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97" documentId="11_FB508043404FAEA238E5144F26598A3343AB2CB9" xr6:coauthVersionLast="47" xr6:coauthVersionMax="47" xr10:uidLastSave="{B4254068-9529-465F-99AC-A0CC91C6BBD9}"/>
  <bookViews>
    <workbookView xWindow="-120" yWindow="-120" windowWidth="19410" windowHeight="9705" tabRatio="883" activeTab="3" xr2:uid="{00000000-000D-0000-FFFF-FFFF00000000}"/>
  </bookViews>
  <sheets>
    <sheet name="Cover Sheet " sheetId="8" r:id="rId1"/>
    <sheet name="1 Adult Part" sheetId="1" r:id="rId2"/>
    <sheet name="2 Adult Exits" sheetId="3" r:id="rId3"/>
    <sheet name="3 Adult Characteristics" sheetId="5" r:id="rId4"/>
    <sheet name="4 Dis Wrk Part" sheetId="9" r:id="rId5"/>
    <sheet name="5 Dis Wrk Exits" sheetId="4" r:id="rId6"/>
    <sheet name="6 Dis Worker Characteristics" sheetId="6" r:id="rId7"/>
  </sheets>
  <definedNames>
    <definedName name="_xlnm.Print_Area" localSheetId="1">'1 Adult Part'!$A$1:$R$26</definedName>
    <definedName name="_xlnm.Print_Area" localSheetId="2">'2 Adult Exits'!$A$1:$N$25</definedName>
    <definedName name="_xlnm.Print_Area" localSheetId="3">'3 Adult Characteristics'!$A$1:$O$22</definedName>
    <definedName name="_xlnm.Print_Area" localSheetId="4">'4 Dis Wrk Part'!$A$1:$R$26</definedName>
    <definedName name="_xlnm.Print_Area" localSheetId="5">'5 Dis Wrk Exits'!$A$1:$N$24</definedName>
    <definedName name="_xlnm.Print_Area" localSheetId="6">'6 Dis Worker Characteristics'!$A$1:$N$22</definedName>
    <definedName name="_xlnm.Print_Area" localSheetId="0">'Cover Sheet '!$B$1:$G$32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1" l="1"/>
  <c r="G9" i="4"/>
  <c r="G22" i="9"/>
  <c r="G9" i="3"/>
  <c r="J22" i="1"/>
  <c r="G22" i="1"/>
  <c r="G15" i="3" l="1"/>
  <c r="J6" i="3" l="1"/>
  <c r="J21" i="9" l="1"/>
  <c r="M21" i="9"/>
  <c r="M17" i="9"/>
  <c r="J17" i="9"/>
  <c r="M21" i="1"/>
  <c r="M17" i="1"/>
  <c r="J21" i="1"/>
  <c r="J17" i="1"/>
  <c r="J19" i="3"/>
  <c r="K23" i="9"/>
  <c r="G6" i="4"/>
  <c r="N22" i="4"/>
  <c r="F22" i="4"/>
  <c r="M22" i="9"/>
  <c r="J22" i="9"/>
  <c r="M11" i="1"/>
  <c r="J11" i="1"/>
  <c r="A2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7" i="9"/>
  <c r="E23" i="1"/>
  <c r="E23" i="9"/>
  <c r="G7" i="9"/>
  <c r="J7" i="9"/>
  <c r="G8" i="9"/>
  <c r="J8" i="9"/>
  <c r="G9" i="9"/>
  <c r="J9" i="9"/>
  <c r="G10" i="9"/>
  <c r="J10" i="9"/>
  <c r="G11" i="9"/>
  <c r="J11" i="9"/>
  <c r="G12" i="9"/>
  <c r="J12" i="9"/>
  <c r="G13" i="9"/>
  <c r="J13" i="9"/>
  <c r="G14" i="9"/>
  <c r="J14" i="9"/>
  <c r="G15" i="9"/>
  <c r="J15" i="9"/>
  <c r="G16" i="9"/>
  <c r="J16" i="9"/>
  <c r="G17" i="9"/>
  <c r="G18" i="9"/>
  <c r="J18" i="9"/>
  <c r="G19" i="9"/>
  <c r="J19" i="9"/>
  <c r="G20" i="9"/>
  <c r="J20" i="9"/>
  <c r="G21" i="9"/>
  <c r="B23" i="9"/>
  <c r="C23" i="9"/>
  <c r="F23" i="9"/>
  <c r="H23" i="9"/>
  <c r="I23" i="9"/>
  <c r="Q23" i="9"/>
  <c r="P23" i="9"/>
  <c r="O23" i="9"/>
  <c r="N23" i="9"/>
  <c r="L23" i="9"/>
  <c r="M20" i="9"/>
  <c r="M19" i="9"/>
  <c r="M18" i="9"/>
  <c r="M16" i="9"/>
  <c r="M15" i="9"/>
  <c r="M14" i="9"/>
  <c r="M13" i="9"/>
  <c r="M12" i="9"/>
  <c r="M11" i="9"/>
  <c r="M10" i="9"/>
  <c r="M9" i="9"/>
  <c r="M8" i="9"/>
  <c r="M7" i="9"/>
  <c r="M9" i="1"/>
  <c r="M10" i="1"/>
  <c r="M12" i="1"/>
  <c r="M13" i="1"/>
  <c r="M14" i="1"/>
  <c r="M15" i="1"/>
  <c r="M16" i="1"/>
  <c r="M18" i="1"/>
  <c r="M19" i="1"/>
  <c r="M20" i="1"/>
  <c r="M22" i="1"/>
  <c r="M8" i="1"/>
  <c r="M7" i="1"/>
  <c r="G10" i="4"/>
  <c r="J10" i="1"/>
  <c r="E22" i="4"/>
  <c r="B22" i="4"/>
  <c r="M22" i="3"/>
  <c r="E22" i="3"/>
  <c r="B22" i="3"/>
  <c r="B23" i="1"/>
  <c r="N22" i="3"/>
  <c r="B4" i="6"/>
  <c r="A23" i="4"/>
  <c r="A24" i="4"/>
  <c r="M4" i="4"/>
  <c r="K4" i="4"/>
  <c r="I4" i="4"/>
  <c r="H4" i="4"/>
  <c r="E4" i="4"/>
  <c r="B4" i="4"/>
  <c r="A2" i="6"/>
  <c r="A2" i="4"/>
  <c r="A2" i="5"/>
  <c r="A2" i="3"/>
  <c r="D7" i="1"/>
  <c r="C22" i="4"/>
  <c r="H22" i="4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1" i="6"/>
  <c r="A1" i="4"/>
  <c r="D6" i="4"/>
  <c r="I6" i="4"/>
  <c r="J6" i="4"/>
  <c r="D7" i="4"/>
  <c r="G7" i="4"/>
  <c r="I7" i="4"/>
  <c r="J7" i="4"/>
  <c r="D8" i="4"/>
  <c r="G8" i="4"/>
  <c r="I8" i="4"/>
  <c r="J8" i="4"/>
  <c r="D9" i="4"/>
  <c r="I9" i="4"/>
  <c r="J9" i="4"/>
  <c r="D10" i="4"/>
  <c r="I10" i="4"/>
  <c r="J10" i="4"/>
  <c r="D11" i="4"/>
  <c r="G11" i="4"/>
  <c r="I11" i="4"/>
  <c r="J11" i="4"/>
  <c r="D12" i="4"/>
  <c r="G12" i="4"/>
  <c r="I12" i="4"/>
  <c r="J12" i="4"/>
  <c r="D13" i="4"/>
  <c r="G13" i="4"/>
  <c r="I13" i="4"/>
  <c r="J13" i="4"/>
  <c r="D14" i="4"/>
  <c r="G14" i="4"/>
  <c r="I14" i="4"/>
  <c r="J14" i="4"/>
  <c r="D15" i="4"/>
  <c r="G15" i="4"/>
  <c r="I15" i="4"/>
  <c r="J15" i="4"/>
  <c r="D16" i="4"/>
  <c r="G16" i="4"/>
  <c r="I16" i="4"/>
  <c r="J16" i="4"/>
  <c r="D17" i="4"/>
  <c r="G17" i="4"/>
  <c r="I17" i="4"/>
  <c r="J17" i="4"/>
  <c r="D18" i="4"/>
  <c r="G18" i="4"/>
  <c r="I18" i="4"/>
  <c r="J18" i="4"/>
  <c r="D19" i="4"/>
  <c r="G19" i="4"/>
  <c r="I19" i="4"/>
  <c r="J19" i="4"/>
  <c r="D20" i="4"/>
  <c r="G20" i="4"/>
  <c r="I20" i="4"/>
  <c r="J20" i="4"/>
  <c r="D21" i="4"/>
  <c r="G21" i="4"/>
  <c r="I21" i="4"/>
  <c r="J21" i="4"/>
  <c r="A1" i="5"/>
  <c r="A1" i="3"/>
  <c r="D6" i="3"/>
  <c r="G6" i="3"/>
  <c r="I6" i="3"/>
  <c r="D7" i="3"/>
  <c r="G7" i="3"/>
  <c r="I7" i="3"/>
  <c r="J7" i="3"/>
  <c r="D8" i="3"/>
  <c r="G8" i="3"/>
  <c r="I8" i="3"/>
  <c r="J8" i="3"/>
  <c r="D9" i="3"/>
  <c r="I9" i="3"/>
  <c r="J9" i="3"/>
  <c r="D10" i="3"/>
  <c r="G10" i="3"/>
  <c r="I10" i="3"/>
  <c r="J10" i="3"/>
  <c r="D11" i="3"/>
  <c r="G11" i="3"/>
  <c r="I11" i="3"/>
  <c r="J11" i="3"/>
  <c r="D12" i="3"/>
  <c r="G12" i="3"/>
  <c r="I12" i="3"/>
  <c r="J12" i="3"/>
  <c r="D13" i="3"/>
  <c r="G13" i="3"/>
  <c r="I13" i="3"/>
  <c r="J13" i="3"/>
  <c r="D14" i="3"/>
  <c r="G14" i="3"/>
  <c r="I14" i="3"/>
  <c r="J14" i="3"/>
  <c r="D15" i="3"/>
  <c r="I15" i="3"/>
  <c r="J15" i="3"/>
  <c r="D16" i="3"/>
  <c r="G16" i="3"/>
  <c r="I16" i="3"/>
  <c r="J16" i="3"/>
  <c r="D17" i="3"/>
  <c r="G17" i="3"/>
  <c r="I17" i="3"/>
  <c r="J17" i="3"/>
  <c r="D18" i="3"/>
  <c r="G18" i="3"/>
  <c r="I18" i="3"/>
  <c r="J18" i="3"/>
  <c r="D19" i="3"/>
  <c r="G19" i="3"/>
  <c r="I19" i="3"/>
  <c r="D20" i="3"/>
  <c r="G20" i="3"/>
  <c r="I20" i="3"/>
  <c r="J20" i="3"/>
  <c r="D21" i="3"/>
  <c r="G21" i="3"/>
  <c r="I21" i="3"/>
  <c r="J21" i="3"/>
  <c r="C22" i="3"/>
  <c r="F22" i="3"/>
  <c r="H22" i="3"/>
  <c r="G7" i="1"/>
  <c r="J7" i="1"/>
  <c r="D8" i="1"/>
  <c r="G8" i="1"/>
  <c r="J8" i="1"/>
  <c r="D9" i="1"/>
  <c r="G9" i="1"/>
  <c r="J9" i="1"/>
  <c r="D10" i="1"/>
  <c r="G10" i="1"/>
  <c r="D11" i="1"/>
  <c r="G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D18" i="1"/>
  <c r="G18" i="1"/>
  <c r="J18" i="1"/>
  <c r="D19" i="1"/>
  <c r="G19" i="1"/>
  <c r="J19" i="1"/>
  <c r="D20" i="1"/>
  <c r="G20" i="1"/>
  <c r="J20" i="1"/>
  <c r="D21" i="1"/>
  <c r="G21" i="1"/>
  <c r="D22" i="1"/>
  <c r="C23" i="1"/>
  <c r="D23" i="1" s="1"/>
  <c r="F23" i="1"/>
  <c r="I23" i="1"/>
  <c r="J23" i="1" s="1"/>
  <c r="L23" i="1"/>
  <c r="M23" i="1" s="1"/>
  <c r="O23" i="1"/>
  <c r="P23" i="1"/>
  <c r="Q23" i="1"/>
  <c r="R23" i="1"/>
  <c r="I22" i="4"/>
  <c r="J22" i="4" l="1"/>
  <c r="G22" i="3"/>
  <c r="J23" i="9"/>
  <c r="D23" i="9"/>
  <c r="I22" i="3"/>
  <c r="D22" i="3"/>
  <c r="J22" i="3"/>
  <c r="D22" i="4"/>
  <c r="G23" i="9"/>
  <c r="G23" i="1"/>
  <c r="G22" i="4"/>
  <c r="M23" i="9"/>
</calcChain>
</file>

<file path=xl/sharedStrings.xml><?xml version="1.0" encoding="utf-8"?>
<sst xmlns="http://schemas.openxmlformats.org/spreadsheetml/2006/main" count="212" uniqueCount="86">
  <si>
    <t>TAB 6 - WIOA TITLE I PARTICIPANT SUMMARIES</t>
  </si>
  <si>
    <t>FY23 QUARTER ENDING JUNE 30, 2023</t>
  </si>
  <si>
    <t xml:space="preserve"> ADULTS</t>
  </si>
  <si>
    <t>Table 1 - Participation and Activity</t>
  </si>
  <si>
    <t>Table 2 - Exit and Outcome</t>
  </si>
  <si>
    <t>Table 3 - Characteristics</t>
  </si>
  <si>
    <t>DISLOCATED WORKERS</t>
  </si>
  <si>
    <t>Table 4 - Participation and Activity</t>
  </si>
  <si>
    <t>Table 5 - Exit and Outcome</t>
  </si>
  <si>
    <t>Table 6 - Characteristics</t>
  </si>
  <si>
    <t>Data Source:  Crystal Reports/MOSES Database</t>
  </si>
  <si>
    <t xml:space="preserve">Compiled by MassHire Department of Career Services  </t>
  </si>
  <si>
    <t>TABLE 1 - ADULT PARTICIPATION &amp; ACTIVITY SUMMARY</t>
  </si>
  <si>
    <t>WORKFORCE
 AREA</t>
  </si>
  <si>
    <t>Total</t>
  </si>
  <si>
    <t>New</t>
  </si>
  <si>
    <t>Training</t>
  </si>
  <si>
    <t>Enrollments by Activity</t>
  </si>
  <si>
    <t xml:space="preserve">  Participants</t>
  </si>
  <si>
    <t>Enrollments</t>
  </si>
  <si>
    <t>(Multiple Counts)</t>
  </si>
  <si>
    <t>Annual
Plan</t>
  </si>
  <si>
    <t>YTD
Actual</t>
  </si>
  <si>
    <t>%
of Plan</t>
  </si>
  <si>
    <t>New Annual
Plan</t>
  </si>
  <si>
    <t>New YTD
Actual</t>
  </si>
  <si>
    <t>New &amp; Carry-In Plan</t>
  </si>
  <si>
    <t>New &amp; Carry-in YTD</t>
  </si>
  <si>
    <t>ABE /
GED</t>
  </si>
  <si>
    <t>ESL</t>
  </si>
  <si>
    <t xml:space="preserve">Occup
Skills*      </t>
  </si>
  <si>
    <t>OJT</t>
  </si>
  <si>
    <t xml:space="preserve">Other       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</si>
  <si>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</si>
  <si>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</si>
  <si>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</si>
  <si>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</si>
  <si>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</si>
  <si>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</si>
  <si>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</si>
  <si>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</si>
  <si>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</si>
  <si>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</si>
  <si>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</si>
  <si>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</si>
  <si>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</si>
  <si>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</si>
  <si>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</si>
  <si>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</si>
  <si>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</si>
  <si>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 * Occupational Training includes workplace training, private sector training programs, skill upgrading &amp; retraining, entrepreneurial, job readiness &amp; customized training.</t>
  </si>
  <si>
    <t xml:space="preserve">        </t>
  </si>
  <si>
    <t xml:space="preserve">TABLE 2 - ADULT EXIT AND OUTCOME SUMMARY </t>
  </si>
  <si>
    <t>Total Exits</t>
  </si>
  <si>
    <t>Entered Employments</t>
  </si>
  <si>
    <t>Exclusions</t>
  </si>
  <si>
    <t>E.E. Rate at Exit</t>
  </si>
  <si>
    <t>Average Wage</t>
  </si>
  <si>
    <t>Credentials</t>
  </si>
  <si>
    <t>% of Plan</t>
  </si>
  <si>
    <t>Entered Employments include:  unsubsidized employment; military; and apprenticeship.</t>
  </si>
  <si>
    <t xml:space="preserve">   Exclusions: Exiters who leave the program for medical reasons or who are institutionalized are not counted in Entered Employment rate.</t>
  </si>
  <si>
    <t xml:space="preserve">TABLE 3 - ADULT PARTICIPANT CHARACTERISTICS SUMMARY </t>
  </si>
  <si>
    <t>WORKFORCE
AREA</t>
  </si>
  <si>
    <t>Percentage of Total Participants</t>
  </si>
  <si>
    <t>Female</t>
  </si>
  <si>
    <t>Age 55
or   Older</t>
  </si>
  <si>
    <t>Hispanic
or Latino</t>
  </si>
  <si>
    <t>Black or
African American</t>
  </si>
  <si>
    <t>Asian or
Pacific Islander</t>
  </si>
  <si>
    <t>Disabled</t>
  </si>
  <si>
    <t>Less
Than H.S.</t>
  </si>
  <si>
    <t>Public Assistance</t>
  </si>
  <si>
    <t>Limited
English</t>
  </si>
  <si>
    <t>Math or
Reading 
Level &lt; 9.0</t>
  </si>
  <si>
    <t>Offender</t>
  </si>
  <si>
    <t>Vet</t>
  </si>
  <si>
    <t>Single
Parent</t>
  </si>
  <si>
    <t>Low
Income</t>
  </si>
  <si>
    <t>TABLE 4 - DISLOCATED WORKER PARTICIPATION &amp; ACTIVITY SUMMARY</t>
  </si>
  <si>
    <t>TABLE 5 - DISLOCATED WORKER EXIT &amp; OUTCOME SUMMARY</t>
  </si>
  <si>
    <t>% of    Plan</t>
  </si>
  <si>
    <t xml:space="preserve">TABLE 6 - DISLOCATED WORKER PARTICIPANT CHARACTERISTICS SUMMARY </t>
  </si>
  <si>
    <t>Age 55 or Older</t>
  </si>
  <si>
    <t>U.I.
Claimant</t>
  </si>
  <si>
    <t>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</si>
</sst>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[$%-409]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Font="1"/>
    <xf numFmtId="0" fontId="4" fillId="2" borderId="1" xfId="0" applyFont="1" applyFill="1" applyBorder="1"/>
    <xf numFmtId="0" fontId="4" fillId="0" borderId="0" xfId="0" applyFont="1" applyAlignment="1">
      <alignment horizontal="left"/>
    </xf>
    <xf numFmtId="0" fontId="4" fillId="2" borderId="2" xfId="0" applyFont="1" applyFill="1" applyBorder="1"/>
    <xf numFmtId="0" fontId="4" fillId="0" borderId="0" xfId="0" applyFont="1"/>
    <xf numFmtId="0" fontId="4" fillId="0" borderId="3" xfId="0" applyFont="1" applyBorder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indent="8"/>
      <protection locked="0"/>
    </xf>
    <xf numFmtId="0" fontId="5" fillId="0" borderId="4" xfId="0" applyFont="1" applyBorder="1" applyProtection="1">
      <protection locked="0"/>
    </xf>
    <xf numFmtId="0" fontId="4" fillId="0" borderId="0" xfId="0" applyFont="1" applyAlignment="1">
      <alignment horizontal="left" indent="2"/>
    </xf>
    <xf numFmtId="0" fontId="6" fillId="0" borderId="3" xfId="0" applyFont="1" applyBorder="1"/>
    <xf numFmtId="0" fontId="6" fillId="0" borderId="0" xfId="0" applyFont="1"/>
    <xf numFmtId="0" fontId="6" fillId="0" borderId="0" xfId="0" applyFont="1" applyAlignment="1">
      <alignment horizontal="left" indent="2"/>
    </xf>
    <xf numFmtId="0" fontId="6" fillId="0" borderId="4" xfId="0" applyFont="1" applyBorder="1"/>
    <xf numFmtId="0" fontId="7" fillId="0" borderId="0" xfId="0" applyFont="1" applyAlignment="1">
      <alignment horizontal="left" indent="2"/>
    </xf>
    <xf numFmtId="0" fontId="4" fillId="0" borderId="4" xfId="0" applyFont="1" applyBorder="1"/>
    <xf numFmtId="0" fontId="4" fillId="2" borderId="5" xfId="0" applyFont="1" applyFill="1" applyBorder="1"/>
    <xf numFmtId="0" fontId="6" fillId="3" borderId="6" xfId="0" applyFont="1" applyFill="1" applyBorder="1"/>
    <xf numFmtId="0" fontId="5" fillId="0" borderId="0" xfId="0" applyFont="1" applyAlignment="1" applyProtection="1">
      <alignment horizontal="left" indent="2"/>
      <protection locked="0"/>
    </xf>
    <xf numFmtId="0" fontId="8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2" xfId="0" applyFont="1" applyBorder="1" applyAlignment="1">
      <alignment vertical="center"/>
    </xf>
    <xf numFmtId="1" fontId="9" fillId="0" borderId="13" xfId="1" applyNumberFormat="1" applyFont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9" fontId="9" fillId="4" borderId="15" xfId="0" applyNumberFormat="1" applyFont="1" applyFill="1" applyBorder="1" applyAlignment="1">
      <alignment horizontal="center" vertical="center"/>
    </xf>
    <xf numFmtId="1" fontId="9" fillId="0" borderId="16" xfId="1" applyNumberFormat="1" applyFont="1" applyBorder="1" applyAlignment="1">
      <alignment horizontal="center" vertical="center"/>
    </xf>
    <xf numFmtId="1" fontId="9" fillId="4" borderId="16" xfId="0" applyNumberFormat="1" applyFont="1" applyFill="1" applyBorder="1" applyAlignment="1">
      <alignment horizontal="center" vertical="center"/>
    </xf>
    <xf numFmtId="1" fontId="9" fillId="0" borderId="17" xfId="1" applyNumberFormat="1" applyFont="1" applyBorder="1" applyAlignment="1">
      <alignment horizontal="center" vertical="center"/>
    </xf>
    <xf numFmtId="9" fontId="9" fillId="4" borderId="16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9" fontId="9" fillId="4" borderId="18" xfId="3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1" fontId="9" fillId="0" borderId="20" xfId="1" applyNumberFormat="1" applyFont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9" fontId="9" fillId="4" borderId="21" xfId="0" applyNumberFormat="1" applyFont="1" applyFill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3" fontId="9" fillId="4" borderId="17" xfId="0" applyNumberFormat="1" applyFont="1" applyFill="1" applyBorder="1" applyAlignment="1">
      <alignment horizontal="center" vertical="center"/>
    </xf>
    <xf numFmtId="9" fontId="9" fillId="4" borderId="23" xfId="3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1" fontId="9" fillId="4" borderId="25" xfId="0" applyNumberFormat="1" applyFont="1" applyFill="1" applyBorder="1" applyAlignment="1">
      <alignment horizontal="center" vertical="center"/>
    </xf>
    <xf numFmtId="9" fontId="9" fillId="4" borderId="26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1" fontId="9" fillId="0" borderId="20" xfId="1" applyNumberFormat="1" applyFont="1" applyFill="1" applyBorder="1" applyAlignment="1">
      <alignment horizontal="center" vertical="center"/>
    </xf>
    <xf numFmtId="1" fontId="9" fillId="0" borderId="22" xfId="1" applyNumberFormat="1" applyFont="1" applyFill="1" applyBorder="1" applyAlignment="1">
      <alignment horizontal="center" vertical="center"/>
    </xf>
    <xf numFmtId="1" fontId="9" fillId="0" borderId="17" xfId="1" applyNumberFormat="1" applyFont="1" applyFill="1" applyBorder="1" applyAlignment="1">
      <alignment horizontal="center" vertical="center"/>
    </xf>
    <xf numFmtId="1" fontId="9" fillId="0" borderId="29" xfId="1" applyNumberFormat="1" applyFont="1" applyBorder="1" applyAlignment="1">
      <alignment horizontal="center" vertical="center"/>
    </xf>
    <xf numFmtId="1" fontId="9" fillId="0" borderId="24" xfId="1" applyNumberFormat="1" applyFont="1" applyBorder="1" applyAlignment="1">
      <alignment horizontal="center" vertical="center"/>
    </xf>
    <xf numFmtId="1" fontId="9" fillId="0" borderId="27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1" fontId="9" fillId="4" borderId="31" xfId="0" applyNumberFormat="1" applyFont="1" applyFill="1" applyBorder="1" applyAlignment="1">
      <alignment horizontal="center" vertical="center"/>
    </xf>
    <xf numFmtId="9" fontId="9" fillId="4" borderId="32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9" fontId="9" fillId="4" borderId="33" xfId="0" applyNumberFormat="1" applyFont="1" applyFill="1" applyBorder="1" applyAlignment="1">
      <alignment horizontal="center" vertical="center"/>
    </xf>
    <xf numFmtId="3" fontId="9" fillId="4" borderId="31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9" fillId="4" borderId="33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3" fontId="9" fillId="0" borderId="36" xfId="1" applyNumberFormat="1" applyFont="1" applyFill="1" applyBorder="1" applyAlignment="1">
      <alignment horizontal="center" vertical="center"/>
    </xf>
    <xf numFmtId="37" fontId="9" fillId="4" borderId="37" xfId="1" applyNumberFormat="1" applyFont="1" applyFill="1" applyBorder="1" applyAlignment="1">
      <alignment horizontal="center" vertical="center"/>
    </xf>
    <xf numFmtId="9" fontId="9" fillId="4" borderId="38" xfId="0" applyNumberFormat="1" applyFont="1" applyFill="1" applyBorder="1" applyAlignment="1">
      <alignment horizontal="center" vertical="center"/>
    </xf>
    <xf numFmtId="3" fontId="9" fillId="0" borderId="37" xfId="1" applyNumberFormat="1" applyFont="1" applyFill="1" applyBorder="1" applyAlignment="1">
      <alignment horizontal="center" vertical="center"/>
    </xf>
    <xf numFmtId="3" fontId="9" fillId="0" borderId="39" xfId="1" applyNumberFormat="1" applyFont="1" applyFill="1" applyBorder="1" applyAlignment="1">
      <alignment horizontal="center" vertical="center"/>
    </xf>
    <xf numFmtId="9" fontId="9" fillId="4" borderId="37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>
      <alignment horizontal="center" vertical="center"/>
    </xf>
    <xf numFmtId="9" fontId="9" fillId="4" borderId="40" xfId="3" applyFont="1" applyFill="1" applyBorder="1" applyAlignment="1">
      <alignment horizontal="center" vertical="center"/>
    </xf>
    <xf numFmtId="3" fontId="9" fillId="4" borderId="41" xfId="1" applyNumberFormat="1" applyFont="1" applyFill="1" applyBorder="1" applyAlignment="1">
      <alignment horizontal="center" vertical="center"/>
    </xf>
    <xf numFmtId="3" fontId="9" fillId="4" borderId="37" xfId="1" applyNumberFormat="1" applyFont="1" applyFill="1" applyBorder="1" applyAlignment="1">
      <alignment horizontal="center" vertical="center"/>
    </xf>
    <xf numFmtId="3" fontId="9" fillId="4" borderId="42" xfId="0" applyNumberFormat="1" applyFont="1" applyFill="1" applyBorder="1" applyAlignment="1">
      <alignment horizontal="center" vertical="center"/>
    </xf>
    <xf numFmtId="3" fontId="9" fillId="4" borderId="4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" fontId="9" fillId="0" borderId="8" xfId="0" applyNumberFormat="1" applyFont="1" applyBorder="1" applyAlignment="1">
      <alignment horizontal="center" wrapText="1"/>
    </xf>
    <xf numFmtId="9" fontId="9" fillId="0" borderId="43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1" fontId="9" fillId="0" borderId="22" xfId="0" applyNumberFormat="1" applyFont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9" fontId="9" fillId="4" borderId="24" xfId="0" applyNumberFormat="1" applyFont="1" applyFill="1" applyBorder="1" applyAlignment="1">
      <alignment horizontal="center" vertical="center"/>
    </xf>
    <xf numFmtId="7" fontId="9" fillId="0" borderId="45" xfId="2" applyNumberFormat="1" applyFont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9" fontId="9" fillId="4" borderId="46" xfId="0" applyNumberFormat="1" applyFont="1" applyFill="1" applyBorder="1" applyAlignment="1">
      <alignment horizontal="center" vertical="center"/>
    </xf>
    <xf numFmtId="1" fontId="9" fillId="0" borderId="26" xfId="1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/>
    </xf>
    <xf numFmtId="9" fontId="9" fillId="4" borderId="20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7" fontId="9" fillId="0" borderId="45" xfId="2" applyNumberFormat="1" applyFont="1" applyFill="1" applyBorder="1" applyAlignment="1">
      <alignment horizontal="center" vertical="center"/>
    </xf>
    <xf numFmtId="1" fontId="9" fillId="0" borderId="26" xfId="1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1" fontId="9" fillId="0" borderId="49" xfId="1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64" fontId="9" fillId="4" borderId="47" xfId="0" applyNumberFormat="1" applyFont="1" applyFill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3" fontId="9" fillId="0" borderId="50" xfId="1" applyNumberFormat="1" applyFont="1" applyFill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9" fontId="9" fillId="4" borderId="40" xfId="0" applyNumberFormat="1" applyFont="1" applyFill="1" applyBorder="1" applyAlignment="1">
      <alignment horizontal="center" vertical="center"/>
    </xf>
    <xf numFmtId="3" fontId="9" fillId="4" borderId="50" xfId="0" applyNumberFormat="1" applyFont="1" applyFill="1" applyBorder="1" applyAlignment="1">
      <alignment horizontal="center" vertical="center"/>
    </xf>
    <xf numFmtId="9" fontId="9" fillId="4" borderId="41" xfId="0" applyNumberFormat="1" applyFont="1" applyFill="1" applyBorder="1" applyAlignment="1">
      <alignment horizontal="center" vertical="center"/>
    </xf>
    <xf numFmtId="7" fontId="9" fillId="0" borderId="37" xfId="2" applyNumberFormat="1" applyFont="1" applyFill="1" applyBorder="1" applyAlignment="1">
      <alignment horizontal="center" vertical="center"/>
    </xf>
    <xf numFmtId="164" fontId="9" fillId="4" borderId="40" xfId="0" applyNumberFormat="1" applyFont="1" applyFill="1" applyBorder="1" applyAlignment="1">
      <alignment horizontal="center" vertical="center"/>
    </xf>
    <xf numFmtId="3" fontId="9" fillId="0" borderId="32" xfId="1" applyNumberFormat="1" applyFont="1" applyFill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0" fontId="9" fillId="0" borderId="44" xfId="0" applyFont="1" applyBorder="1"/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9" fontId="9" fillId="0" borderId="0" xfId="0" applyNumberFormat="1" applyFont="1"/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9" fontId="3" fillId="0" borderId="0" xfId="0" applyNumberFormat="1" applyFont="1"/>
    <xf numFmtId="3" fontId="3" fillId="0" borderId="0" xfId="0" applyNumberFormat="1" applyFont="1"/>
    <xf numFmtId="9" fontId="3" fillId="0" borderId="34" xfId="3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165" fontId="9" fillId="4" borderId="13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5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9" fillId="4" borderId="24" xfId="0" applyNumberFormat="1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165" fontId="9" fillId="4" borderId="23" xfId="0" applyNumberFormat="1" applyFont="1" applyFill="1" applyBorder="1" applyAlignment="1">
      <alignment horizontal="center" vertical="center"/>
    </xf>
    <xf numFmtId="165" fontId="9" fillId="0" borderId="52" xfId="0" applyNumberFormat="1" applyFont="1" applyBorder="1" applyAlignment="1">
      <alignment horizontal="center" vertical="center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5" xfId="0" applyNumberFormat="1" applyFont="1" applyFill="1" applyBorder="1" applyAlignment="1">
      <alignment horizontal="center" vertical="center"/>
    </xf>
    <xf numFmtId="165" fontId="9" fillId="4" borderId="27" xfId="0" applyNumberFormat="1" applyFont="1" applyFill="1" applyBorder="1" applyAlignment="1">
      <alignment horizontal="center" vertical="center"/>
    </xf>
    <xf numFmtId="165" fontId="9" fillId="4" borderId="28" xfId="0" applyNumberFormat="1" applyFont="1" applyFill="1" applyBorder="1" applyAlignment="1">
      <alignment horizontal="center" vertical="center"/>
    </xf>
    <xf numFmtId="165" fontId="9" fillId="0" borderId="53" xfId="0" applyNumberFormat="1" applyFont="1" applyBorder="1" applyAlignment="1">
      <alignment horizontal="center" vertical="center"/>
    </xf>
    <xf numFmtId="165" fontId="9" fillId="4" borderId="34" xfId="0" applyNumberFormat="1" applyFont="1" applyFill="1" applyBorder="1" applyAlignment="1">
      <alignment horizontal="center" vertical="center"/>
    </xf>
    <xf numFmtId="165" fontId="9" fillId="4" borderId="31" xfId="0" applyNumberFormat="1" applyFont="1" applyFill="1" applyBorder="1" applyAlignment="1">
      <alignment horizontal="center" vertical="center"/>
    </xf>
    <xf numFmtId="165" fontId="9" fillId="4" borderId="33" xfId="0" applyNumberFormat="1" applyFont="1" applyFill="1" applyBorder="1" applyAlignment="1">
      <alignment horizontal="center" vertical="center"/>
    </xf>
    <xf numFmtId="165" fontId="9" fillId="4" borderId="11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4" borderId="37" xfId="0" applyNumberFormat="1" applyFont="1" applyFill="1" applyBorder="1" applyAlignment="1">
      <alignment horizontal="center" vertical="center"/>
    </xf>
    <xf numFmtId="165" fontId="9" fillId="4" borderId="54" xfId="0" applyNumberFormat="1" applyFont="1" applyFill="1" applyBorder="1" applyAlignment="1">
      <alignment horizontal="center" vertical="center"/>
    </xf>
    <xf numFmtId="165" fontId="9" fillId="4" borderId="39" xfId="0" applyNumberFormat="1" applyFont="1" applyFill="1" applyBorder="1" applyAlignment="1">
      <alignment horizontal="center" vertical="center"/>
    </xf>
    <xf numFmtId="165" fontId="9" fillId="4" borderId="50" xfId="0" applyNumberFormat="1" applyFont="1" applyFill="1" applyBorder="1" applyAlignment="1">
      <alignment horizontal="center" vertical="center"/>
    </xf>
    <xf numFmtId="165" fontId="9" fillId="0" borderId="5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9" fontId="3" fillId="0" borderId="0" xfId="3" applyFont="1" applyAlignment="1">
      <alignment horizontal="center"/>
    </xf>
    <xf numFmtId="9" fontId="9" fillId="4" borderId="56" xfId="0" applyNumberFormat="1" applyFont="1" applyFill="1" applyBorder="1" applyAlignment="1">
      <alignment horizontal="center" vertical="center"/>
    </xf>
    <xf numFmtId="1" fontId="9" fillId="0" borderId="57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" fontId="9" fillId="0" borderId="23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9" fillId="0" borderId="52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58" xfId="0" applyNumberFormat="1" applyFont="1" applyBorder="1" applyAlignment="1">
      <alignment horizontal="center" vertical="center"/>
    </xf>
    <xf numFmtId="9" fontId="9" fillId="4" borderId="25" xfId="0" applyNumberFormat="1" applyFont="1" applyFill="1" applyBorder="1" applyAlignment="1">
      <alignment horizontal="center" vertical="center"/>
    </xf>
    <xf numFmtId="1" fontId="9" fillId="0" borderId="53" xfId="0" applyNumberFormat="1" applyFont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59" xfId="0" applyNumberFormat="1" applyFont="1" applyBorder="1" applyAlignment="1">
      <alignment horizontal="center" vertical="center"/>
    </xf>
    <xf numFmtId="1" fontId="9" fillId="0" borderId="60" xfId="1" applyNumberFormat="1" applyFont="1" applyBorder="1" applyAlignment="1">
      <alignment horizontal="center" vertical="center"/>
    </xf>
    <xf numFmtId="1" fontId="9" fillId="0" borderId="48" xfId="0" applyNumberFormat="1" applyFont="1" applyBorder="1" applyAlignment="1">
      <alignment horizontal="center" vertical="center"/>
    </xf>
    <xf numFmtId="1" fontId="9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vertical="center"/>
    </xf>
    <xf numFmtId="3" fontId="9" fillId="0" borderId="41" xfId="1" applyNumberFormat="1" applyFont="1" applyFill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62" xfId="0" applyNumberFormat="1" applyFont="1" applyBorder="1" applyAlignment="1">
      <alignment horizontal="center" vertical="center"/>
    </xf>
    <xf numFmtId="9" fontId="9" fillId="4" borderId="39" xfId="0" applyNumberFormat="1" applyFont="1" applyFill="1" applyBorder="1" applyAlignment="1">
      <alignment horizontal="center" vertical="center"/>
    </xf>
    <xf numFmtId="3" fontId="9" fillId="0" borderId="34" xfId="1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4" fillId="0" borderId="63" xfId="0" applyFont="1" applyBorder="1"/>
    <xf numFmtId="0" fontId="10" fillId="0" borderId="35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165" fontId="9" fillId="4" borderId="15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6" xfId="0" applyNumberFormat="1" applyFont="1" applyFill="1" applyBorder="1" applyAlignment="1">
      <alignment horizontal="center" vertical="center"/>
    </xf>
    <xf numFmtId="165" fontId="9" fillId="4" borderId="32" xfId="0" applyNumberFormat="1" applyFont="1" applyFill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1" fontId="9" fillId="0" borderId="32" xfId="1" applyNumberFormat="1" applyFont="1" applyFill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34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9" fillId="0" borderId="44" xfId="0" applyFont="1" applyBorder="1" applyAlignment="1">
      <alignment horizontal="left" wrapText="1" indent="1"/>
    </xf>
    <xf numFmtId="0" fontId="9" fillId="0" borderId="44" xfId="0" applyFont="1" applyBorder="1" applyAlignment="1">
      <alignment horizontal="left" indent="1"/>
    </xf>
    <xf numFmtId="0" fontId="9" fillId="0" borderId="0" xfId="0" applyFont="1" applyAlignment="1">
      <alignment horizontal="left" wrapText="1"/>
    </xf>
    <xf numFmtId="0" fontId="12" fillId="0" borderId="6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9" fillId="0" borderId="73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3" fillId="0" borderId="4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9" fontId="9" fillId="0" borderId="73" xfId="0" applyNumberFormat="1" applyFont="1" applyBorder="1" applyAlignment="1">
      <alignment horizontal="center"/>
    </xf>
    <xf numFmtId="9" fontId="9" fillId="0" borderId="5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wrapText="1"/>
    </xf>
    <xf numFmtId="0" fontId="11" fillId="0" borderId="35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zoomScale="85" zoomScaleNormal="100" workbookViewId="0">
      <selection activeCell="C33" sqref="C33"/>
    </sheetView>
  </sheetViews>
  <sheetFormatPr defaultColWidth="9.140625" defaultRowHeight="12.75" x14ac:dyDescent="0.2"/>
  <cols>
    <col min="1" max="1" width="2" style="3" customWidth="1"/>
    <col min="2" max="2" width="0.85546875" style="3" customWidth="1"/>
    <col min="3" max="3" width="18.7109375" style="3" customWidth="1"/>
    <col min="4" max="4" width="24.42578125" style="3" customWidth="1"/>
    <col min="5" max="5" width="63.28515625" style="3" customWidth="1"/>
    <col min="6" max="6" width="20.7109375" style="3" customWidth="1"/>
    <col min="7" max="7" width="0.85546875" style="3" customWidth="1"/>
    <col min="8" max="8" width="1.7109375" style="3" customWidth="1"/>
    <col min="9" max="9" width="16.5703125" style="3" customWidth="1"/>
    <col min="10" max="10" width="21.42578125" style="3" customWidth="1"/>
    <col min="11" max="11" width="11.5703125" style="3" customWidth="1"/>
    <col min="12" max="12" width="10.42578125" style="3" customWidth="1"/>
    <col min="13" max="14" width="9.140625" style="3"/>
    <col min="15" max="15" width="11" style="3" customWidth="1"/>
    <col min="16" max="16384" width="9.140625" style="3"/>
  </cols>
  <sheetData>
    <row r="1" spans="2:8" ht="4.5" customHeight="1" thickTop="1" thickBot="1" x14ac:dyDescent="0.25">
      <c r="B1" s="1"/>
      <c r="C1" s="2"/>
      <c r="D1" s="2"/>
      <c r="E1" s="2"/>
      <c r="F1" s="2"/>
      <c r="G1" s="2"/>
    </row>
    <row r="2" spans="2:8" ht="18.75" customHeight="1" thickTop="1" thickBot="1" x14ac:dyDescent="0.3">
      <c r="B2" s="1"/>
      <c r="C2" s="230"/>
      <c r="D2" s="231"/>
      <c r="E2" s="231"/>
      <c r="F2" s="232"/>
      <c r="G2" s="2"/>
    </row>
    <row r="3" spans="2:8" ht="18.75" customHeight="1" thickTop="1" thickBot="1" x14ac:dyDescent="0.3">
      <c r="B3" s="1"/>
      <c r="C3" s="225"/>
      <c r="D3" s="226"/>
      <c r="E3" s="226"/>
      <c r="F3" s="227"/>
      <c r="G3" s="2"/>
    </row>
    <row r="4" spans="2:8" ht="18.75" customHeight="1" thickTop="1" thickBot="1" x14ac:dyDescent="0.35">
      <c r="B4" s="1"/>
      <c r="C4" s="233"/>
      <c r="D4" s="234"/>
      <c r="E4" s="234"/>
      <c r="F4" s="235"/>
      <c r="G4" s="2"/>
    </row>
    <row r="5" spans="2:8" ht="18.75" customHeight="1" thickTop="1" thickBot="1" x14ac:dyDescent="0.3">
      <c r="B5" s="1"/>
      <c r="C5" s="236"/>
      <c r="D5" s="237"/>
      <c r="E5" s="237"/>
      <c r="F5" s="238"/>
      <c r="G5" s="2"/>
    </row>
    <row r="6" spans="2:8" ht="18.75" customHeight="1" thickTop="1" thickBot="1" x14ac:dyDescent="0.35">
      <c r="B6" s="1"/>
      <c r="C6" s="233" t="s">
        <v>0</v>
      </c>
      <c r="D6" s="234"/>
      <c r="E6" s="234"/>
      <c r="F6" s="235"/>
      <c r="G6" s="2"/>
    </row>
    <row r="7" spans="2:8" ht="19.5" customHeight="1" thickTop="1" thickBot="1" x14ac:dyDescent="0.35">
      <c r="B7" s="1"/>
      <c r="C7" s="233" t="s">
        <v>1</v>
      </c>
      <c r="D7" s="234"/>
      <c r="E7" s="234"/>
      <c r="F7" s="235"/>
      <c r="G7" s="2"/>
    </row>
    <row r="8" spans="2:8" ht="17.25" thickTop="1" thickBot="1" x14ac:dyDescent="0.3">
      <c r="B8" s="1"/>
      <c r="C8" s="236"/>
      <c r="D8" s="237"/>
      <c r="E8" s="237"/>
      <c r="F8" s="238"/>
      <c r="G8" s="2"/>
    </row>
    <row r="9" spans="2:8" s="7" customFormat="1" ht="17.25" thickTop="1" thickBot="1" x14ac:dyDescent="0.3">
      <c r="B9" s="4"/>
      <c r="C9" s="225"/>
      <c r="D9" s="226"/>
      <c r="E9" s="5"/>
      <c r="F9" s="227"/>
      <c r="G9" s="6"/>
    </row>
    <row r="10" spans="2:8" s="7" customFormat="1" ht="17.25" customHeight="1" thickTop="1" thickBot="1" x14ac:dyDescent="0.4">
      <c r="B10" s="4"/>
      <c r="C10" s="8"/>
      <c r="D10" s="9"/>
      <c r="E10" s="10" t="s">
        <v>2</v>
      </c>
      <c r="F10" s="11"/>
      <c r="G10" s="6"/>
    </row>
    <row r="11" spans="2:8" s="7" customFormat="1" ht="17.25" thickTop="1" thickBot="1" x14ac:dyDescent="0.3">
      <c r="B11" s="4"/>
      <c r="C11" s="225"/>
      <c r="D11" s="226"/>
      <c r="E11" s="12"/>
      <c r="F11" s="227"/>
      <c r="G11" s="6"/>
    </row>
    <row r="12" spans="2:8" s="7" customFormat="1" ht="17.25" customHeight="1" thickTop="1" thickBot="1" x14ac:dyDescent="0.35">
      <c r="B12" s="4"/>
      <c r="C12" s="13"/>
      <c r="D12" s="14"/>
      <c r="E12" s="15" t="s">
        <v>3</v>
      </c>
      <c r="F12" s="16"/>
      <c r="G12" s="6"/>
    </row>
    <row r="13" spans="2:8" s="7" customFormat="1" ht="20.25" thickTop="1" thickBot="1" x14ac:dyDescent="0.35">
      <c r="B13" s="4"/>
      <c r="C13" s="8"/>
      <c r="E13" s="17"/>
      <c r="F13" s="18"/>
      <c r="G13" s="6"/>
    </row>
    <row r="14" spans="2:8" s="7" customFormat="1" ht="17.25" customHeight="1" thickTop="1" thickBot="1" x14ac:dyDescent="0.35">
      <c r="B14" s="19"/>
      <c r="E14" s="15" t="s">
        <v>4</v>
      </c>
      <c r="F14" s="14"/>
      <c r="G14" s="20"/>
      <c r="H14" s="14"/>
    </row>
    <row r="15" spans="2:8" s="7" customFormat="1" ht="20.25" thickTop="1" thickBot="1" x14ac:dyDescent="0.35">
      <c r="B15" s="4"/>
      <c r="C15" s="8"/>
      <c r="E15" s="17"/>
      <c r="F15" s="18"/>
      <c r="G15" s="6"/>
    </row>
    <row r="16" spans="2:8" s="7" customFormat="1" ht="17.25" customHeight="1" thickTop="1" thickBot="1" x14ac:dyDescent="0.35">
      <c r="B16" s="4"/>
      <c r="C16" s="13"/>
      <c r="D16" s="14"/>
      <c r="E16" s="15" t="s">
        <v>5</v>
      </c>
      <c r="F16" s="16"/>
      <c r="G16" s="6"/>
    </row>
    <row r="17" spans="2:7" ht="17.25" thickTop="1" thickBot="1" x14ac:dyDescent="0.3">
      <c r="B17" s="1"/>
      <c r="C17" s="225"/>
      <c r="D17" s="7"/>
      <c r="E17" s="12"/>
      <c r="F17" s="18"/>
      <c r="G17" s="2"/>
    </row>
    <row r="18" spans="2:7" s="7" customFormat="1" ht="17.25" thickTop="1" thickBot="1" x14ac:dyDescent="0.3">
      <c r="B18" s="4"/>
      <c r="C18" s="8"/>
      <c r="E18" s="12"/>
      <c r="F18" s="18"/>
      <c r="G18" s="6"/>
    </row>
    <row r="19" spans="2:7" s="7" customFormat="1" ht="17.25" customHeight="1" thickTop="1" thickBot="1" x14ac:dyDescent="0.4">
      <c r="B19" s="4"/>
      <c r="C19" s="8"/>
      <c r="D19" s="9"/>
      <c r="E19" s="21" t="s">
        <v>6</v>
      </c>
      <c r="F19" s="11"/>
      <c r="G19" s="6"/>
    </row>
    <row r="20" spans="2:7" s="7" customFormat="1" ht="17.25" thickTop="1" thickBot="1" x14ac:dyDescent="0.3">
      <c r="B20" s="4"/>
      <c r="C20" s="225"/>
      <c r="D20" s="226"/>
      <c r="E20" s="12"/>
      <c r="F20" s="227"/>
      <c r="G20" s="6"/>
    </row>
    <row r="21" spans="2:7" s="7" customFormat="1" ht="17.25" customHeight="1" thickTop="1" thickBot="1" x14ac:dyDescent="0.35">
      <c r="B21" s="4"/>
      <c r="C21" s="13"/>
      <c r="D21" s="14"/>
      <c r="E21" s="15" t="s">
        <v>7</v>
      </c>
      <c r="F21" s="16"/>
      <c r="G21" s="6"/>
    </row>
    <row r="22" spans="2:7" s="7" customFormat="1" ht="20.25" thickTop="1" thickBot="1" x14ac:dyDescent="0.35">
      <c r="B22" s="4"/>
      <c r="C22" s="8"/>
      <c r="E22" s="17"/>
      <c r="F22" s="18"/>
      <c r="G22" s="6"/>
    </row>
    <row r="23" spans="2:7" s="7" customFormat="1" ht="21.75" customHeight="1" thickTop="1" thickBot="1" x14ac:dyDescent="0.35">
      <c r="B23" s="4"/>
      <c r="C23" s="13"/>
      <c r="D23" s="14"/>
      <c r="E23" s="15" t="s">
        <v>8</v>
      </c>
      <c r="F23" s="16"/>
      <c r="G23" s="6"/>
    </row>
    <row r="24" spans="2:7" s="7" customFormat="1" ht="20.25" thickTop="1" thickBot="1" x14ac:dyDescent="0.35">
      <c r="B24" s="4"/>
      <c r="C24" s="8"/>
      <c r="E24" s="17"/>
      <c r="F24" s="18"/>
      <c r="G24" s="6"/>
    </row>
    <row r="25" spans="2:7" s="7" customFormat="1" ht="17.25" customHeight="1" thickTop="1" thickBot="1" x14ac:dyDescent="0.35">
      <c r="B25" s="4"/>
      <c r="C25" s="13"/>
      <c r="D25" s="14"/>
      <c r="E25" s="15" t="s">
        <v>9</v>
      </c>
      <c r="F25" s="16"/>
      <c r="G25" s="6"/>
    </row>
    <row r="26" spans="2:7" ht="17.25" thickTop="1" thickBot="1" x14ac:dyDescent="0.3">
      <c r="B26" s="1"/>
      <c r="C26" s="236"/>
      <c r="D26" s="237"/>
      <c r="E26" s="237"/>
      <c r="F26" s="238"/>
      <c r="G26" s="2"/>
    </row>
    <row r="27" spans="2:7" ht="14.25" thickTop="1" thickBot="1" x14ac:dyDescent="0.25">
      <c r="B27" s="1"/>
      <c r="C27" s="242"/>
      <c r="D27" s="243"/>
      <c r="E27" s="243"/>
      <c r="F27" s="244"/>
      <c r="G27" s="2"/>
    </row>
    <row r="28" spans="2:7" ht="14.25" thickTop="1" thickBot="1" x14ac:dyDescent="0.25">
      <c r="B28" s="1"/>
      <c r="C28" s="239"/>
      <c r="D28" s="240"/>
      <c r="E28" s="240"/>
      <c r="F28" s="241"/>
      <c r="G28" s="2"/>
    </row>
    <row r="29" spans="2:7" ht="4.5" customHeight="1" thickTop="1" x14ac:dyDescent="0.2">
      <c r="B29" s="1"/>
      <c r="C29" s="2"/>
      <c r="D29" s="2"/>
      <c r="E29" s="2"/>
      <c r="F29" s="2"/>
      <c r="G29" s="2"/>
    </row>
    <row r="30" spans="2:7" ht="12.75" customHeight="1" x14ac:dyDescent="0.2">
      <c r="C30" s="22"/>
    </row>
    <row r="31" spans="2:7" x14ac:dyDescent="0.2">
      <c r="C31" s="3" t="s">
        <v>10</v>
      </c>
      <c r="F31" s="23"/>
    </row>
    <row r="32" spans="2:7" x14ac:dyDescent="0.2">
      <c r="C32" s="3" t="s">
        <v>11</v>
      </c>
      <c r="F32" s="23"/>
    </row>
  </sheetData>
  <mergeCells count="9">
    <mergeCell ref="C2:F2"/>
    <mergeCell ref="C4:F4"/>
    <mergeCell ref="C5:F5"/>
    <mergeCell ref="C28:F28"/>
    <mergeCell ref="C8:F8"/>
    <mergeCell ref="C26:F26"/>
    <mergeCell ref="C27:F27"/>
    <mergeCell ref="C6:F6"/>
    <mergeCell ref="C7:F7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8"/>
  <sheetViews>
    <sheetView zoomScale="90" zoomScaleNormal="90" workbookViewId="0">
      <selection activeCell="A28" sqref="A28"/>
    </sheetView>
  </sheetViews>
  <sheetFormatPr defaultColWidth="9.140625" defaultRowHeight="12.75" x14ac:dyDescent="0.2"/>
  <cols>
    <col min="1" max="1" width="19.42578125" style="3" customWidth="1"/>
    <col min="2" max="2" width="7.28515625" style="3" customWidth="1"/>
    <col min="3" max="3" width="6.42578125" style="3" customWidth="1"/>
    <col min="4" max="4" width="6.28515625" style="3" customWidth="1"/>
    <col min="5" max="5" width="7.140625" style="3" customWidth="1"/>
    <col min="6" max="6" width="7.28515625" style="3" customWidth="1"/>
    <col min="7" max="7" width="6.42578125" style="3" customWidth="1"/>
    <col min="8" max="8" width="6.7109375" style="3" customWidth="1"/>
    <col min="9" max="9" width="6.85546875" style="3" customWidth="1"/>
    <col min="10" max="10" width="6.42578125" style="3" customWidth="1"/>
    <col min="11" max="11" width="7.7109375" style="3" customWidth="1"/>
    <col min="12" max="12" width="7.140625" style="3" customWidth="1"/>
    <col min="13" max="13" width="6.7109375" style="3" customWidth="1"/>
    <col min="14" max="14" width="6" style="3" customWidth="1"/>
    <col min="15" max="15" width="6.7109375" style="3" customWidth="1"/>
    <col min="16" max="16" width="6" style="30" customWidth="1"/>
    <col min="17" max="17" width="6.42578125" style="3" customWidth="1"/>
    <col min="18" max="18" width="7.28515625" style="3" customWidth="1"/>
    <col min="19" max="16384" width="9.140625" style="3"/>
  </cols>
  <sheetData>
    <row r="1" spans="1:19" s="24" customFormat="1" ht="20.100000000000001" customHeight="1" x14ac:dyDescent="0.2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2"/>
    </row>
    <row r="2" spans="1:19" s="24" customFormat="1" ht="20.100000000000001" customHeight="1" x14ac:dyDescent="0.2">
      <c r="A2" s="253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/>
    </row>
    <row r="3" spans="1:19" s="24" customFormat="1" ht="20.100000000000001" customHeight="1" thickBot="1" x14ac:dyDescent="0.25">
      <c r="A3" s="256" t="s">
        <v>12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</row>
    <row r="4" spans="1:19" s="24" customFormat="1" ht="12.75" customHeight="1" x14ac:dyDescent="0.2">
      <c r="A4" s="265" t="s">
        <v>13</v>
      </c>
      <c r="B4" s="259" t="s">
        <v>14</v>
      </c>
      <c r="C4" s="260"/>
      <c r="D4" s="261"/>
      <c r="E4" s="259" t="s">
        <v>15</v>
      </c>
      <c r="F4" s="260"/>
      <c r="G4" s="261"/>
      <c r="H4" s="259" t="s">
        <v>16</v>
      </c>
      <c r="I4" s="260"/>
      <c r="J4" s="260"/>
      <c r="K4" s="260"/>
      <c r="L4" s="260"/>
      <c r="M4" s="261"/>
      <c r="N4" s="259" t="s">
        <v>17</v>
      </c>
      <c r="O4" s="260"/>
      <c r="P4" s="260"/>
      <c r="Q4" s="260"/>
      <c r="R4" s="261"/>
    </row>
    <row r="5" spans="1:19" ht="12.75" customHeight="1" x14ac:dyDescent="0.2">
      <c r="A5" s="266"/>
      <c r="B5" s="262" t="s">
        <v>18</v>
      </c>
      <c r="C5" s="263"/>
      <c r="D5" s="264"/>
      <c r="E5" s="262" t="s">
        <v>19</v>
      </c>
      <c r="F5" s="263"/>
      <c r="G5" s="264"/>
      <c r="H5" s="262" t="s">
        <v>19</v>
      </c>
      <c r="I5" s="263"/>
      <c r="J5" s="263"/>
      <c r="K5" s="263"/>
      <c r="L5" s="263"/>
      <c r="M5" s="264"/>
      <c r="N5" s="262" t="s">
        <v>20</v>
      </c>
      <c r="O5" s="263"/>
      <c r="P5" s="263"/>
      <c r="Q5" s="263"/>
      <c r="R5" s="264"/>
    </row>
    <row r="6" spans="1:19" ht="50.25" customHeight="1" thickBot="1" x14ac:dyDescent="0.25">
      <c r="A6" s="267"/>
      <c r="B6" s="25" t="s">
        <v>21</v>
      </c>
      <c r="C6" s="26" t="s">
        <v>22</v>
      </c>
      <c r="D6" s="27" t="s">
        <v>23</v>
      </c>
      <c r="E6" s="28" t="s">
        <v>21</v>
      </c>
      <c r="F6" s="29" t="s">
        <v>22</v>
      </c>
      <c r="G6" s="27" t="s">
        <v>23</v>
      </c>
      <c r="H6" s="28" t="s">
        <v>24</v>
      </c>
      <c r="I6" s="29" t="s">
        <v>25</v>
      </c>
      <c r="J6" s="29" t="s">
        <v>23</v>
      </c>
      <c r="K6" s="29" t="s">
        <v>26</v>
      </c>
      <c r="L6" s="29" t="s">
        <v>27</v>
      </c>
      <c r="M6" s="27" t="s">
        <v>23</v>
      </c>
      <c r="N6" s="26" t="s">
        <v>28</v>
      </c>
      <c r="O6" s="29" t="s">
        <v>29</v>
      </c>
      <c r="P6" s="26" t="s">
        <v>30</v>
      </c>
      <c r="Q6" s="26" t="s">
        <v>31</v>
      </c>
      <c r="R6" s="27" t="s">
        <v>32</v>
      </c>
      <c r="S6" s="30"/>
    </row>
    <row r="7" spans="1:19" s="46" customFormat="1" ht="20.100000000000001" customHeight="1" x14ac:dyDescent="0.2">
      <c r="A7" s="31" t="s">
        <v>33</v>
      </c>
      <c r="B7" s="32">
        <v>55</v>
      </c>
      <c r="C7" s="33">
        <v>37</v>
      </c>
      <c r="D7" s="34">
        <f t="shared" ref="D7:D23" si="0">(C7/B7)</f>
        <v>0.67272727272727273</v>
      </c>
      <c r="E7" s="35">
        <v>43</v>
      </c>
      <c r="F7" s="36">
        <v>26</v>
      </c>
      <c r="G7" s="34">
        <f t="shared" ref="G7:G23" si="1">(F7/E7)</f>
        <v>0.60465116279069764</v>
      </c>
      <c r="H7" s="37">
        <v>33</v>
      </c>
      <c r="I7" s="33">
        <v>14</v>
      </c>
      <c r="J7" s="38">
        <f t="shared" ref="J7:J23" si="2">(I7/H7)</f>
        <v>0.42424242424242425</v>
      </c>
      <c r="K7" s="36">
        <v>23</v>
      </c>
      <c r="L7" s="39">
        <v>17</v>
      </c>
      <c r="M7" s="40">
        <f>+L7/K7</f>
        <v>0.73913043478260865</v>
      </c>
      <c r="N7" s="41">
        <v>0</v>
      </c>
      <c r="O7" s="42">
        <v>0</v>
      </c>
      <c r="P7" s="39">
        <v>23</v>
      </c>
      <c r="Q7" s="43">
        <v>3</v>
      </c>
      <c r="R7" s="44">
        <v>3</v>
      </c>
      <c r="S7" s="45"/>
    </row>
    <row r="8" spans="1:19" s="46" customFormat="1" ht="20.100000000000001" customHeight="1" x14ac:dyDescent="0.2">
      <c r="A8" s="47" t="s">
        <v>34</v>
      </c>
      <c r="B8" s="48">
        <v>144</v>
      </c>
      <c r="C8" s="49">
        <v>172</v>
      </c>
      <c r="D8" s="50">
        <f t="shared" si="0"/>
        <v>1.1944444444444444</v>
      </c>
      <c r="E8" s="51">
        <v>75</v>
      </c>
      <c r="F8" s="52">
        <v>103</v>
      </c>
      <c r="G8" s="50">
        <f t="shared" si="1"/>
        <v>1.3733333333333333</v>
      </c>
      <c r="H8" s="37">
        <v>55</v>
      </c>
      <c r="I8" s="49">
        <v>90</v>
      </c>
      <c r="J8" s="53">
        <f t="shared" si="2"/>
        <v>1.6363636363636365</v>
      </c>
      <c r="K8" s="52">
        <v>139</v>
      </c>
      <c r="L8" s="54">
        <v>112</v>
      </c>
      <c r="M8" s="55">
        <f>+L8/K8</f>
        <v>0.80575539568345322</v>
      </c>
      <c r="N8" s="56">
        <v>0</v>
      </c>
      <c r="O8" s="57">
        <v>0</v>
      </c>
      <c r="P8" s="54">
        <v>139</v>
      </c>
      <c r="Q8" s="58">
        <v>0</v>
      </c>
      <c r="R8" s="59">
        <v>1</v>
      </c>
      <c r="S8" s="45"/>
    </row>
    <row r="9" spans="1:19" s="46" customFormat="1" ht="20.100000000000001" customHeight="1" x14ac:dyDescent="0.2">
      <c r="A9" s="31" t="s">
        <v>35</v>
      </c>
      <c r="B9" s="48">
        <v>67</v>
      </c>
      <c r="C9" s="60">
        <v>47</v>
      </c>
      <c r="D9" s="61">
        <f t="shared" si="0"/>
        <v>0.70149253731343286</v>
      </c>
      <c r="E9" s="51">
        <v>40</v>
      </c>
      <c r="F9" s="52">
        <v>25</v>
      </c>
      <c r="G9" s="50">
        <f t="shared" si="1"/>
        <v>0.625</v>
      </c>
      <c r="H9" s="37">
        <v>21</v>
      </c>
      <c r="I9" s="60">
        <v>25</v>
      </c>
      <c r="J9" s="53">
        <f t="shared" si="2"/>
        <v>1.1904761904761905</v>
      </c>
      <c r="K9" s="52">
        <v>38</v>
      </c>
      <c r="L9" s="54">
        <v>34</v>
      </c>
      <c r="M9" s="55">
        <f t="shared" ref="M9:M22" si="3">+L9/K9</f>
        <v>0.89473684210526316</v>
      </c>
      <c r="N9" s="62">
        <v>0</v>
      </c>
      <c r="O9" s="63">
        <v>0</v>
      </c>
      <c r="P9" s="64">
        <v>37</v>
      </c>
      <c r="Q9" s="65">
        <v>0</v>
      </c>
      <c r="R9" s="66">
        <v>1</v>
      </c>
      <c r="S9" s="45"/>
    </row>
    <row r="10" spans="1:19" s="46" customFormat="1" ht="20.100000000000001" customHeight="1" x14ac:dyDescent="0.2">
      <c r="A10" s="31" t="s">
        <v>36</v>
      </c>
      <c r="B10" s="67">
        <v>106</v>
      </c>
      <c r="C10" s="60">
        <v>100</v>
      </c>
      <c r="D10" s="61">
        <f t="shared" si="0"/>
        <v>0.94339622641509435</v>
      </c>
      <c r="E10" s="68">
        <v>45</v>
      </c>
      <c r="F10" s="52">
        <v>51</v>
      </c>
      <c r="G10" s="50">
        <f t="shared" si="1"/>
        <v>1.1333333333333333</v>
      </c>
      <c r="H10" s="69">
        <v>19</v>
      </c>
      <c r="I10" s="60">
        <v>31</v>
      </c>
      <c r="J10" s="53">
        <f>IF(H10&gt;0,I10/H10,0)</f>
        <v>1.631578947368421</v>
      </c>
      <c r="K10" s="52">
        <v>56</v>
      </c>
      <c r="L10" s="54">
        <v>43</v>
      </c>
      <c r="M10" s="55">
        <f t="shared" si="3"/>
        <v>0.7678571428571429</v>
      </c>
      <c r="N10" s="62">
        <v>0</v>
      </c>
      <c r="O10" s="63">
        <v>0</v>
      </c>
      <c r="P10" s="64">
        <v>54</v>
      </c>
      <c r="Q10" s="65">
        <v>0</v>
      </c>
      <c r="R10" s="66">
        <v>2</v>
      </c>
      <c r="S10" s="45"/>
    </row>
    <row r="11" spans="1:19" s="46" customFormat="1" ht="20.100000000000001" customHeight="1" x14ac:dyDescent="0.2">
      <c r="A11" s="31" t="s">
        <v>37</v>
      </c>
      <c r="B11" s="48">
        <v>43</v>
      </c>
      <c r="C11" s="60">
        <v>37</v>
      </c>
      <c r="D11" s="61">
        <f t="shared" si="0"/>
        <v>0.86046511627906974</v>
      </c>
      <c r="E11" s="70">
        <v>23</v>
      </c>
      <c r="F11" s="52">
        <v>20</v>
      </c>
      <c r="G11" s="50">
        <f t="shared" si="1"/>
        <v>0.86956521739130432</v>
      </c>
      <c r="H11" s="37">
        <v>8</v>
      </c>
      <c r="I11" s="60">
        <v>8</v>
      </c>
      <c r="J11" s="53">
        <f>IF(H11&gt;0,I11/H11,0)</f>
        <v>1</v>
      </c>
      <c r="K11" s="52">
        <v>14</v>
      </c>
      <c r="L11" s="54">
        <v>13</v>
      </c>
      <c r="M11" s="55">
        <f>IF(K11&gt;0,L11/K11,0)</f>
        <v>0.9285714285714286</v>
      </c>
      <c r="N11" s="62">
        <v>0</v>
      </c>
      <c r="O11" s="63">
        <v>0</v>
      </c>
      <c r="P11" s="64">
        <v>14</v>
      </c>
      <c r="Q11" s="65">
        <v>0</v>
      </c>
      <c r="R11" s="66">
        <v>0</v>
      </c>
      <c r="S11" s="45"/>
    </row>
    <row r="12" spans="1:19" s="46" customFormat="1" ht="20.100000000000001" customHeight="1" x14ac:dyDescent="0.2">
      <c r="A12" s="31" t="s">
        <v>38</v>
      </c>
      <c r="B12" s="71">
        <v>85</v>
      </c>
      <c r="C12" s="60">
        <v>99</v>
      </c>
      <c r="D12" s="61">
        <f t="shared" si="0"/>
        <v>1.1647058823529413</v>
      </c>
      <c r="E12" s="72">
        <v>62</v>
      </c>
      <c r="F12" s="52">
        <v>75</v>
      </c>
      <c r="G12" s="50">
        <f t="shared" si="1"/>
        <v>1.2096774193548387</v>
      </c>
      <c r="H12" s="37">
        <v>55</v>
      </c>
      <c r="I12" s="60">
        <v>75</v>
      </c>
      <c r="J12" s="53">
        <f t="shared" si="2"/>
        <v>1.3636363636363635</v>
      </c>
      <c r="K12" s="52">
        <v>95</v>
      </c>
      <c r="L12" s="54">
        <v>57</v>
      </c>
      <c r="M12" s="55">
        <f t="shared" si="3"/>
        <v>0.6</v>
      </c>
      <c r="N12" s="62">
        <v>0</v>
      </c>
      <c r="O12" s="63">
        <v>12</v>
      </c>
      <c r="P12" s="64">
        <v>83</v>
      </c>
      <c r="Q12" s="65">
        <v>0</v>
      </c>
      <c r="R12" s="66">
        <v>0</v>
      </c>
      <c r="S12" s="45"/>
    </row>
    <row r="13" spans="1:19" s="46" customFormat="1" ht="20.100000000000001" customHeight="1" x14ac:dyDescent="0.2">
      <c r="A13" s="31" t="s">
        <v>39</v>
      </c>
      <c r="B13" s="48">
        <v>50</v>
      </c>
      <c r="C13" s="60">
        <v>42</v>
      </c>
      <c r="D13" s="61">
        <f t="shared" si="0"/>
        <v>0.84</v>
      </c>
      <c r="E13" s="51">
        <v>22</v>
      </c>
      <c r="F13" s="52">
        <v>20</v>
      </c>
      <c r="G13" s="50">
        <f t="shared" si="1"/>
        <v>0.90909090909090906</v>
      </c>
      <c r="H13" s="37">
        <v>18</v>
      </c>
      <c r="I13" s="60">
        <v>17</v>
      </c>
      <c r="J13" s="53">
        <f t="shared" si="2"/>
        <v>0.94444444444444442</v>
      </c>
      <c r="K13" s="52">
        <v>29</v>
      </c>
      <c r="L13" s="54">
        <v>27</v>
      </c>
      <c r="M13" s="55">
        <f t="shared" si="3"/>
        <v>0.93103448275862066</v>
      </c>
      <c r="N13" s="62">
        <v>0</v>
      </c>
      <c r="O13" s="63">
        <v>0</v>
      </c>
      <c r="P13" s="64">
        <v>29</v>
      </c>
      <c r="Q13" s="65">
        <v>0</v>
      </c>
      <c r="R13" s="66">
        <v>0</v>
      </c>
      <c r="S13" s="45"/>
    </row>
    <row r="14" spans="1:19" s="46" customFormat="1" ht="20.100000000000001" customHeight="1" x14ac:dyDescent="0.2">
      <c r="A14" s="31" t="s">
        <v>40</v>
      </c>
      <c r="B14" s="48">
        <v>50</v>
      </c>
      <c r="C14" s="60">
        <v>52</v>
      </c>
      <c r="D14" s="61">
        <f t="shared" si="0"/>
        <v>1.04</v>
      </c>
      <c r="E14" s="51">
        <v>23</v>
      </c>
      <c r="F14" s="52">
        <v>31</v>
      </c>
      <c r="G14" s="50">
        <f t="shared" si="1"/>
        <v>1.3478260869565217</v>
      </c>
      <c r="H14" s="37">
        <v>16</v>
      </c>
      <c r="I14" s="60">
        <v>23</v>
      </c>
      <c r="J14" s="53">
        <f t="shared" si="2"/>
        <v>1.4375</v>
      </c>
      <c r="K14" s="52">
        <v>42</v>
      </c>
      <c r="L14" s="54">
        <v>37</v>
      </c>
      <c r="M14" s="55">
        <f t="shared" si="3"/>
        <v>0.88095238095238093</v>
      </c>
      <c r="N14" s="62">
        <v>0</v>
      </c>
      <c r="O14" s="63">
        <v>0</v>
      </c>
      <c r="P14" s="64">
        <v>42</v>
      </c>
      <c r="Q14" s="65">
        <v>0</v>
      </c>
      <c r="R14" s="66">
        <v>0</v>
      </c>
      <c r="S14" s="45"/>
    </row>
    <row r="15" spans="1:19" s="46" customFormat="1" ht="20.100000000000001" customHeight="1" x14ac:dyDescent="0.2">
      <c r="A15" s="31" t="s">
        <v>41</v>
      </c>
      <c r="B15" s="48">
        <v>134</v>
      </c>
      <c r="C15" s="60">
        <v>142</v>
      </c>
      <c r="D15" s="61">
        <f t="shared" si="0"/>
        <v>1.0597014925373134</v>
      </c>
      <c r="E15" s="51">
        <v>90</v>
      </c>
      <c r="F15" s="52">
        <v>95</v>
      </c>
      <c r="G15" s="50">
        <f t="shared" si="1"/>
        <v>1.0555555555555556</v>
      </c>
      <c r="H15" s="37">
        <v>80</v>
      </c>
      <c r="I15" s="60">
        <v>36</v>
      </c>
      <c r="J15" s="53">
        <f t="shared" si="2"/>
        <v>0.45</v>
      </c>
      <c r="K15" s="52">
        <v>64</v>
      </c>
      <c r="L15" s="54">
        <v>54</v>
      </c>
      <c r="M15" s="55">
        <f t="shared" si="3"/>
        <v>0.84375</v>
      </c>
      <c r="N15" s="62">
        <v>0</v>
      </c>
      <c r="O15" s="63">
        <v>0</v>
      </c>
      <c r="P15" s="64">
        <v>64</v>
      </c>
      <c r="Q15" s="65">
        <v>0</v>
      </c>
      <c r="R15" s="66">
        <v>1</v>
      </c>
      <c r="S15" s="45"/>
    </row>
    <row r="16" spans="1:19" s="46" customFormat="1" ht="20.100000000000001" customHeight="1" x14ac:dyDescent="0.2">
      <c r="A16" s="31" t="s">
        <v>42</v>
      </c>
      <c r="B16" s="48">
        <v>327</v>
      </c>
      <c r="C16" s="60">
        <v>449</v>
      </c>
      <c r="D16" s="61">
        <f t="shared" si="0"/>
        <v>1.3730886850152906</v>
      </c>
      <c r="E16" s="51">
        <v>125</v>
      </c>
      <c r="F16" s="52">
        <v>309</v>
      </c>
      <c r="G16" s="50">
        <f t="shared" si="1"/>
        <v>2.472</v>
      </c>
      <c r="H16" s="37">
        <v>148</v>
      </c>
      <c r="I16" s="60">
        <v>215</v>
      </c>
      <c r="J16" s="53">
        <f t="shared" si="2"/>
        <v>1.4527027027027026</v>
      </c>
      <c r="K16" s="52">
        <v>301</v>
      </c>
      <c r="L16" s="54">
        <v>244</v>
      </c>
      <c r="M16" s="55">
        <f t="shared" si="3"/>
        <v>0.81063122923588038</v>
      </c>
      <c r="N16" s="62">
        <v>0</v>
      </c>
      <c r="O16" s="63">
        <v>0</v>
      </c>
      <c r="P16" s="64">
        <v>297</v>
      </c>
      <c r="Q16" s="65">
        <v>5</v>
      </c>
      <c r="R16" s="66">
        <v>1</v>
      </c>
      <c r="S16" s="45"/>
    </row>
    <row r="17" spans="1:19" s="46" customFormat="1" ht="20.100000000000001" customHeight="1" x14ac:dyDescent="0.2">
      <c r="A17" s="31" t="s">
        <v>43</v>
      </c>
      <c r="B17" s="48">
        <v>96</v>
      </c>
      <c r="C17" s="60">
        <v>67</v>
      </c>
      <c r="D17" s="61">
        <f t="shared" si="0"/>
        <v>0.69791666666666663</v>
      </c>
      <c r="E17" s="72">
        <v>70</v>
      </c>
      <c r="F17" s="52">
        <v>51</v>
      </c>
      <c r="G17" s="50">
        <f t="shared" si="1"/>
        <v>0.72857142857142854</v>
      </c>
      <c r="H17" s="69">
        <v>70</v>
      </c>
      <c r="I17" s="60">
        <v>47</v>
      </c>
      <c r="J17" s="53">
        <f>IF(H17&gt;0,I17/H17,0)</f>
        <v>0.67142857142857137</v>
      </c>
      <c r="K17" s="103">
        <v>63</v>
      </c>
      <c r="L17" s="54">
        <v>49</v>
      </c>
      <c r="M17" s="53">
        <f>IF(K17&gt;0,L17/K17,0)</f>
        <v>0.77777777777777779</v>
      </c>
      <c r="N17" s="62">
        <v>0</v>
      </c>
      <c r="O17" s="63">
        <v>0</v>
      </c>
      <c r="P17" s="64">
        <v>63</v>
      </c>
      <c r="Q17" s="65">
        <v>1</v>
      </c>
      <c r="R17" s="66">
        <v>2</v>
      </c>
      <c r="S17" s="45"/>
    </row>
    <row r="18" spans="1:19" s="46" customFormat="1" ht="20.100000000000001" customHeight="1" x14ac:dyDescent="0.2">
      <c r="A18" s="31" t="s">
        <v>44</v>
      </c>
      <c r="B18" s="48">
        <v>145</v>
      </c>
      <c r="C18" s="60">
        <v>138</v>
      </c>
      <c r="D18" s="61">
        <f t="shared" si="0"/>
        <v>0.9517241379310345</v>
      </c>
      <c r="E18" s="51">
        <v>90</v>
      </c>
      <c r="F18" s="52">
        <v>88</v>
      </c>
      <c r="G18" s="50">
        <f t="shared" si="1"/>
        <v>0.97777777777777775</v>
      </c>
      <c r="H18" s="37">
        <v>56</v>
      </c>
      <c r="I18" s="60">
        <v>55</v>
      </c>
      <c r="J18" s="53">
        <f t="shared" si="2"/>
        <v>0.9821428571428571</v>
      </c>
      <c r="K18" s="52">
        <v>94</v>
      </c>
      <c r="L18" s="54">
        <v>79</v>
      </c>
      <c r="M18" s="55">
        <f t="shared" si="3"/>
        <v>0.84042553191489366</v>
      </c>
      <c r="N18" s="62">
        <v>0</v>
      </c>
      <c r="O18" s="63">
        <v>0</v>
      </c>
      <c r="P18" s="64">
        <v>94</v>
      </c>
      <c r="Q18" s="65">
        <v>0</v>
      </c>
      <c r="R18" s="66">
        <v>0</v>
      </c>
      <c r="S18" s="45"/>
    </row>
    <row r="19" spans="1:19" s="46" customFormat="1" ht="20.100000000000001" customHeight="1" x14ac:dyDescent="0.2">
      <c r="A19" s="31" t="s">
        <v>45</v>
      </c>
      <c r="B19" s="48">
        <v>97</v>
      </c>
      <c r="C19" s="60">
        <v>62</v>
      </c>
      <c r="D19" s="61">
        <f t="shared" si="0"/>
        <v>0.63917525773195871</v>
      </c>
      <c r="E19" s="51">
        <v>75</v>
      </c>
      <c r="F19" s="52">
        <v>37</v>
      </c>
      <c r="G19" s="50">
        <f t="shared" si="1"/>
        <v>0.49333333333333335</v>
      </c>
      <c r="H19" s="37">
        <v>37</v>
      </c>
      <c r="I19" s="60">
        <v>22</v>
      </c>
      <c r="J19" s="53">
        <f t="shared" si="2"/>
        <v>0.59459459459459463</v>
      </c>
      <c r="K19" s="52">
        <v>37</v>
      </c>
      <c r="L19" s="54">
        <v>30</v>
      </c>
      <c r="M19" s="55">
        <f t="shared" si="3"/>
        <v>0.81081081081081086</v>
      </c>
      <c r="N19" s="62">
        <v>0</v>
      </c>
      <c r="O19" s="63">
        <v>0</v>
      </c>
      <c r="P19" s="64">
        <v>37</v>
      </c>
      <c r="Q19" s="65">
        <v>0</v>
      </c>
      <c r="R19" s="66">
        <v>0</v>
      </c>
      <c r="S19" s="45"/>
    </row>
    <row r="20" spans="1:19" s="46" customFormat="1" ht="20.100000000000001" customHeight="1" x14ac:dyDescent="0.2">
      <c r="A20" s="31" t="s">
        <v>46</v>
      </c>
      <c r="B20" s="48">
        <v>19</v>
      </c>
      <c r="C20" s="60">
        <v>2</v>
      </c>
      <c r="D20" s="61">
        <f t="shared" si="0"/>
        <v>0.10526315789473684</v>
      </c>
      <c r="E20" s="51">
        <v>17</v>
      </c>
      <c r="F20" s="52">
        <v>1</v>
      </c>
      <c r="G20" s="50">
        <f t="shared" si="1"/>
        <v>5.8823529411764705E-2</v>
      </c>
      <c r="H20" s="37">
        <v>10</v>
      </c>
      <c r="I20" s="60">
        <v>2</v>
      </c>
      <c r="J20" s="53">
        <f t="shared" si="2"/>
        <v>0.2</v>
      </c>
      <c r="K20" s="52">
        <v>2</v>
      </c>
      <c r="L20" s="54">
        <v>2</v>
      </c>
      <c r="M20" s="55">
        <f t="shared" si="3"/>
        <v>1</v>
      </c>
      <c r="N20" s="62">
        <v>0</v>
      </c>
      <c r="O20" s="63">
        <v>0</v>
      </c>
      <c r="P20" s="64">
        <v>2</v>
      </c>
      <c r="Q20" s="65">
        <v>0</v>
      </c>
      <c r="R20" s="66">
        <v>0</v>
      </c>
      <c r="S20" s="45"/>
    </row>
    <row r="21" spans="1:19" s="46" customFormat="1" ht="20.100000000000001" customHeight="1" x14ac:dyDescent="0.2">
      <c r="A21" s="31" t="s">
        <v>47</v>
      </c>
      <c r="B21" s="48">
        <v>84</v>
      </c>
      <c r="C21" s="60">
        <v>48</v>
      </c>
      <c r="D21" s="61">
        <f t="shared" si="0"/>
        <v>0.5714285714285714</v>
      </c>
      <c r="E21" s="51">
        <v>60</v>
      </c>
      <c r="F21" s="52">
        <v>31</v>
      </c>
      <c r="G21" s="50">
        <f t="shared" si="1"/>
        <v>0.51666666666666672</v>
      </c>
      <c r="H21" s="69">
        <v>60</v>
      </c>
      <c r="I21" s="60">
        <v>25</v>
      </c>
      <c r="J21" s="53">
        <f>IF(H21&gt;0,I21/H21,0)</f>
        <v>0.41666666666666669</v>
      </c>
      <c r="K21" s="103">
        <v>41</v>
      </c>
      <c r="L21" s="54">
        <v>35</v>
      </c>
      <c r="M21" s="53">
        <f>IF(K21&gt;0,L21/K21,0)</f>
        <v>0.85365853658536583</v>
      </c>
      <c r="N21" s="62">
        <v>0</v>
      </c>
      <c r="O21" s="63">
        <v>0</v>
      </c>
      <c r="P21" s="64">
        <v>41</v>
      </c>
      <c r="Q21" s="65">
        <v>0</v>
      </c>
      <c r="R21" s="66">
        <v>0</v>
      </c>
      <c r="S21" s="45"/>
    </row>
    <row r="22" spans="1:19" s="46" customFormat="1" ht="20.100000000000001" customHeight="1" thickBot="1" x14ac:dyDescent="0.25">
      <c r="A22" s="73" t="s">
        <v>48</v>
      </c>
      <c r="B22" s="48">
        <v>256</v>
      </c>
      <c r="C22" s="74">
        <v>134</v>
      </c>
      <c r="D22" s="75">
        <f t="shared" si="0"/>
        <v>0.5234375</v>
      </c>
      <c r="E22" s="51">
        <v>207</v>
      </c>
      <c r="F22" s="76">
        <v>86</v>
      </c>
      <c r="G22" s="75">
        <f>IF(E22&gt;0,F22/E22,0)</f>
        <v>0.41545893719806765</v>
      </c>
      <c r="H22" s="69">
        <v>74</v>
      </c>
      <c r="I22" s="74">
        <v>35</v>
      </c>
      <c r="J22" s="75">
        <f>IF(H22&gt;0,I22/H22,0)</f>
        <v>0.47297297297297297</v>
      </c>
      <c r="K22" s="223">
        <v>59</v>
      </c>
      <c r="L22" s="78">
        <v>49</v>
      </c>
      <c r="M22" s="55">
        <f t="shared" si="3"/>
        <v>0.83050847457627119</v>
      </c>
      <c r="N22" s="79">
        <v>0</v>
      </c>
      <c r="O22" s="80">
        <v>0</v>
      </c>
      <c r="P22" s="78">
        <v>57</v>
      </c>
      <c r="Q22" s="81">
        <v>2</v>
      </c>
      <c r="R22" s="82">
        <v>0</v>
      </c>
      <c r="S22" s="45"/>
    </row>
    <row r="23" spans="1:19" s="46" customFormat="1" ht="20.100000000000001" customHeight="1" thickBot="1" x14ac:dyDescent="0.25">
      <c r="A23" s="83" t="s">
        <v>49</v>
      </c>
      <c r="B23" s="84">
        <f>SUM(B7:B22)</f>
        <v>1758</v>
      </c>
      <c r="C23" s="85">
        <f>SUM(C7:C22)</f>
        <v>1628</v>
      </c>
      <c r="D23" s="86">
        <f t="shared" si="0"/>
        <v>0.92605233219567695</v>
      </c>
      <c r="E23" s="87">
        <f>SUM(E7:E22)</f>
        <v>1067</v>
      </c>
      <c r="F23" s="85">
        <f>SUM(F7:F22)</f>
        <v>1049</v>
      </c>
      <c r="G23" s="86">
        <f t="shared" si="1"/>
        <v>0.98313027179006562</v>
      </c>
      <c r="H23" s="88">
        <v>602</v>
      </c>
      <c r="I23" s="85">
        <f>SUM(I7:I22)</f>
        <v>720</v>
      </c>
      <c r="J23" s="89">
        <f t="shared" si="2"/>
        <v>1.1960132890365449</v>
      </c>
      <c r="K23" s="85">
        <v>849</v>
      </c>
      <c r="L23" s="90">
        <f>SUM(L7:L22)</f>
        <v>882</v>
      </c>
      <c r="M23" s="91">
        <f>+L23/K23</f>
        <v>1.0388692579505301</v>
      </c>
      <c r="N23" s="93">
        <f>SUM(N7:N22)</f>
        <v>0</v>
      </c>
      <c r="O23" s="93">
        <f>SUM(O7:O22)</f>
        <v>12</v>
      </c>
      <c r="P23" s="94">
        <f>SUM(P7:P22)</f>
        <v>1076</v>
      </c>
      <c r="Q23" s="94">
        <f>SUM(Q7:Q22)</f>
        <v>11</v>
      </c>
      <c r="R23" s="95">
        <f>SUM(R7:R22)</f>
        <v>11</v>
      </c>
      <c r="S23" s="45"/>
    </row>
    <row r="24" spans="1:19" ht="15" x14ac:dyDescent="0.25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ht="27" customHeight="1" x14ac:dyDescent="0.25">
      <c r="A25" s="249" t="s">
        <v>50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</row>
    <row r="26" spans="1:19" ht="15" x14ac:dyDescent="0.25">
      <c r="A26" s="245" t="s">
        <v>51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 ht="15" x14ac:dyDescent="0.25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 ht="9" customHeight="1" x14ac:dyDescent="0.2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96"/>
      <c r="Q28" s="142"/>
    </row>
  </sheetData>
  <mergeCells count="16">
    <mergeCell ref="A27:Q27"/>
    <mergeCell ref="A26:Q26"/>
    <mergeCell ref="A24:Q24"/>
    <mergeCell ref="A25:R25"/>
    <mergeCell ref="A1:R1"/>
    <mergeCell ref="A2:R2"/>
    <mergeCell ref="A3:R3"/>
    <mergeCell ref="H4:M4"/>
    <mergeCell ref="H5:M5"/>
    <mergeCell ref="N5:R5"/>
    <mergeCell ref="B5:D5"/>
    <mergeCell ref="E5:G5"/>
    <mergeCell ref="N4:R4"/>
    <mergeCell ref="B4:D4"/>
    <mergeCell ref="E4:G4"/>
    <mergeCell ref="A4:A6"/>
  </mergeCells>
  <phoneticPr fontId="2" type="noConversion"/>
  <printOptions horizontalCentered="1" verticalCentered="1"/>
  <pageMargins left="0.3" right="0.3" top="0.57999999999999996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"/>
  <sheetViews>
    <sheetView zoomScale="90" zoomScaleNormal="90" workbookViewId="0">
      <selection activeCell="L22" sqref="L22"/>
    </sheetView>
  </sheetViews>
  <sheetFormatPr defaultColWidth="9.140625" defaultRowHeight="12.75" x14ac:dyDescent="0.2"/>
  <cols>
    <col min="1" max="1" width="19.5703125" style="3" customWidth="1"/>
    <col min="2" max="2" width="8" style="144" customWidth="1"/>
    <col min="3" max="3" width="7.42578125" style="145" customWidth="1"/>
    <col min="4" max="4" width="7.28515625" style="146" customWidth="1"/>
    <col min="5" max="5" width="8.5703125" style="145" customWidth="1"/>
    <col min="6" max="6" width="8.5703125" style="147" customWidth="1"/>
    <col min="7" max="7" width="7" style="3" customWidth="1"/>
    <col min="8" max="8" width="10.28515625" style="3" customWidth="1"/>
    <col min="9" max="10" width="8.5703125" style="3" customWidth="1"/>
    <col min="11" max="11" width="9.5703125" style="3" customWidth="1"/>
    <col min="12" max="12" width="9.42578125" style="146" customWidth="1"/>
    <col min="13" max="13" width="8" style="145" customWidth="1"/>
    <col min="14" max="14" width="8" style="147" customWidth="1"/>
    <col min="15" max="15" width="9.7109375" style="3" customWidth="1"/>
    <col min="16" max="16384" width="9.140625" style="3"/>
  </cols>
  <sheetData>
    <row r="1" spans="1:15" s="24" customFormat="1" ht="20.100000000000001" customHeight="1" x14ac:dyDescent="0.2">
      <c r="A1" s="250" t="str">
        <f>+'1 Adult Part'!A1:O1</f>
        <v>TAB 6 - WIOA TITLE I PARTICIPANT SUMMARIES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  <c r="O1" s="229"/>
    </row>
    <row r="2" spans="1:15" s="24" customFormat="1" ht="20.100000000000001" customHeight="1" x14ac:dyDescent="0.2">
      <c r="A2" s="268" t="str">
        <f>'1 Adult Part'!$A$2</f>
        <v>FY23 QUARTER ENDING JUNE 30, 2023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</row>
    <row r="3" spans="1:15" s="24" customFormat="1" ht="20.100000000000001" customHeight="1" thickBot="1" x14ac:dyDescent="0.25">
      <c r="A3" s="278" t="s">
        <v>52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80"/>
    </row>
    <row r="4" spans="1:15" ht="15" x14ac:dyDescent="0.25">
      <c r="A4" s="281" t="s">
        <v>13</v>
      </c>
      <c r="B4" s="276" t="s">
        <v>53</v>
      </c>
      <c r="C4" s="276"/>
      <c r="D4" s="277"/>
      <c r="E4" s="275" t="s">
        <v>54</v>
      </c>
      <c r="F4" s="276"/>
      <c r="G4" s="277"/>
      <c r="H4" s="228" t="s">
        <v>55</v>
      </c>
      <c r="I4" s="273" t="s">
        <v>56</v>
      </c>
      <c r="J4" s="274"/>
      <c r="K4" s="273" t="s">
        <v>57</v>
      </c>
      <c r="L4" s="274"/>
      <c r="M4" s="275" t="s">
        <v>58</v>
      </c>
      <c r="N4" s="277"/>
    </row>
    <row r="5" spans="1:15" ht="34.5" customHeight="1" thickBot="1" x14ac:dyDescent="0.3">
      <c r="A5" s="282"/>
      <c r="B5" s="97" t="s">
        <v>21</v>
      </c>
      <c r="C5" s="97" t="s">
        <v>22</v>
      </c>
      <c r="D5" s="98" t="s">
        <v>59</v>
      </c>
      <c r="E5" s="97" t="s">
        <v>21</v>
      </c>
      <c r="F5" s="99" t="s">
        <v>22</v>
      </c>
      <c r="G5" s="98" t="s">
        <v>59</v>
      </c>
      <c r="H5" s="100" t="s">
        <v>22</v>
      </c>
      <c r="I5" s="101" t="s">
        <v>21</v>
      </c>
      <c r="J5" s="100" t="s">
        <v>22</v>
      </c>
      <c r="K5" s="101" t="s">
        <v>21</v>
      </c>
      <c r="L5" s="100" t="s">
        <v>22</v>
      </c>
      <c r="M5" s="97" t="s">
        <v>21</v>
      </c>
      <c r="N5" s="102" t="s">
        <v>22</v>
      </c>
    </row>
    <row r="6" spans="1:15" s="110" customFormat="1" ht="21.95" customHeight="1" x14ac:dyDescent="0.2">
      <c r="A6" s="47" t="s">
        <v>33</v>
      </c>
      <c r="B6" s="37">
        <v>38</v>
      </c>
      <c r="C6" s="103">
        <v>18</v>
      </c>
      <c r="D6" s="50">
        <f t="shared" ref="D6:D22" si="0">C6/B6</f>
        <v>0.47368421052631576</v>
      </c>
      <c r="E6" s="35">
        <v>29</v>
      </c>
      <c r="F6" s="104">
        <v>11</v>
      </c>
      <c r="G6" s="50">
        <f t="shared" ref="G6:G22" si="1">F6/E6</f>
        <v>0.37931034482758619</v>
      </c>
      <c r="H6" s="104">
        <v>0</v>
      </c>
      <c r="I6" s="105">
        <f t="shared" ref="I6:I22" si="2">+E6/B6</f>
        <v>0.76315789473684215</v>
      </c>
      <c r="J6" s="50">
        <f>IF(F6=0,0, F6/(C6-H6))</f>
        <v>0.61111111111111116</v>
      </c>
      <c r="K6" s="106">
        <v>18</v>
      </c>
      <c r="L6" s="107">
        <v>19.527272727272727</v>
      </c>
      <c r="M6" s="108">
        <v>27</v>
      </c>
      <c r="N6" s="109">
        <v>9</v>
      </c>
    </row>
    <row r="7" spans="1:15" s="110" customFormat="1" ht="21.95" customHeight="1" x14ac:dyDescent="0.2">
      <c r="A7" s="47" t="s">
        <v>34</v>
      </c>
      <c r="B7" s="37">
        <v>117</v>
      </c>
      <c r="C7" s="103">
        <v>96</v>
      </c>
      <c r="D7" s="111">
        <f t="shared" si="0"/>
        <v>0.82051282051282048</v>
      </c>
      <c r="E7" s="51">
        <v>82</v>
      </c>
      <c r="F7" s="104">
        <v>46</v>
      </c>
      <c r="G7" s="50">
        <f t="shared" si="1"/>
        <v>0.56097560975609762</v>
      </c>
      <c r="H7" s="104">
        <v>1</v>
      </c>
      <c r="I7" s="105">
        <f t="shared" si="2"/>
        <v>0.70085470085470081</v>
      </c>
      <c r="J7" s="50">
        <f t="shared" ref="J7:J22" si="3">(F7/(C7-H7))</f>
        <v>0.48421052631578948</v>
      </c>
      <c r="K7" s="106">
        <v>15.5</v>
      </c>
      <c r="L7" s="107">
        <v>20.438804347826089</v>
      </c>
      <c r="M7" s="112">
        <v>40</v>
      </c>
      <c r="N7" s="109">
        <v>65</v>
      </c>
    </row>
    <row r="8" spans="1:15" s="110" customFormat="1" ht="21.95" customHeight="1" x14ac:dyDescent="0.2">
      <c r="A8" s="31" t="s">
        <v>35</v>
      </c>
      <c r="B8" s="37">
        <v>48</v>
      </c>
      <c r="C8" s="113">
        <v>31</v>
      </c>
      <c r="D8" s="61">
        <f t="shared" si="0"/>
        <v>0.64583333333333337</v>
      </c>
      <c r="E8" s="51">
        <v>37</v>
      </c>
      <c r="F8" s="114">
        <v>23</v>
      </c>
      <c r="G8" s="111">
        <f t="shared" si="1"/>
        <v>0.6216216216216216</v>
      </c>
      <c r="H8" s="115">
        <v>0</v>
      </c>
      <c r="I8" s="116">
        <f t="shared" si="2"/>
        <v>0.77083333333333337</v>
      </c>
      <c r="J8" s="61">
        <f t="shared" si="3"/>
        <v>0.74193548387096775</v>
      </c>
      <c r="K8" s="106">
        <v>17.25</v>
      </c>
      <c r="L8" s="117">
        <v>19.626304347826089</v>
      </c>
      <c r="M8" s="112">
        <v>13</v>
      </c>
      <c r="N8" s="118">
        <v>30</v>
      </c>
    </row>
    <row r="9" spans="1:15" s="110" customFormat="1" ht="21.95" customHeight="1" x14ac:dyDescent="0.2">
      <c r="A9" s="31" t="s">
        <v>36</v>
      </c>
      <c r="B9" s="69">
        <v>53</v>
      </c>
      <c r="C9" s="113">
        <v>63</v>
      </c>
      <c r="D9" s="61">
        <f t="shared" si="0"/>
        <v>1.1886792452830188</v>
      </c>
      <c r="E9" s="68">
        <v>42</v>
      </c>
      <c r="F9" s="114">
        <v>26</v>
      </c>
      <c r="G9" s="61">
        <f>IF(E9&gt;0,F9/E9,0)</f>
        <v>0.61904761904761907</v>
      </c>
      <c r="H9" s="114">
        <v>1</v>
      </c>
      <c r="I9" s="116">
        <f t="shared" si="2"/>
        <v>0.79245283018867929</v>
      </c>
      <c r="J9" s="61">
        <f t="shared" si="3"/>
        <v>0.41935483870967744</v>
      </c>
      <c r="K9" s="119">
        <v>16.25</v>
      </c>
      <c r="L9" s="117">
        <v>20.974230769230772</v>
      </c>
      <c r="M9" s="120">
        <v>29</v>
      </c>
      <c r="N9" s="118">
        <v>23</v>
      </c>
    </row>
    <row r="10" spans="1:15" s="110" customFormat="1" ht="21.95" customHeight="1" x14ac:dyDescent="0.2">
      <c r="A10" s="31" t="s">
        <v>37</v>
      </c>
      <c r="B10" s="37">
        <v>28</v>
      </c>
      <c r="C10" s="113">
        <v>13</v>
      </c>
      <c r="D10" s="61">
        <f t="shared" si="0"/>
        <v>0.4642857142857143</v>
      </c>
      <c r="E10" s="51">
        <v>22</v>
      </c>
      <c r="F10" s="114">
        <v>11</v>
      </c>
      <c r="G10" s="61">
        <f t="shared" si="1"/>
        <v>0.5</v>
      </c>
      <c r="H10" s="114">
        <v>0</v>
      </c>
      <c r="I10" s="116">
        <f t="shared" si="2"/>
        <v>0.7857142857142857</v>
      </c>
      <c r="J10" s="61">
        <f t="shared" si="3"/>
        <v>0.84615384615384615</v>
      </c>
      <c r="K10" s="106">
        <v>18</v>
      </c>
      <c r="L10" s="117">
        <v>20.523379953379948</v>
      </c>
      <c r="M10" s="112">
        <v>15</v>
      </c>
      <c r="N10" s="118">
        <v>7</v>
      </c>
    </row>
    <row r="11" spans="1:15" s="110" customFormat="1" ht="21.95" customHeight="1" x14ac:dyDescent="0.2">
      <c r="A11" s="31" t="s">
        <v>38</v>
      </c>
      <c r="B11" s="37">
        <v>48</v>
      </c>
      <c r="C11" s="113">
        <v>52</v>
      </c>
      <c r="D11" s="61">
        <f t="shared" si="0"/>
        <v>1.0833333333333333</v>
      </c>
      <c r="E11" s="51">
        <v>41</v>
      </c>
      <c r="F11" s="114">
        <v>21</v>
      </c>
      <c r="G11" s="121">
        <f t="shared" si="1"/>
        <v>0.51219512195121952</v>
      </c>
      <c r="H11" s="122">
        <v>2</v>
      </c>
      <c r="I11" s="116">
        <f t="shared" si="2"/>
        <v>0.85416666666666663</v>
      </c>
      <c r="J11" s="61">
        <f t="shared" si="3"/>
        <v>0.42</v>
      </c>
      <c r="K11" s="106">
        <v>17</v>
      </c>
      <c r="L11" s="117">
        <v>22.565457875457877</v>
      </c>
      <c r="M11" s="112">
        <v>50</v>
      </c>
      <c r="N11" s="118">
        <v>49</v>
      </c>
    </row>
    <row r="12" spans="1:15" s="110" customFormat="1" ht="21.95" customHeight="1" x14ac:dyDescent="0.2">
      <c r="A12" s="31" t="s">
        <v>39</v>
      </c>
      <c r="B12" s="37">
        <v>21</v>
      </c>
      <c r="C12" s="113">
        <v>31</v>
      </c>
      <c r="D12" s="61">
        <f t="shared" si="0"/>
        <v>1.4761904761904763</v>
      </c>
      <c r="E12" s="51">
        <v>18</v>
      </c>
      <c r="F12" s="114">
        <v>13</v>
      </c>
      <c r="G12" s="61">
        <f t="shared" si="1"/>
        <v>0.72222222222222221</v>
      </c>
      <c r="H12" s="114">
        <v>0</v>
      </c>
      <c r="I12" s="116">
        <f t="shared" si="2"/>
        <v>0.8571428571428571</v>
      </c>
      <c r="J12" s="61">
        <f t="shared" si="3"/>
        <v>0.41935483870967744</v>
      </c>
      <c r="K12" s="106">
        <v>16</v>
      </c>
      <c r="L12" s="117">
        <v>18.343846153846155</v>
      </c>
      <c r="M12" s="112">
        <v>20</v>
      </c>
      <c r="N12" s="118">
        <v>15</v>
      </c>
    </row>
    <row r="13" spans="1:15" s="110" customFormat="1" ht="21.95" customHeight="1" x14ac:dyDescent="0.2">
      <c r="A13" s="31" t="s">
        <v>40</v>
      </c>
      <c r="B13" s="37">
        <v>33</v>
      </c>
      <c r="C13" s="113">
        <v>23</v>
      </c>
      <c r="D13" s="61">
        <f t="shared" si="0"/>
        <v>0.69696969696969702</v>
      </c>
      <c r="E13" s="51">
        <v>27</v>
      </c>
      <c r="F13" s="114">
        <v>21</v>
      </c>
      <c r="G13" s="111">
        <f t="shared" si="1"/>
        <v>0.77777777777777779</v>
      </c>
      <c r="H13" s="115">
        <v>0</v>
      </c>
      <c r="I13" s="116">
        <f t="shared" si="2"/>
        <v>0.81818181818181823</v>
      </c>
      <c r="J13" s="61">
        <f t="shared" si="3"/>
        <v>0.91304347826086951</v>
      </c>
      <c r="K13" s="106">
        <v>17</v>
      </c>
      <c r="L13" s="117">
        <v>22.806492673992672</v>
      </c>
      <c r="M13" s="112">
        <v>30</v>
      </c>
      <c r="N13" s="118">
        <v>26</v>
      </c>
    </row>
    <row r="14" spans="1:15" s="110" customFormat="1" ht="21.95" customHeight="1" x14ac:dyDescent="0.2">
      <c r="A14" s="31" t="s">
        <v>41</v>
      </c>
      <c r="B14" s="37">
        <v>73</v>
      </c>
      <c r="C14" s="113">
        <v>79</v>
      </c>
      <c r="D14" s="61">
        <f t="shared" si="0"/>
        <v>1.0821917808219179</v>
      </c>
      <c r="E14" s="51">
        <v>59</v>
      </c>
      <c r="F14" s="114">
        <v>33</v>
      </c>
      <c r="G14" s="61">
        <f t="shared" si="1"/>
        <v>0.55932203389830504</v>
      </c>
      <c r="H14" s="114">
        <v>0</v>
      </c>
      <c r="I14" s="116">
        <f t="shared" si="2"/>
        <v>0.80821917808219179</v>
      </c>
      <c r="J14" s="61">
        <f t="shared" si="3"/>
        <v>0.41772151898734178</v>
      </c>
      <c r="K14" s="106">
        <v>17.5</v>
      </c>
      <c r="L14" s="117">
        <v>20.266969350961539</v>
      </c>
      <c r="M14" s="112">
        <v>74</v>
      </c>
      <c r="N14" s="118">
        <v>25</v>
      </c>
    </row>
    <row r="15" spans="1:15" s="110" customFormat="1" ht="21.95" customHeight="1" x14ac:dyDescent="0.2">
      <c r="A15" s="31" t="s">
        <v>42</v>
      </c>
      <c r="B15" s="37">
        <v>195</v>
      </c>
      <c r="C15" s="113">
        <v>265</v>
      </c>
      <c r="D15" s="61">
        <f t="shared" si="0"/>
        <v>1.358974358974359</v>
      </c>
      <c r="E15" s="51">
        <v>150</v>
      </c>
      <c r="F15" s="114">
        <v>131</v>
      </c>
      <c r="G15" s="61">
        <f>IF(E15=0,0,F15/E15)</f>
        <v>0.87333333333333329</v>
      </c>
      <c r="H15" s="114">
        <v>6</v>
      </c>
      <c r="I15" s="116">
        <f t="shared" si="2"/>
        <v>0.76923076923076927</v>
      </c>
      <c r="J15" s="61">
        <f t="shared" si="3"/>
        <v>0.50579150579150578</v>
      </c>
      <c r="K15" s="106">
        <v>15.25</v>
      </c>
      <c r="L15" s="117">
        <v>20.216715976331361</v>
      </c>
      <c r="M15" s="112">
        <v>116</v>
      </c>
      <c r="N15" s="118">
        <v>194</v>
      </c>
    </row>
    <row r="16" spans="1:15" s="110" customFormat="1" ht="21.95" customHeight="1" x14ac:dyDescent="0.2">
      <c r="A16" s="31" t="s">
        <v>43</v>
      </c>
      <c r="B16" s="37">
        <v>49</v>
      </c>
      <c r="C16" s="113">
        <v>50</v>
      </c>
      <c r="D16" s="61">
        <f t="shared" si="0"/>
        <v>1.0204081632653061</v>
      </c>
      <c r="E16" s="51">
        <v>39</v>
      </c>
      <c r="F16" s="114">
        <v>17</v>
      </c>
      <c r="G16" s="61">
        <f t="shared" si="1"/>
        <v>0.4358974358974359</v>
      </c>
      <c r="H16" s="114">
        <v>0</v>
      </c>
      <c r="I16" s="116">
        <f t="shared" si="2"/>
        <v>0.79591836734693877</v>
      </c>
      <c r="J16" s="61">
        <f t="shared" si="3"/>
        <v>0.34</v>
      </c>
      <c r="K16" s="106">
        <v>16</v>
      </c>
      <c r="L16" s="117">
        <v>21.166855203619907</v>
      </c>
      <c r="M16" s="120">
        <v>49</v>
      </c>
      <c r="N16" s="118">
        <v>28</v>
      </c>
    </row>
    <row r="17" spans="1:17" s="110" customFormat="1" ht="21.95" customHeight="1" x14ac:dyDescent="0.2">
      <c r="A17" s="31" t="s">
        <v>44</v>
      </c>
      <c r="B17" s="37">
        <v>71</v>
      </c>
      <c r="C17" s="113">
        <v>50</v>
      </c>
      <c r="D17" s="61">
        <f t="shared" si="0"/>
        <v>0.70422535211267601</v>
      </c>
      <c r="E17" s="51">
        <v>59</v>
      </c>
      <c r="F17" s="114">
        <v>31</v>
      </c>
      <c r="G17" s="61">
        <f t="shared" si="1"/>
        <v>0.52542372881355937</v>
      </c>
      <c r="H17" s="114">
        <v>3</v>
      </c>
      <c r="I17" s="116">
        <f t="shared" si="2"/>
        <v>0.83098591549295775</v>
      </c>
      <c r="J17" s="61">
        <f t="shared" si="3"/>
        <v>0.65957446808510634</v>
      </c>
      <c r="K17" s="106">
        <v>18</v>
      </c>
      <c r="L17" s="117">
        <v>23.702613545728468</v>
      </c>
      <c r="M17" s="112">
        <v>48</v>
      </c>
      <c r="N17" s="118">
        <v>37</v>
      </c>
    </row>
    <row r="18" spans="1:17" s="110" customFormat="1" ht="21.95" customHeight="1" x14ac:dyDescent="0.2">
      <c r="A18" s="31" t="s">
        <v>45</v>
      </c>
      <c r="B18" s="37">
        <v>41</v>
      </c>
      <c r="C18" s="113">
        <v>34</v>
      </c>
      <c r="D18" s="61">
        <f t="shared" si="0"/>
        <v>0.82926829268292679</v>
      </c>
      <c r="E18" s="51">
        <v>35</v>
      </c>
      <c r="F18" s="114">
        <v>24</v>
      </c>
      <c r="G18" s="61">
        <f t="shared" si="1"/>
        <v>0.68571428571428572</v>
      </c>
      <c r="H18" s="114">
        <v>1</v>
      </c>
      <c r="I18" s="116">
        <f t="shared" si="2"/>
        <v>0.85365853658536583</v>
      </c>
      <c r="J18" s="61">
        <f t="shared" si="3"/>
        <v>0.72727272727272729</v>
      </c>
      <c r="K18" s="106">
        <v>19</v>
      </c>
      <c r="L18" s="117">
        <v>23.965886407071189</v>
      </c>
      <c r="M18" s="112">
        <v>46</v>
      </c>
      <c r="N18" s="118">
        <v>14</v>
      </c>
    </row>
    <row r="19" spans="1:17" s="110" customFormat="1" ht="21.95" customHeight="1" x14ac:dyDescent="0.2">
      <c r="A19" s="31" t="s">
        <v>46</v>
      </c>
      <c r="B19" s="37">
        <v>12</v>
      </c>
      <c r="C19" s="113">
        <v>1</v>
      </c>
      <c r="D19" s="61">
        <f t="shared" si="0"/>
        <v>8.3333333333333329E-2</v>
      </c>
      <c r="E19" s="51">
        <v>10</v>
      </c>
      <c r="F19" s="114">
        <v>1</v>
      </c>
      <c r="G19" s="50">
        <f t="shared" si="1"/>
        <v>0.1</v>
      </c>
      <c r="H19" s="104">
        <v>0</v>
      </c>
      <c r="I19" s="116">
        <f t="shared" si="2"/>
        <v>0.83333333333333337</v>
      </c>
      <c r="J19" s="61">
        <f>IF(F19=0,0,F19/(C19-H19))</f>
        <v>1</v>
      </c>
      <c r="K19" s="106">
        <v>15.1</v>
      </c>
      <c r="L19" s="117">
        <v>10</v>
      </c>
      <c r="M19" s="112">
        <v>9</v>
      </c>
      <c r="N19" s="118">
        <v>1</v>
      </c>
    </row>
    <row r="20" spans="1:17" s="110" customFormat="1" ht="21.95" customHeight="1" x14ac:dyDescent="0.2">
      <c r="A20" s="31" t="s">
        <v>47</v>
      </c>
      <c r="B20" s="69">
        <v>52</v>
      </c>
      <c r="C20" s="113">
        <v>18</v>
      </c>
      <c r="D20" s="61">
        <f t="shared" si="0"/>
        <v>0.34615384615384615</v>
      </c>
      <c r="E20" s="51">
        <v>46</v>
      </c>
      <c r="F20" s="114">
        <v>11</v>
      </c>
      <c r="G20" s="50">
        <f t="shared" si="1"/>
        <v>0.2391304347826087</v>
      </c>
      <c r="H20" s="104">
        <v>3</v>
      </c>
      <c r="I20" s="116">
        <f t="shared" si="2"/>
        <v>0.88461538461538458</v>
      </c>
      <c r="J20" s="61">
        <f t="shared" si="3"/>
        <v>0.73333333333333328</v>
      </c>
      <c r="K20" s="106">
        <v>14.25</v>
      </c>
      <c r="L20" s="117">
        <v>20.589060939060943</v>
      </c>
      <c r="M20" s="120">
        <v>84</v>
      </c>
      <c r="N20" s="118">
        <v>26</v>
      </c>
    </row>
    <row r="21" spans="1:17" s="110" customFormat="1" ht="21.95" customHeight="1" thickBot="1" x14ac:dyDescent="0.25">
      <c r="A21" s="73" t="s">
        <v>48</v>
      </c>
      <c r="B21" s="123">
        <v>128</v>
      </c>
      <c r="C21" s="124">
        <v>85</v>
      </c>
      <c r="D21" s="75">
        <f t="shared" si="0"/>
        <v>0.6640625</v>
      </c>
      <c r="E21" s="70">
        <v>96</v>
      </c>
      <c r="F21" s="122">
        <v>48</v>
      </c>
      <c r="G21" s="111">
        <f t="shared" si="1"/>
        <v>0.5</v>
      </c>
      <c r="H21" s="125">
        <v>7</v>
      </c>
      <c r="I21" s="116">
        <f t="shared" si="2"/>
        <v>0.75</v>
      </c>
      <c r="J21" s="121">
        <f t="shared" si="3"/>
        <v>0.61538461538461542</v>
      </c>
      <c r="K21" s="106">
        <v>19</v>
      </c>
      <c r="L21" s="126">
        <v>21.789432234432233</v>
      </c>
      <c r="M21" s="222">
        <v>20</v>
      </c>
      <c r="N21" s="127">
        <v>28</v>
      </c>
    </row>
    <row r="22" spans="1:17" s="110" customFormat="1" ht="21.95" customHeight="1" thickBot="1" x14ac:dyDescent="0.25">
      <c r="A22" s="83" t="s">
        <v>49</v>
      </c>
      <c r="B22" s="128">
        <f>SUM(B6:B21)</f>
        <v>1007</v>
      </c>
      <c r="C22" s="129">
        <f>SUM(C6:C21)</f>
        <v>909</v>
      </c>
      <c r="D22" s="130">
        <f t="shared" si="0"/>
        <v>0.90268123138033762</v>
      </c>
      <c r="E22" s="87">
        <f>SUM(E6:E21)</f>
        <v>792</v>
      </c>
      <c r="F22" s="131">
        <f>SUM(F6:F21)</f>
        <v>468</v>
      </c>
      <c r="G22" s="130">
        <f t="shared" si="1"/>
        <v>0.59090909090909094</v>
      </c>
      <c r="H22" s="131">
        <f>SUM(H6:H21)</f>
        <v>24</v>
      </c>
      <c r="I22" s="132">
        <f t="shared" si="2"/>
        <v>0.78649453823237336</v>
      </c>
      <c r="J22" s="130">
        <f t="shared" si="3"/>
        <v>0.52881355932203389</v>
      </c>
      <c r="K22" s="133">
        <v>16.763666666666666</v>
      </c>
      <c r="L22" s="134">
        <v>21.018665807534759</v>
      </c>
      <c r="M22" s="135">
        <f>SUM(M6:M21)</f>
        <v>670</v>
      </c>
      <c r="N22" s="136">
        <f>SUM(N6:N21)</f>
        <v>577</v>
      </c>
    </row>
    <row r="23" spans="1:17" s="142" customFormat="1" ht="15" x14ac:dyDescent="0.25">
      <c r="A23" s="137" t="s">
        <v>60</v>
      </c>
      <c r="B23" s="138"/>
      <c r="C23" s="139"/>
      <c r="D23" s="140"/>
      <c r="E23" s="139"/>
      <c r="F23" s="141"/>
      <c r="L23" s="140"/>
      <c r="M23" s="139"/>
    </row>
    <row r="24" spans="1:17" s="142" customFormat="1" ht="15" x14ac:dyDescent="0.25">
      <c r="A24" s="142" t="s">
        <v>61</v>
      </c>
      <c r="B24" s="138"/>
      <c r="C24" s="139"/>
      <c r="D24" s="140"/>
      <c r="E24" s="139"/>
      <c r="F24" s="141"/>
      <c r="L24" s="140"/>
      <c r="M24" s="139"/>
      <c r="N24" s="143"/>
    </row>
    <row r="25" spans="1:17" ht="24" customHeight="1" x14ac:dyDescent="0.25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</sheetData>
  <mergeCells count="10">
    <mergeCell ref="A25:Q25"/>
    <mergeCell ref="A2:N2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0.68" bottom="0.56999999999999995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3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9.42578125" style="3" customWidth="1"/>
    <col min="2" max="2" width="7.5703125" style="182" customWidth="1"/>
    <col min="3" max="4" width="8" style="3" customWidth="1"/>
    <col min="5" max="5" width="10" style="3" customWidth="1"/>
    <col min="6" max="7" width="8.140625" style="3" customWidth="1"/>
    <col min="8" max="8" width="7" style="3" customWidth="1"/>
    <col min="9" max="10" width="7.5703125" style="3" customWidth="1"/>
    <col min="11" max="11" width="9.5703125" style="3" customWidth="1"/>
    <col min="12" max="15" width="7.7109375" style="3" customWidth="1"/>
    <col min="16" max="17" width="9.140625" style="3"/>
    <col min="18" max="18" width="8.85546875" style="3" customWidth="1"/>
    <col min="19" max="16384" width="9.140625" style="3"/>
  </cols>
  <sheetData>
    <row r="1" spans="1:19" s="24" customFormat="1" ht="20.100000000000001" customHeight="1" x14ac:dyDescent="0.2">
      <c r="A1" s="250" t="str">
        <f>+'1 Adult Part'!A1:O1</f>
        <v>TAB 6 - WIOA TITLE I PARTICIPANT SUMMARIES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19" s="24" customFormat="1" ht="20.100000000000001" customHeight="1" x14ac:dyDescent="0.2">
      <c r="A2" s="253" t="str">
        <f>'1 Adult Part'!$A$2</f>
        <v>FY23 QUARTER ENDING JUNE 30, 2023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70"/>
    </row>
    <row r="3" spans="1:19" s="24" customFormat="1" ht="20.100000000000001" customHeight="1" thickBot="1" x14ac:dyDescent="0.25">
      <c r="A3" s="256" t="s">
        <v>62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80"/>
    </row>
    <row r="4" spans="1:19" ht="16.5" customHeight="1" x14ac:dyDescent="0.25">
      <c r="A4" s="281" t="s">
        <v>63</v>
      </c>
      <c r="B4" s="273" t="s">
        <v>64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74"/>
    </row>
    <row r="5" spans="1:19" ht="50.25" customHeight="1" thickBot="1" x14ac:dyDescent="0.25">
      <c r="A5" s="282"/>
      <c r="B5" s="148" t="s">
        <v>65</v>
      </c>
      <c r="C5" s="149" t="s">
        <v>66</v>
      </c>
      <c r="D5" s="149" t="s">
        <v>67</v>
      </c>
      <c r="E5" s="149" t="s">
        <v>68</v>
      </c>
      <c r="F5" s="149" t="s">
        <v>69</v>
      </c>
      <c r="G5" s="149" t="s">
        <v>70</v>
      </c>
      <c r="H5" s="150" t="s">
        <v>71</v>
      </c>
      <c r="I5" s="149" t="s">
        <v>72</v>
      </c>
      <c r="J5" s="149" t="s">
        <v>73</v>
      </c>
      <c r="K5" s="149" t="s">
        <v>74</v>
      </c>
      <c r="L5" s="149" t="s">
        <v>75</v>
      </c>
      <c r="M5" s="150" t="s">
        <v>76</v>
      </c>
      <c r="N5" s="149" t="s">
        <v>77</v>
      </c>
      <c r="O5" s="151" t="s">
        <v>78</v>
      </c>
      <c r="R5" s="152"/>
      <c r="S5" s="152"/>
    </row>
    <row r="6" spans="1:19" s="46" customFormat="1" ht="21.95" customHeight="1" x14ac:dyDescent="0.2">
      <c r="A6" s="31" t="s">
        <v>33</v>
      </c>
      <c r="B6" s="153">
        <v>70.27027027027026</v>
      </c>
      <c r="C6" s="154">
        <v>5.4054054054054053</v>
      </c>
      <c r="D6" s="155">
        <v>13.513513513513512</v>
      </c>
      <c r="E6" s="154">
        <v>27.027027027027025</v>
      </c>
      <c r="F6" s="154">
        <v>8.1081081081081088</v>
      </c>
      <c r="G6" s="155">
        <v>10.810810810810811</v>
      </c>
      <c r="H6" s="154">
        <v>5.4054054054054053</v>
      </c>
      <c r="I6" s="155">
        <v>94.594594594594597</v>
      </c>
      <c r="J6" s="154">
        <v>0</v>
      </c>
      <c r="K6" s="155">
        <v>10.810810810810811</v>
      </c>
      <c r="L6" s="155">
        <v>2.7027027027027026</v>
      </c>
      <c r="M6" s="156">
        <v>2.7027027027027026</v>
      </c>
      <c r="N6" s="155">
        <v>56.756756756756758</v>
      </c>
      <c r="O6" s="157">
        <v>97.297297297297305</v>
      </c>
      <c r="P6" s="158"/>
    </row>
    <row r="7" spans="1:19" s="46" customFormat="1" ht="21.95" customHeight="1" x14ac:dyDescent="0.2">
      <c r="A7" s="47" t="s">
        <v>34</v>
      </c>
      <c r="B7" s="159">
        <v>75</v>
      </c>
      <c r="C7" s="160">
        <v>12.209302325581396</v>
      </c>
      <c r="D7" s="161">
        <v>31.976744186046513</v>
      </c>
      <c r="E7" s="160">
        <v>55.232558139534888</v>
      </c>
      <c r="F7" s="160">
        <v>4.0697674418604652</v>
      </c>
      <c r="G7" s="161">
        <v>6.9767441860465116</v>
      </c>
      <c r="H7" s="160">
        <v>2.3255813953488369</v>
      </c>
      <c r="I7" s="161">
        <v>61.627906976744185</v>
      </c>
      <c r="J7" s="160">
        <v>0</v>
      </c>
      <c r="K7" s="161">
        <v>6.9767441860465116</v>
      </c>
      <c r="L7" s="161">
        <v>4.6511627906976738</v>
      </c>
      <c r="M7" s="162">
        <v>2.3255813953488369</v>
      </c>
      <c r="N7" s="161">
        <v>16.86046511627907</v>
      </c>
      <c r="O7" s="163">
        <v>66.279069767441854</v>
      </c>
      <c r="P7" s="158"/>
    </row>
    <row r="8" spans="1:19" s="46" customFormat="1" ht="21.95" customHeight="1" x14ac:dyDescent="0.2">
      <c r="A8" s="31" t="s">
        <v>35</v>
      </c>
      <c r="B8" s="164">
        <v>72.340425531914903</v>
      </c>
      <c r="C8" s="165">
        <v>8.5106382978723403</v>
      </c>
      <c r="D8" s="166">
        <v>12.76595744680851</v>
      </c>
      <c r="E8" s="165">
        <v>25.531914893617021</v>
      </c>
      <c r="F8" s="165">
        <v>0</v>
      </c>
      <c r="G8" s="166">
        <v>2.1276595744680851</v>
      </c>
      <c r="H8" s="165">
        <v>4.2553191489361701</v>
      </c>
      <c r="I8" s="166">
        <v>95.744680851063819</v>
      </c>
      <c r="J8" s="165">
        <v>0</v>
      </c>
      <c r="K8" s="166">
        <v>31.914893617021274</v>
      </c>
      <c r="L8" s="166">
        <v>0</v>
      </c>
      <c r="M8" s="167">
        <v>0</v>
      </c>
      <c r="N8" s="166">
        <v>55.319148936170215</v>
      </c>
      <c r="O8" s="168">
        <v>97.872340425531917</v>
      </c>
      <c r="P8" s="158"/>
    </row>
    <row r="9" spans="1:19" s="46" customFormat="1" ht="21.95" customHeight="1" x14ac:dyDescent="0.2">
      <c r="A9" s="31" t="s">
        <v>36</v>
      </c>
      <c r="B9" s="164">
        <v>77</v>
      </c>
      <c r="C9" s="165">
        <v>4</v>
      </c>
      <c r="D9" s="166">
        <v>11</v>
      </c>
      <c r="E9" s="165">
        <v>63</v>
      </c>
      <c r="F9" s="165">
        <v>2</v>
      </c>
      <c r="G9" s="166">
        <v>5</v>
      </c>
      <c r="H9" s="165">
        <v>4</v>
      </c>
      <c r="I9" s="166">
        <v>92</v>
      </c>
      <c r="J9" s="165">
        <v>0</v>
      </c>
      <c r="K9" s="166">
        <v>14</v>
      </c>
      <c r="L9" s="166">
        <v>3</v>
      </c>
      <c r="M9" s="167">
        <v>2</v>
      </c>
      <c r="N9" s="166">
        <v>58</v>
      </c>
      <c r="O9" s="168">
        <v>96</v>
      </c>
      <c r="P9" s="158"/>
    </row>
    <row r="10" spans="1:19" s="46" customFormat="1" ht="21.95" customHeight="1" x14ac:dyDescent="0.2">
      <c r="A10" s="31" t="s">
        <v>37</v>
      </c>
      <c r="B10" s="164">
        <v>86.486486486486484</v>
      </c>
      <c r="C10" s="165">
        <v>8.1081081081081088</v>
      </c>
      <c r="D10" s="166">
        <v>8.1081081081081088</v>
      </c>
      <c r="E10" s="165">
        <v>24.324324324324326</v>
      </c>
      <c r="F10" s="165">
        <v>8.1081081081081088</v>
      </c>
      <c r="G10" s="166">
        <v>13.513513513513512</v>
      </c>
      <c r="H10" s="165">
        <v>18.918918918918919</v>
      </c>
      <c r="I10" s="166">
        <v>67.567567567567565</v>
      </c>
      <c r="J10" s="165">
        <v>0</v>
      </c>
      <c r="K10" s="166">
        <v>2.7027027027027026</v>
      </c>
      <c r="L10" s="166">
        <v>2.7027027027027026</v>
      </c>
      <c r="M10" s="167">
        <v>2.7027027027027026</v>
      </c>
      <c r="N10" s="166">
        <v>64.86486486486487</v>
      </c>
      <c r="O10" s="168">
        <v>91.891891891891902</v>
      </c>
      <c r="P10" s="158"/>
    </row>
    <row r="11" spans="1:19" s="46" customFormat="1" ht="21.95" customHeight="1" x14ac:dyDescent="0.2">
      <c r="A11" s="31" t="s">
        <v>38</v>
      </c>
      <c r="B11" s="164">
        <v>68.686868686868678</v>
      </c>
      <c r="C11" s="165">
        <v>10.1010101010101</v>
      </c>
      <c r="D11" s="166">
        <v>33.333333333333336</v>
      </c>
      <c r="E11" s="165">
        <v>30.303030303030305</v>
      </c>
      <c r="F11" s="165">
        <v>5.0505050505050502</v>
      </c>
      <c r="G11" s="166">
        <v>3.0303030303030298</v>
      </c>
      <c r="H11" s="165">
        <v>5.0505050505050502</v>
      </c>
      <c r="I11" s="166">
        <v>62.626262626262623</v>
      </c>
      <c r="J11" s="165">
        <v>0</v>
      </c>
      <c r="K11" s="166">
        <v>59.595959595959592</v>
      </c>
      <c r="L11" s="166">
        <v>0</v>
      </c>
      <c r="M11" s="167">
        <v>2.0202020202020203</v>
      </c>
      <c r="N11" s="166">
        <v>35.353535353535356</v>
      </c>
      <c r="O11" s="168">
        <v>74.74747474747474</v>
      </c>
      <c r="P11" s="158"/>
    </row>
    <row r="12" spans="1:19" s="46" customFormat="1" ht="21.95" customHeight="1" x14ac:dyDescent="0.2">
      <c r="A12" s="31" t="s">
        <v>39</v>
      </c>
      <c r="B12" s="164">
        <v>64.285714285714278</v>
      </c>
      <c r="C12" s="165">
        <v>4.7619047619047619</v>
      </c>
      <c r="D12" s="166">
        <v>28.571428571428573</v>
      </c>
      <c r="E12" s="165">
        <v>21.428571428571427</v>
      </c>
      <c r="F12" s="165">
        <v>4.7619047619047619</v>
      </c>
      <c r="G12" s="166">
        <v>28.571428571428573</v>
      </c>
      <c r="H12" s="165">
        <v>2.3809523809523809</v>
      </c>
      <c r="I12" s="166">
        <v>97.61904761904762</v>
      </c>
      <c r="J12" s="165">
        <v>2.3809523809523809</v>
      </c>
      <c r="K12" s="166">
        <v>2.3809523809523809</v>
      </c>
      <c r="L12" s="166">
        <v>2.3809523809523809</v>
      </c>
      <c r="M12" s="167">
        <v>2.3809523809523809</v>
      </c>
      <c r="N12" s="166">
        <v>50</v>
      </c>
      <c r="O12" s="168">
        <v>97.61904761904762</v>
      </c>
      <c r="P12" s="158"/>
    </row>
    <row r="13" spans="1:19" s="46" customFormat="1" ht="21.95" customHeight="1" x14ac:dyDescent="0.2">
      <c r="A13" s="31" t="s">
        <v>40</v>
      </c>
      <c r="B13" s="164">
        <v>78.846153846153854</v>
      </c>
      <c r="C13" s="165">
        <v>5.7692307692307692</v>
      </c>
      <c r="D13" s="166">
        <v>38.46153846153846</v>
      </c>
      <c r="E13" s="165">
        <v>17.307692307692307</v>
      </c>
      <c r="F13" s="165">
        <v>17.307692307692307</v>
      </c>
      <c r="G13" s="166">
        <v>11.538461538461538</v>
      </c>
      <c r="H13" s="165">
        <v>1.9230769230769231</v>
      </c>
      <c r="I13" s="166">
        <v>86.538461538461547</v>
      </c>
      <c r="J13" s="165">
        <v>0</v>
      </c>
      <c r="K13" s="166">
        <v>26.923076923076923</v>
      </c>
      <c r="L13" s="166">
        <v>1.9230769230769231</v>
      </c>
      <c r="M13" s="167">
        <v>3.8461538461538463</v>
      </c>
      <c r="N13" s="166">
        <v>76.92307692307692</v>
      </c>
      <c r="O13" s="168">
        <v>100</v>
      </c>
      <c r="P13" s="158"/>
    </row>
    <row r="14" spans="1:19" s="46" customFormat="1" ht="21.95" customHeight="1" x14ac:dyDescent="0.2">
      <c r="A14" s="31" t="s">
        <v>41</v>
      </c>
      <c r="B14" s="164">
        <v>66.197183098591552</v>
      </c>
      <c r="C14" s="165">
        <v>6.3380281690140849</v>
      </c>
      <c r="D14" s="166">
        <v>24.64788732394366</v>
      </c>
      <c r="E14" s="165">
        <v>32.394366197183096</v>
      </c>
      <c r="F14" s="165">
        <v>2.816901408450704</v>
      </c>
      <c r="G14" s="166">
        <v>7.746478873239437</v>
      </c>
      <c r="H14" s="165">
        <v>6.3380281690140849</v>
      </c>
      <c r="I14" s="166">
        <v>91.549295774647888</v>
      </c>
      <c r="J14" s="165">
        <v>0</v>
      </c>
      <c r="K14" s="166">
        <v>49.29577464788732</v>
      </c>
      <c r="L14" s="166">
        <v>2.112676056338028</v>
      </c>
      <c r="M14" s="167">
        <v>0.70422535211267601</v>
      </c>
      <c r="N14" s="166">
        <v>40.845070422535208</v>
      </c>
      <c r="O14" s="168">
        <v>95.774647887323937</v>
      </c>
      <c r="P14" s="158"/>
    </row>
    <row r="15" spans="1:19" s="46" customFormat="1" ht="21.95" customHeight="1" x14ac:dyDescent="0.2">
      <c r="A15" s="31" t="s">
        <v>42</v>
      </c>
      <c r="B15" s="164">
        <v>59.24276169265034</v>
      </c>
      <c r="C15" s="165">
        <v>4.6770601336302891</v>
      </c>
      <c r="D15" s="166">
        <v>61.915367483296215</v>
      </c>
      <c r="E15" s="165">
        <v>24.498886414253899</v>
      </c>
      <c r="F15" s="165">
        <v>2.8953229398663693</v>
      </c>
      <c r="G15" s="166">
        <v>7.3496659242761693</v>
      </c>
      <c r="H15" s="165">
        <v>5.5679287305122491</v>
      </c>
      <c r="I15" s="166">
        <v>80.178173719376389</v>
      </c>
      <c r="J15" s="165">
        <v>0.44543429844097993</v>
      </c>
      <c r="K15" s="166">
        <v>19.821826280623608</v>
      </c>
      <c r="L15" s="166">
        <v>5.12249443207127</v>
      </c>
      <c r="M15" s="167">
        <v>1.7817371937639197</v>
      </c>
      <c r="N15" s="166">
        <v>33.853006681514472</v>
      </c>
      <c r="O15" s="168">
        <v>95.100222717149222</v>
      </c>
      <c r="P15" s="158"/>
    </row>
    <row r="16" spans="1:19" s="46" customFormat="1" ht="21.95" customHeight="1" x14ac:dyDescent="0.2">
      <c r="A16" s="31" t="s">
        <v>43</v>
      </c>
      <c r="B16" s="164">
        <v>85.074626865671632</v>
      </c>
      <c r="C16" s="165">
        <v>4.4776119402985071</v>
      </c>
      <c r="D16" s="166">
        <v>76.119402985074629</v>
      </c>
      <c r="E16" s="165">
        <v>35.820895522388057</v>
      </c>
      <c r="F16" s="165">
        <v>0</v>
      </c>
      <c r="G16" s="166">
        <v>7.4626865671641793</v>
      </c>
      <c r="H16" s="165">
        <v>0</v>
      </c>
      <c r="I16" s="166">
        <v>59.701492537313435</v>
      </c>
      <c r="J16" s="165">
        <v>0</v>
      </c>
      <c r="K16" s="166">
        <v>5.9701492537313436</v>
      </c>
      <c r="L16" s="166">
        <v>1.4925373134328359</v>
      </c>
      <c r="M16" s="167">
        <v>1.4925373134328359</v>
      </c>
      <c r="N16" s="166">
        <v>55.223880597014926</v>
      </c>
      <c r="O16" s="168">
        <v>70.149253731343293</v>
      </c>
      <c r="P16" s="158"/>
    </row>
    <row r="17" spans="1:23" s="46" customFormat="1" ht="21.95" customHeight="1" x14ac:dyDescent="0.2">
      <c r="A17" s="31" t="s">
        <v>44</v>
      </c>
      <c r="B17" s="164">
        <v>76.086956521739125</v>
      </c>
      <c r="C17" s="165">
        <v>11.594202898550725</v>
      </c>
      <c r="D17" s="166">
        <v>34.057971014492757</v>
      </c>
      <c r="E17" s="165">
        <v>24.637681159420289</v>
      </c>
      <c r="F17" s="165">
        <v>3.6231884057971011</v>
      </c>
      <c r="G17" s="166">
        <v>7.2463768115942022</v>
      </c>
      <c r="H17" s="165">
        <v>1.4492753623188406</v>
      </c>
      <c r="I17" s="166">
        <v>90.579710144927546</v>
      </c>
      <c r="J17" s="165">
        <v>1.4492753623188406</v>
      </c>
      <c r="K17" s="166">
        <v>11.594202898550725</v>
      </c>
      <c r="L17" s="166">
        <v>0.72463768115942029</v>
      </c>
      <c r="M17" s="167">
        <v>1.4492753623188406</v>
      </c>
      <c r="N17" s="166">
        <v>39.855072463768117</v>
      </c>
      <c r="O17" s="168">
        <v>93.478260869565219</v>
      </c>
      <c r="P17" s="158"/>
    </row>
    <row r="18" spans="1:23" s="46" customFormat="1" ht="21.95" customHeight="1" x14ac:dyDescent="0.2">
      <c r="A18" s="31" t="s">
        <v>45</v>
      </c>
      <c r="B18" s="164">
        <v>77.41935483870968</v>
      </c>
      <c r="C18" s="165">
        <v>12.903225806451612</v>
      </c>
      <c r="D18" s="166">
        <v>20.967741935483872</v>
      </c>
      <c r="E18" s="165">
        <v>35.483870967741936</v>
      </c>
      <c r="F18" s="165">
        <v>3.225806451612903</v>
      </c>
      <c r="G18" s="166">
        <v>11.29032258064516</v>
      </c>
      <c r="H18" s="165">
        <v>0</v>
      </c>
      <c r="I18" s="166">
        <v>98.387096774193537</v>
      </c>
      <c r="J18" s="165">
        <v>0</v>
      </c>
      <c r="K18" s="166">
        <v>6.4516129032258061</v>
      </c>
      <c r="L18" s="166">
        <v>0</v>
      </c>
      <c r="M18" s="167">
        <v>0</v>
      </c>
      <c r="N18" s="166">
        <v>51.612903225806448</v>
      </c>
      <c r="O18" s="168">
        <v>98.387096774193537</v>
      </c>
      <c r="P18" s="158"/>
    </row>
    <row r="19" spans="1:23" s="46" customFormat="1" ht="21.95" customHeight="1" x14ac:dyDescent="0.2">
      <c r="A19" s="31" t="s">
        <v>46</v>
      </c>
      <c r="B19" s="164">
        <v>100</v>
      </c>
      <c r="C19" s="165">
        <v>0</v>
      </c>
      <c r="D19" s="166">
        <v>0</v>
      </c>
      <c r="E19" s="165">
        <v>50</v>
      </c>
      <c r="F19" s="165">
        <v>0</v>
      </c>
      <c r="G19" s="166">
        <v>0</v>
      </c>
      <c r="H19" s="165">
        <v>0</v>
      </c>
      <c r="I19" s="166">
        <v>100</v>
      </c>
      <c r="J19" s="165">
        <v>0</v>
      </c>
      <c r="K19" s="166">
        <v>50</v>
      </c>
      <c r="L19" s="166">
        <v>0</v>
      </c>
      <c r="M19" s="167">
        <v>0</v>
      </c>
      <c r="N19" s="166">
        <v>0</v>
      </c>
      <c r="O19" s="168">
        <v>100</v>
      </c>
      <c r="P19" s="158"/>
    </row>
    <row r="20" spans="1:23" s="46" customFormat="1" ht="21.95" customHeight="1" x14ac:dyDescent="0.2">
      <c r="A20" s="31" t="s">
        <v>47</v>
      </c>
      <c r="B20" s="164">
        <v>83.333333333333343</v>
      </c>
      <c r="C20" s="165">
        <v>8.3333333333333339</v>
      </c>
      <c r="D20" s="166">
        <v>41.666666666666671</v>
      </c>
      <c r="E20" s="165">
        <v>22.916666666666664</v>
      </c>
      <c r="F20" s="165">
        <v>6.25</v>
      </c>
      <c r="G20" s="166">
        <v>14.583333333333332</v>
      </c>
      <c r="H20" s="165">
        <v>0</v>
      </c>
      <c r="I20" s="166">
        <v>93.75</v>
      </c>
      <c r="J20" s="165">
        <v>0</v>
      </c>
      <c r="K20" s="166">
        <v>54.166666666666671</v>
      </c>
      <c r="L20" s="166">
        <v>0</v>
      </c>
      <c r="M20" s="167">
        <v>2.0833333333333335</v>
      </c>
      <c r="N20" s="166">
        <v>41.666666666666671</v>
      </c>
      <c r="O20" s="168">
        <v>97.916666666666657</v>
      </c>
      <c r="P20" s="158"/>
    </row>
    <row r="21" spans="1:23" s="46" customFormat="1" ht="21.95" customHeight="1" thickBot="1" x14ac:dyDescent="0.25">
      <c r="A21" s="73" t="s">
        <v>48</v>
      </c>
      <c r="B21" s="169">
        <v>79.104477611940297</v>
      </c>
      <c r="C21" s="170">
        <v>13.432835820895523</v>
      </c>
      <c r="D21" s="171">
        <v>12.686567164179104</v>
      </c>
      <c r="E21" s="170">
        <v>40.298507462686565</v>
      </c>
      <c r="F21" s="170">
        <v>3.7313432835820897</v>
      </c>
      <c r="G21" s="171">
        <v>14.17910447761194</v>
      </c>
      <c r="H21" s="170">
        <v>2.2388059701492535</v>
      </c>
      <c r="I21" s="171">
        <v>91.791044776119392</v>
      </c>
      <c r="J21" s="170">
        <v>0</v>
      </c>
      <c r="K21" s="171">
        <v>34.328358208955223</v>
      </c>
      <c r="L21" s="171">
        <v>1.4925373134328359</v>
      </c>
      <c r="M21" s="172">
        <v>2.9850746268656718</v>
      </c>
      <c r="N21" s="171">
        <v>58.955223880597011</v>
      </c>
      <c r="O21" s="173">
        <v>97.014925373134318</v>
      </c>
      <c r="P21" s="158"/>
    </row>
    <row r="22" spans="1:23" s="46" customFormat="1" ht="21.95" customHeight="1" thickBot="1" x14ac:dyDescent="0.25">
      <c r="A22" s="83" t="s">
        <v>49</v>
      </c>
      <c r="B22" s="174">
        <v>70.761670761670757</v>
      </c>
      <c r="C22" s="175">
        <v>7.8624078624078626</v>
      </c>
      <c r="D22" s="176">
        <v>37.223587223587224</v>
      </c>
      <c r="E22" s="175">
        <v>33.108108108108105</v>
      </c>
      <c r="F22" s="177">
        <v>3.8697788697788695</v>
      </c>
      <c r="G22" s="175">
        <v>8.5995085995085994</v>
      </c>
      <c r="H22" s="177">
        <v>3.9926289926289926</v>
      </c>
      <c r="I22" s="175">
        <v>82.125307125307117</v>
      </c>
      <c r="J22" s="178">
        <v>0.30712530712530711</v>
      </c>
      <c r="K22" s="175">
        <v>23.095823095823096</v>
      </c>
      <c r="L22" s="178">
        <v>2.764127764127764</v>
      </c>
      <c r="M22" s="175">
        <v>1.8427518427518428</v>
      </c>
      <c r="N22" s="177">
        <v>42.199017199017199</v>
      </c>
      <c r="O22" s="179">
        <v>90.417690417690409</v>
      </c>
      <c r="P22" s="158"/>
      <c r="R22" s="180"/>
      <c r="S22" s="181"/>
      <c r="T22" s="181"/>
      <c r="U22" s="181"/>
      <c r="V22" s="181"/>
      <c r="W22" s="181"/>
    </row>
    <row r="23" spans="1:23" x14ac:dyDescent="0.2">
      <c r="A23" s="146"/>
    </row>
  </sheetData>
  <mergeCells count="5">
    <mergeCell ref="A1:O1"/>
    <mergeCell ref="B4:O4"/>
    <mergeCell ref="A3:O3"/>
    <mergeCell ref="A2:O2"/>
    <mergeCell ref="A4:A5"/>
  </mergeCells>
  <phoneticPr fontId="2" type="noConversion"/>
  <printOptions horizontalCentered="1" verticalCentered="1"/>
  <pageMargins left="0.35" right="0.35" top="0.7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8"/>
  <sheetViews>
    <sheetView zoomScaleNormal="100" workbookViewId="0">
      <selection activeCell="A28" sqref="A28"/>
    </sheetView>
  </sheetViews>
  <sheetFormatPr defaultColWidth="9.140625" defaultRowHeight="12.75" x14ac:dyDescent="0.2"/>
  <cols>
    <col min="1" max="1" width="19.42578125" style="3" customWidth="1"/>
    <col min="2" max="2" width="7.28515625" style="3" customWidth="1"/>
    <col min="3" max="3" width="6.42578125" style="3" customWidth="1"/>
    <col min="4" max="4" width="6.28515625" style="3" customWidth="1"/>
    <col min="5" max="5" width="7.140625" style="3" customWidth="1"/>
    <col min="6" max="6" width="7.28515625" style="3" customWidth="1"/>
    <col min="7" max="7" width="6.42578125" style="3" customWidth="1"/>
    <col min="8" max="8" width="6.7109375" style="3" customWidth="1"/>
    <col min="9" max="9" width="6.85546875" style="3" customWidth="1"/>
    <col min="10" max="10" width="6.42578125" style="3" customWidth="1"/>
    <col min="11" max="11" width="7.7109375" style="3" customWidth="1"/>
    <col min="12" max="12" width="7.140625" style="3" customWidth="1"/>
    <col min="13" max="13" width="6.7109375" style="3" customWidth="1"/>
    <col min="14" max="14" width="6" style="3" customWidth="1"/>
    <col min="15" max="15" width="6.7109375" style="3" customWidth="1"/>
    <col min="16" max="16" width="6" style="30" customWidth="1"/>
    <col min="17" max="17" width="6.42578125" style="3" customWidth="1"/>
    <col min="18" max="18" width="7.28515625" style="3" customWidth="1"/>
    <col min="19" max="16384" width="9.140625" style="3"/>
  </cols>
  <sheetData>
    <row r="1" spans="1:19" s="24" customFormat="1" ht="20.100000000000001" customHeight="1" x14ac:dyDescent="0.2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2"/>
    </row>
    <row r="2" spans="1:19" s="24" customFormat="1" ht="20.100000000000001" customHeight="1" x14ac:dyDescent="0.2">
      <c r="A2" s="253" t="str">
        <f>'1 Adult Part'!A2:R2</f>
        <v>FY23 QUARTER ENDING JUNE 30, 2023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/>
    </row>
    <row r="3" spans="1:19" s="24" customFormat="1" ht="20.100000000000001" customHeight="1" thickBot="1" x14ac:dyDescent="0.25">
      <c r="A3" s="256" t="s">
        <v>79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8"/>
    </row>
    <row r="4" spans="1:19" s="24" customFormat="1" ht="12.75" customHeight="1" x14ac:dyDescent="0.2">
      <c r="A4" s="265" t="s">
        <v>63</v>
      </c>
      <c r="B4" s="259" t="s">
        <v>14</v>
      </c>
      <c r="C4" s="260"/>
      <c r="D4" s="261"/>
      <c r="E4" s="259" t="s">
        <v>15</v>
      </c>
      <c r="F4" s="260"/>
      <c r="G4" s="261"/>
      <c r="H4" s="259" t="s">
        <v>16</v>
      </c>
      <c r="I4" s="260"/>
      <c r="J4" s="260"/>
      <c r="K4" s="260"/>
      <c r="L4" s="260"/>
      <c r="M4" s="261"/>
      <c r="N4" s="259" t="s">
        <v>17</v>
      </c>
      <c r="O4" s="260"/>
      <c r="P4" s="260"/>
      <c r="Q4" s="260"/>
      <c r="R4" s="261"/>
    </row>
    <row r="5" spans="1:19" ht="12.75" customHeight="1" x14ac:dyDescent="0.2">
      <c r="A5" s="266"/>
      <c r="B5" s="262" t="s">
        <v>18</v>
      </c>
      <c r="C5" s="263"/>
      <c r="D5" s="264"/>
      <c r="E5" s="262" t="s">
        <v>19</v>
      </c>
      <c r="F5" s="263"/>
      <c r="G5" s="264"/>
      <c r="H5" s="262" t="s">
        <v>19</v>
      </c>
      <c r="I5" s="263"/>
      <c r="J5" s="263"/>
      <c r="K5" s="263"/>
      <c r="L5" s="263"/>
      <c r="M5" s="264"/>
      <c r="N5" s="262" t="s">
        <v>20</v>
      </c>
      <c r="O5" s="263"/>
      <c r="P5" s="263"/>
      <c r="Q5" s="263"/>
      <c r="R5" s="264"/>
    </row>
    <row r="6" spans="1:19" ht="50.25" customHeight="1" thickBot="1" x14ac:dyDescent="0.25">
      <c r="A6" s="267"/>
      <c r="B6" s="25" t="s">
        <v>21</v>
      </c>
      <c r="C6" s="26" t="s">
        <v>22</v>
      </c>
      <c r="D6" s="27" t="s">
        <v>23</v>
      </c>
      <c r="E6" s="28" t="s">
        <v>21</v>
      </c>
      <c r="F6" s="29" t="s">
        <v>22</v>
      </c>
      <c r="G6" s="27" t="s">
        <v>23</v>
      </c>
      <c r="H6" s="28" t="s">
        <v>24</v>
      </c>
      <c r="I6" s="29" t="s">
        <v>25</v>
      </c>
      <c r="J6" s="29" t="s">
        <v>23</v>
      </c>
      <c r="K6" s="29" t="s">
        <v>26</v>
      </c>
      <c r="L6" s="29" t="s">
        <v>27</v>
      </c>
      <c r="M6" s="27" t="s">
        <v>23</v>
      </c>
      <c r="N6" s="26" t="s">
        <v>28</v>
      </c>
      <c r="O6" s="29" t="s">
        <v>29</v>
      </c>
      <c r="P6" s="26" t="s">
        <v>30</v>
      </c>
      <c r="Q6" s="26" t="s">
        <v>31</v>
      </c>
      <c r="R6" s="27" t="s">
        <v>32</v>
      </c>
      <c r="S6" s="30"/>
    </row>
    <row r="7" spans="1:19" s="46" customFormat="1" ht="20.100000000000001" customHeight="1" x14ac:dyDescent="0.2">
      <c r="A7" s="31" t="s">
        <v>33</v>
      </c>
      <c r="B7" s="32">
        <v>63</v>
      </c>
      <c r="C7" s="33">
        <v>28</v>
      </c>
      <c r="D7" s="183">
        <f>C7/B7</f>
        <v>0.44444444444444442</v>
      </c>
      <c r="E7" s="35">
        <v>50</v>
      </c>
      <c r="F7" s="36">
        <v>18</v>
      </c>
      <c r="G7" s="34">
        <f t="shared" ref="G7:G23" si="0">(F7/E7)</f>
        <v>0.36</v>
      </c>
      <c r="H7" s="37">
        <v>43</v>
      </c>
      <c r="I7" s="33">
        <v>13</v>
      </c>
      <c r="J7" s="38">
        <f t="shared" ref="J7:J23" si="1">(I7/H7)</f>
        <v>0.30232558139534882</v>
      </c>
      <c r="K7" s="218">
        <v>55</v>
      </c>
      <c r="L7" s="39">
        <v>22</v>
      </c>
      <c r="M7" s="40">
        <f>+L7/K7</f>
        <v>0.4</v>
      </c>
      <c r="N7" s="41">
        <v>0</v>
      </c>
      <c r="O7" s="42">
        <v>0</v>
      </c>
      <c r="P7" s="39">
        <v>22</v>
      </c>
      <c r="Q7" s="43">
        <v>2</v>
      </c>
      <c r="R7" s="44">
        <v>2</v>
      </c>
      <c r="S7" s="45"/>
    </row>
    <row r="8" spans="1:19" s="46" customFormat="1" ht="20.100000000000001" customHeight="1" x14ac:dyDescent="0.2">
      <c r="A8" s="47" t="s">
        <v>34</v>
      </c>
      <c r="B8" s="48">
        <v>112</v>
      </c>
      <c r="C8" s="49">
        <v>98</v>
      </c>
      <c r="D8" s="121">
        <f t="shared" ref="D8:D23" si="2">C8/B8</f>
        <v>0.875</v>
      </c>
      <c r="E8" s="51">
        <v>75</v>
      </c>
      <c r="F8" s="52">
        <v>61</v>
      </c>
      <c r="G8" s="50">
        <f t="shared" si="0"/>
        <v>0.81333333333333335</v>
      </c>
      <c r="H8" s="37">
        <v>45</v>
      </c>
      <c r="I8" s="49">
        <v>49</v>
      </c>
      <c r="J8" s="53">
        <f t="shared" si="1"/>
        <v>1.0888888888888888</v>
      </c>
      <c r="K8" s="52">
        <v>78</v>
      </c>
      <c r="L8" s="54">
        <v>80</v>
      </c>
      <c r="M8" s="55">
        <f>+L8/K8</f>
        <v>1.0256410256410255</v>
      </c>
      <c r="N8" s="56">
        <v>0</v>
      </c>
      <c r="O8" s="57">
        <v>6</v>
      </c>
      <c r="P8" s="54">
        <v>75</v>
      </c>
      <c r="Q8" s="58">
        <v>0</v>
      </c>
      <c r="R8" s="59">
        <v>1</v>
      </c>
      <c r="S8" s="45"/>
    </row>
    <row r="9" spans="1:19" s="46" customFormat="1" ht="20.100000000000001" customHeight="1" x14ac:dyDescent="0.2">
      <c r="A9" s="31" t="s">
        <v>35</v>
      </c>
      <c r="B9" s="48">
        <v>103</v>
      </c>
      <c r="C9" s="60">
        <v>59</v>
      </c>
      <c r="D9" s="61">
        <f t="shared" si="2"/>
        <v>0.57281553398058249</v>
      </c>
      <c r="E9" s="51">
        <v>55</v>
      </c>
      <c r="F9" s="52">
        <v>19</v>
      </c>
      <c r="G9" s="50">
        <f t="shared" si="0"/>
        <v>0.34545454545454546</v>
      </c>
      <c r="H9" s="37">
        <v>25</v>
      </c>
      <c r="I9" s="60">
        <v>18</v>
      </c>
      <c r="J9" s="53">
        <f t="shared" si="1"/>
        <v>0.72</v>
      </c>
      <c r="K9" s="52">
        <v>28</v>
      </c>
      <c r="L9" s="54">
        <v>49</v>
      </c>
      <c r="M9" s="55">
        <f t="shared" ref="M9:M20" si="3">+L9/K9</f>
        <v>1.75</v>
      </c>
      <c r="N9" s="62">
        <v>3</v>
      </c>
      <c r="O9" s="63">
        <v>1</v>
      </c>
      <c r="P9" s="64">
        <v>45</v>
      </c>
      <c r="Q9" s="65">
        <v>0</v>
      </c>
      <c r="R9" s="66">
        <v>3</v>
      </c>
      <c r="S9" s="45"/>
    </row>
    <row r="10" spans="1:19" s="46" customFormat="1" ht="20.100000000000001" customHeight="1" x14ac:dyDescent="0.2">
      <c r="A10" s="31" t="s">
        <v>36</v>
      </c>
      <c r="B10" s="67">
        <v>155</v>
      </c>
      <c r="C10" s="60">
        <v>164</v>
      </c>
      <c r="D10" s="61">
        <f t="shared" si="2"/>
        <v>1.0580645161290323</v>
      </c>
      <c r="E10" s="68">
        <v>100</v>
      </c>
      <c r="F10" s="52">
        <v>105</v>
      </c>
      <c r="G10" s="50">
        <f t="shared" si="0"/>
        <v>1.05</v>
      </c>
      <c r="H10" s="69">
        <v>19</v>
      </c>
      <c r="I10" s="60">
        <v>51</v>
      </c>
      <c r="J10" s="53">
        <f>IF(H10&gt;0,I10/H10,0)</f>
        <v>2.6842105263157894</v>
      </c>
      <c r="K10" s="52">
        <v>28</v>
      </c>
      <c r="L10" s="54">
        <v>85</v>
      </c>
      <c r="M10" s="55">
        <f t="shared" si="3"/>
        <v>3.0357142857142856</v>
      </c>
      <c r="N10" s="62">
        <v>1</v>
      </c>
      <c r="O10" s="63">
        <v>5</v>
      </c>
      <c r="P10" s="64">
        <v>74</v>
      </c>
      <c r="Q10" s="65">
        <v>5</v>
      </c>
      <c r="R10" s="66">
        <v>1</v>
      </c>
      <c r="S10" s="45"/>
    </row>
    <row r="11" spans="1:19" s="46" customFormat="1" ht="20.100000000000001" customHeight="1" x14ac:dyDescent="0.2">
      <c r="A11" s="31" t="s">
        <v>37</v>
      </c>
      <c r="B11" s="48">
        <v>100</v>
      </c>
      <c r="C11" s="60">
        <v>74</v>
      </c>
      <c r="D11" s="61">
        <f t="shared" si="2"/>
        <v>0.74</v>
      </c>
      <c r="E11" s="70">
        <v>62</v>
      </c>
      <c r="F11" s="52">
        <v>42</v>
      </c>
      <c r="G11" s="50">
        <f t="shared" si="0"/>
        <v>0.67741935483870963</v>
      </c>
      <c r="H11" s="37">
        <v>25</v>
      </c>
      <c r="I11" s="60">
        <v>15</v>
      </c>
      <c r="J11" s="53">
        <f t="shared" si="1"/>
        <v>0.6</v>
      </c>
      <c r="K11" s="52">
        <v>45</v>
      </c>
      <c r="L11" s="54">
        <v>35</v>
      </c>
      <c r="M11" s="55">
        <f t="shared" si="3"/>
        <v>0.77777777777777779</v>
      </c>
      <c r="N11" s="62">
        <v>0</v>
      </c>
      <c r="O11" s="63">
        <v>0</v>
      </c>
      <c r="P11" s="64">
        <v>35</v>
      </c>
      <c r="Q11" s="65">
        <v>0</v>
      </c>
      <c r="R11" s="66">
        <v>0</v>
      </c>
      <c r="S11" s="45"/>
    </row>
    <row r="12" spans="1:19" s="46" customFormat="1" ht="20.100000000000001" customHeight="1" x14ac:dyDescent="0.2">
      <c r="A12" s="31" t="s">
        <v>38</v>
      </c>
      <c r="B12" s="71">
        <v>88</v>
      </c>
      <c r="C12" s="60">
        <v>84</v>
      </c>
      <c r="D12" s="61">
        <f t="shared" si="2"/>
        <v>0.95454545454545459</v>
      </c>
      <c r="E12" s="72">
        <v>70</v>
      </c>
      <c r="F12" s="52">
        <v>66</v>
      </c>
      <c r="G12" s="50">
        <f t="shared" si="0"/>
        <v>0.94285714285714284</v>
      </c>
      <c r="H12" s="37">
        <v>63</v>
      </c>
      <c r="I12" s="60">
        <v>61</v>
      </c>
      <c r="J12" s="53">
        <f t="shared" si="1"/>
        <v>0.96825396825396826</v>
      </c>
      <c r="K12" s="52">
        <v>81</v>
      </c>
      <c r="L12" s="54">
        <v>77</v>
      </c>
      <c r="M12" s="55">
        <f t="shared" si="3"/>
        <v>0.95061728395061729</v>
      </c>
      <c r="N12" s="62">
        <v>0</v>
      </c>
      <c r="O12" s="63">
        <v>1</v>
      </c>
      <c r="P12" s="64">
        <v>75</v>
      </c>
      <c r="Q12" s="65">
        <v>0</v>
      </c>
      <c r="R12" s="66">
        <v>1</v>
      </c>
      <c r="S12" s="45"/>
    </row>
    <row r="13" spans="1:19" s="46" customFormat="1" ht="20.100000000000001" customHeight="1" x14ac:dyDescent="0.2">
      <c r="A13" s="31" t="s">
        <v>39</v>
      </c>
      <c r="B13" s="48">
        <v>52</v>
      </c>
      <c r="C13" s="60">
        <v>39</v>
      </c>
      <c r="D13" s="61">
        <f t="shared" si="2"/>
        <v>0.75</v>
      </c>
      <c r="E13" s="51">
        <v>29</v>
      </c>
      <c r="F13" s="52">
        <v>25</v>
      </c>
      <c r="G13" s="50">
        <f t="shared" si="0"/>
        <v>0.86206896551724133</v>
      </c>
      <c r="H13" s="37">
        <v>23</v>
      </c>
      <c r="I13" s="60">
        <v>19</v>
      </c>
      <c r="J13" s="53">
        <f t="shared" si="1"/>
        <v>0.82608695652173914</v>
      </c>
      <c r="K13" s="52">
        <v>36</v>
      </c>
      <c r="L13" s="54">
        <v>29</v>
      </c>
      <c r="M13" s="55">
        <f t="shared" si="3"/>
        <v>0.80555555555555558</v>
      </c>
      <c r="N13" s="62">
        <v>0</v>
      </c>
      <c r="O13" s="63">
        <v>0</v>
      </c>
      <c r="P13" s="64">
        <v>29</v>
      </c>
      <c r="Q13" s="65">
        <v>0</v>
      </c>
      <c r="R13" s="66">
        <v>0</v>
      </c>
      <c r="S13" s="45"/>
    </row>
    <row r="14" spans="1:19" s="46" customFormat="1" ht="20.100000000000001" customHeight="1" x14ac:dyDescent="0.2">
      <c r="A14" s="31" t="s">
        <v>40</v>
      </c>
      <c r="B14" s="48">
        <v>165</v>
      </c>
      <c r="C14" s="60">
        <v>180</v>
      </c>
      <c r="D14" s="61">
        <f t="shared" si="2"/>
        <v>1.0909090909090908</v>
      </c>
      <c r="E14" s="51">
        <v>100</v>
      </c>
      <c r="F14" s="52">
        <v>127</v>
      </c>
      <c r="G14" s="50">
        <f t="shared" si="0"/>
        <v>1.27</v>
      </c>
      <c r="H14" s="37">
        <v>65</v>
      </c>
      <c r="I14" s="60">
        <v>67</v>
      </c>
      <c r="J14" s="53">
        <f t="shared" si="1"/>
        <v>1.0307692307692307</v>
      </c>
      <c r="K14" s="52">
        <v>110</v>
      </c>
      <c r="L14" s="54">
        <v>106</v>
      </c>
      <c r="M14" s="55">
        <f t="shared" si="3"/>
        <v>0.96363636363636362</v>
      </c>
      <c r="N14" s="62">
        <v>0</v>
      </c>
      <c r="O14" s="63">
        <v>0</v>
      </c>
      <c r="P14" s="64">
        <v>106</v>
      </c>
      <c r="Q14" s="65">
        <v>0</v>
      </c>
      <c r="R14" s="66">
        <v>0</v>
      </c>
      <c r="S14" s="45"/>
    </row>
    <row r="15" spans="1:19" s="46" customFormat="1" ht="20.100000000000001" customHeight="1" x14ac:dyDescent="0.2">
      <c r="A15" s="31" t="s">
        <v>41</v>
      </c>
      <c r="B15" s="48">
        <v>107</v>
      </c>
      <c r="C15" s="60">
        <v>99</v>
      </c>
      <c r="D15" s="61">
        <f t="shared" si="2"/>
        <v>0.92523364485981308</v>
      </c>
      <c r="E15" s="51">
        <v>59</v>
      </c>
      <c r="F15" s="52">
        <v>77</v>
      </c>
      <c r="G15" s="50">
        <f t="shared" si="0"/>
        <v>1.3050847457627119</v>
      </c>
      <c r="H15" s="37">
        <v>47</v>
      </c>
      <c r="I15" s="60">
        <v>39</v>
      </c>
      <c r="J15" s="53">
        <f t="shared" si="1"/>
        <v>0.82978723404255317</v>
      </c>
      <c r="K15" s="52">
        <v>95</v>
      </c>
      <c r="L15" s="54">
        <v>55</v>
      </c>
      <c r="M15" s="55">
        <f t="shared" si="3"/>
        <v>0.57894736842105265</v>
      </c>
      <c r="N15" s="62">
        <v>0</v>
      </c>
      <c r="O15" s="63">
        <v>0</v>
      </c>
      <c r="P15" s="64">
        <v>55</v>
      </c>
      <c r="Q15" s="65">
        <v>0</v>
      </c>
      <c r="R15" s="66">
        <v>0</v>
      </c>
      <c r="S15" s="45"/>
    </row>
    <row r="16" spans="1:19" s="46" customFormat="1" ht="20.100000000000001" customHeight="1" x14ac:dyDescent="0.2">
      <c r="A16" s="31" t="s">
        <v>42</v>
      </c>
      <c r="B16" s="48">
        <v>300</v>
      </c>
      <c r="C16" s="60">
        <v>207</v>
      </c>
      <c r="D16" s="61">
        <f t="shared" si="2"/>
        <v>0.69</v>
      </c>
      <c r="E16" s="51">
        <v>213</v>
      </c>
      <c r="F16" s="52">
        <v>151</v>
      </c>
      <c r="G16" s="50">
        <f t="shared" si="0"/>
        <v>0.70892018779342725</v>
      </c>
      <c r="H16" s="37">
        <v>132</v>
      </c>
      <c r="I16" s="60">
        <v>94</v>
      </c>
      <c r="J16" s="53">
        <f t="shared" si="1"/>
        <v>0.71212121212121215</v>
      </c>
      <c r="K16" s="52">
        <v>150</v>
      </c>
      <c r="L16" s="54">
        <v>124</v>
      </c>
      <c r="M16" s="55">
        <f t="shared" si="3"/>
        <v>0.82666666666666666</v>
      </c>
      <c r="N16" s="62">
        <v>0</v>
      </c>
      <c r="O16" s="63">
        <v>0</v>
      </c>
      <c r="P16" s="64">
        <v>121</v>
      </c>
      <c r="Q16" s="65">
        <v>3</v>
      </c>
      <c r="R16" s="66">
        <v>2</v>
      </c>
      <c r="S16" s="45"/>
    </row>
    <row r="17" spans="1:19" s="46" customFormat="1" ht="20.100000000000001" customHeight="1" x14ac:dyDescent="0.2">
      <c r="A17" s="31" t="s">
        <v>43</v>
      </c>
      <c r="B17" s="48">
        <v>128</v>
      </c>
      <c r="C17" s="60">
        <v>65</v>
      </c>
      <c r="D17" s="61">
        <f t="shared" si="2"/>
        <v>0.5078125</v>
      </c>
      <c r="E17" s="72">
        <v>83</v>
      </c>
      <c r="F17" s="52">
        <v>38</v>
      </c>
      <c r="G17" s="50">
        <f t="shared" si="0"/>
        <v>0.45783132530120479</v>
      </c>
      <c r="H17" s="37">
        <v>83</v>
      </c>
      <c r="I17" s="60">
        <v>24</v>
      </c>
      <c r="J17" s="53">
        <f>IF(H17&gt;0,I17/H17,0)</f>
        <v>0.28915662650602408</v>
      </c>
      <c r="K17" s="103">
        <v>94</v>
      </c>
      <c r="L17" s="54">
        <v>44</v>
      </c>
      <c r="M17" s="53">
        <f>IF(K17&gt;0,L17/K17,0)</f>
        <v>0.46808510638297873</v>
      </c>
      <c r="N17" s="62">
        <v>0</v>
      </c>
      <c r="O17" s="63">
        <v>7</v>
      </c>
      <c r="P17" s="64">
        <v>41</v>
      </c>
      <c r="Q17" s="65">
        <v>0</v>
      </c>
      <c r="R17" s="66">
        <v>0</v>
      </c>
      <c r="S17" s="45"/>
    </row>
    <row r="18" spans="1:19" s="46" customFormat="1" ht="20.100000000000001" customHeight="1" x14ac:dyDescent="0.2">
      <c r="A18" s="31" t="s">
        <v>44</v>
      </c>
      <c r="B18" s="48">
        <v>167</v>
      </c>
      <c r="C18" s="60">
        <v>127</v>
      </c>
      <c r="D18" s="61">
        <f t="shared" si="2"/>
        <v>0.76047904191616766</v>
      </c>
      <c r="E18" s="51">
        <v>95</v>
      </c>
      <c r="F18" s="52">
        <v>71</v>
      </c>
      <c r="G18" s="50">
        <f t="shared" si="0"/>
        <v>0.74736842105263157</v>
      </c>
      <c r="H18" s="37">
        <v>54</v>
      </c>
      <c r="I18" s="60">
        <v>54</v>
      </c>
      <c r="J18" s="53">
        <f t="shared" si="1"/>
        <v>1</v>
      </c>
      <c r="K18" s="52">
        <v>107</v>
      </c>
      <c r="L18" s="54">
        <v>101</v>
      </c>
      <c r="M18" s="55">
        <f t="shared" si="3"/>
        <v>0.94392523364485981</v>
      </c>
      <c r="N18" s="62">
        <v>1</v>
      </c>
      <c r="O18" s="63">
        <v>2</v>
      </c>
      <c r="P18" s="64">
        <v>99</v>
      </c>
      <c r="Q18" s="65">
        <v>0</v>
      </c>
      <c r="R18" s="66">
        <v>0</v>
      </c>
      <c r="S18" s="45"/>
    </row>
    <row r="19" spans="1:19" s="46" customFormat="1" ht="20.100000000000001" customHeight="1" x14ac:dyDescent="0.2">
      <c r="A19" s="31" t="s">
        <v>45</v>
      </c>
      <c r="B19" s="48">
        <v>251</v>
      </c>
      <c r="C19" s="60">
        <v>170</v>
      </c>
      <c r="D19" s="61">
        <f t="shared" si="2"/>
        <v>0.67729083665338641</v>
      </c>
      <c r="E19" s="51">
        <v>175</v>
      </c>
      <c r="F19" s="52">
        <v>104</v>
      </c>
      <c r="G19" s="50">
        <f t="shared" si="0"/>
        <v>0.59428571428571431</v>
      </c>
      <c r="H19" s="37">
        <v>100</v>
      </c>
      <c r="I19" s="60">
        <v>57</v>
      </c>
      <c r="J19" s="53">
        <f t="shared" si="1"/>
        <v>0.56999999999999995</v>
      </c>
      <c r="K19" s="52">
        <v>158</v>
      </c>
      <c r="L19" s="54">
        <v>102</v>
      </c>
      <c r="M19" s="55">
        <f t="shared" si="3"/>
        <v>0.64556962025316456</v>
      </c>
      <c r="N19" s="62">
        <v>0</v>
      </c>
      <c r="O19" s="63">
        <v>0</v>
      </c>
      <c r="P19" s="64">
        <v>101</v>
      </c>
      <c r="Q19" s="65">
        <v>0</v>
      </c>
      <c r="R19" s="66">
        <v>2</v>
      </c>
      <c r="S19" s="45"/>
    </row>
    <row r="20" spans="1:19" s="46" customFormat="1" ht="20.100000000000001" customHeight="1" x14ac:dyDescent="0.2">
      <c r="A20" s="31" t="s">
        <v>46</v>
      </c>
      <c r="B20" s="48">
        <v>41</v>
      </c>
      <c r="C20" s="60">
        <v>17</v>
      </c>
      <c r="D20" s="61">
        <f t="shared" si="2"/>
        <v>0.41463414634146339</v>
      </c>
      <c r="E20" s="51">
        <v>35</v>
      </c>
      <c r="F20" s="52">
        <v>11</v>
      </c>
      <c r="G20" s="50">
        <f t="shared" si="0"/>
        <v>0.31428571428571428</v>
      </c>
      <c r="H20" s="37">
        <v>28</v>
      </c>
      <c r="I20" s="60">
        <v>9</v>
      </c>
      <c r="J20" s="53">
        <f t="shared" si="1"/>
        <v>0.32142857142857145</v>
      </c>
      <c r="K20" s="52">
        <v>34</v>
      </c>
      <c r="L20" s="54">
        <v>15</v>
      </c>
      <c r="M20" s="55">
        <f t="shared" si="3"/>
        <v>0.44117647058823528</v>
      </c>
      <c r="N20" s="62">
        <v>0</v>
      </c>
      <c r="O20" s="63">
        <v>0</v>
      </c>
      <c r="P20" s="64">
        <v>15</v>
      </c>
      <c r="Q20" s="65">
        <v>0</v>
      </c>
      <c r="R20" s="66">
        <v>0</v>
      </c>
      <c r="S20" s="45"/>
    </row>
    <row r="21" spans="1:19" s="46" customFormat="1" ht="20.100000000000001" customHeight="1" x14ac:dyDescent="0.2">
      <c r="A21" s="31" t="s">
        <v>47</v>
      </c>
      <c r="B21" s="48">
        <v>139</v>
      </c>
      <c r="C21" s="60">
        <v>95</v>
      </c>
      <c r="D21" s="61">
        <f t="shared" si="2"/>
        <v>0.68345323741007191</v>
      </c>
      <c r="E21" s="51">
        <v>85</v>
      </c>
      <c r="F21" s="52">
        <v>48</v>
      </c>
      <c r="G21" s="50">
        <f t="shared" si="0"/>
        <v>0.56470588235294117</v>
      </c>
      <c r="H21" s="37">
        <v>85</v>
      </c>
      <c r="I21" s="60">
        <v>45</v>
      </c>
      <c r="J21" s="53">
        <f>IF(H21&gt;0,I21/H21,0)</f>
        <v>0.52941176470588236</v>
      </c>
      <c r="K21" s="103">
        <v>139</v>
      </c>
      <c r="L21" s="54">
        <v>88</v>
      </c>
      <c r="M21" s="53">
        <f>IF(K21&gt;0,L21/K21,0)</f>
        <v>0.63309352517985606</v>
      </c>
      <c r="N21" s="62">
        <v>0</v>
      </c>
      <c r="O21" s="63">
        <v>0</v>
      </c>
      <c r="P21" s="64">
        <v>88</v>
      </c>
      <c r="Q21" s="65">
        <v>0</v>
      </c>
      <c r="R21" s="66">
        <v>0</v>
      </c>
      <c r="S21" s="45"/>
    </row>
    <row r="22" spans="1:19" s="46" customFormat="1" ht="20.100000000000001" customHeight="1" thickBot="1" x14ac:dyDescent="0.25">
      <c r="A22" s="73" t="s">
        <v>48</v>
      </c>
      <c r="B22" s="48">
        <v>384</v>
      </c>
      <c r="C22" s="74">
        <v>215</v>
      </c>
      <c r="D22" s="111">
        <f t="shared" si="2"/>
        <v>0.55989583333333337</v>
      </c>
      <c r="E22" s="51">
        <v>315</v>
      </c>
      <c r="F22" s="76">
        <v>146</v>
      </c>
      <c r="G22" s="75">
        <f>IF(E22&gt;0,F22/E22,0)</f>
        <v>0.46349206349206351</v>
      </c>
      <c r="H22" s="37">
        <v>134</v>
      </c>
      <c r="I22" s="74">
        <v>74</v>
      </c>
      <c r="J22" s="77">
        <f>IF(H22&gt;0,I22/H22,0)</f>
        <v>0.55223880597014929</v>
      </c>
      <c r="K22" s="223">
        <v>175</v>
      </c>
      <c r="L22" s="78">
        <v>119</v>
      </c>
      <c r="M22" s="55">
        <f>IF(K22&gt;0,L22/K22,0)</f>
        <v>0.68</v>
      </c>
      <c r="N22" s="79">
        <v>2</v>
      </c>
      <c r="O22" s="80">
        <v>20</v>
      </c>
      <c r="P22" s="78">
        <v>104</v>
      </c>
      <c r="Q22" s="81">
        <v>1</v>
      </c>
      <c r="R22" s="82">
        <v>1</v>
      </c>
      <c r="S22" s="45"/>
    </row>
    <row r="23" spans="1:19" s="46" customFormat="1" ht="20.100000000000001" customHeight="1" thickBot="1" x14ac:dyDescent="0.25">
      <c r="A23" s="83" t="s">
        <v>49</v>
      </c>
      <c r="B23" s="84">
        <f>SUM(B7:B22)</f>
        <v>2355</v>
      </c>
      <c r="C23" s="85">
        <f>SUM(C7:C22)</f>
        <v>1721</v>
      </c>
      <c r="D23" s="130">
        <f t="shared" si="2"/>
        <v>0.73078556263269634</v>
      </c>
      <c r="E23" s="87">
        <f>SUM(E7:E22)</f>
        <v>1601</v>
      </c>
      <c r="F23" s="85">
        <f>SUM(F7:F22)</f>
        <v>1109</v>
      </c>
      <c r="G23" s="86">
        <f t="shared" si="0"/>
        <v>0.69269206745783884</v>
      </c>
      <c r="H23" s="88">
        <f>SUM(H7:H22)</f>
        <v>971</v>
      </c>
      <c r="I23" s="85">
        <f>SUM(I7:I22)</f>
        <v>689</v>
      </c>
      <c r="J23" s="89">
        <f t="shared" si="1"/>
        <v>0.70957775489186403</v>
      </c>
      <c r="K23" s="85">
        <f>SUM(K7:K22)</f>
        <v>1413</v>
      </c>
      <c r="L23" s="90">
        <f>SUM(L7:L22)</f>
        <v>1131</v>
      </c>
      <c r="M23" s="91">
        <f>+L23/K23</f>
        <v>0.8004246284501062</v>
      </c>
      <c r="N23" s="92">
        <f>SUM(N7:N22)</f>
        <v>7</v>
      </c>
      <c r="O23" s="93">
        <f>SUM(O7:O22)</f>
        <v>42</v>
      </c>
      <c r="P23" s="94">
        <f>SUM(P7:P22)</f>
        <v>1085</v>
      </c>
      <c r="Q23" s="94">
        <f>SUM(Q7:Q22)</f>
        <v>11</v>
      </c>
      <c r="R23" s="95">
        <v>22</v>
      </c>
      <c r="S23" s="45"/>
    </row>
    <row r="24" spans="1:19" ht="15" x14ac:dyDescent="0.25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ht="27.75" customHeight="1" x14ac:dyDescent="0.25">
      <c r="A25" s="245" t="s">
        <v>50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9" ht="15" x14ac:dyDescent="0.25">
      <c r="A26" s="245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 ht="15" x14ac:dyDescent="0.25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 ht="9" customHeight="1" x14ac:dyDescent="0.2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96"/>
      <c r="Q28" s="142"/>
    </row>
  </sheetData>
  <mergeCells count="16">
    <mergeCell ref="A27:Q27"/>
    <mergeCell ref="A1:R1"/>
    <mergeCell ref="A2:R2"/>
    <mergeCell ref="A3:R3"/>
    <mergeCell ref="A4:A6"/>
    <mergeCell ref="B4:D4"/>
    <mergeCell ref="E4:G4"/>
    <mergeCell ref="H4:M4"/>
    <mergeCell ref="N4:R4"/>
    <mergeCell ref="B5:D5"/>
    <mergeCell ref="E5:G5"/>
    <mergeCell ref="H5:M5"/>
    <mergeCell ref="N5:R5"/>
    <mergeCell ref="A24:Q24"/>
    <mergeCell ref="A25:Q25"/>
    <mergeCell ref="A26:Q26"/>
  </mergeCells>
  <printOptions horizontalCentered="1" verticalCentered="1"/>
  <pageMargins left="0.3" right="0.3" top="0.57999999999999996" bottom="0.28999999999999998" header="0.12" footer="0.13"/>
  <pageSetup orientation="landscape" r:id="rId1"/>
  <headerFooter alignWithMargins="0"/>
  <ignoredErrors>
    <ignoredError sqref="J10 J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8"/>
  <sheetViews>
    <sheetView zoomScale="90" zoomScaleNormal="90" workbookViewId="0">
      <selection activeCell="N6" sqref="N6:N21"/>
    </sheetView>
  </sheetViews>
  <sheetFormatPr defaultColWidth="9.140625" defaultRowHeight="12.75" x14ac:dyDescent="0.2"/>
  <cols>
    <col min="1" max="1" width="19.28515625" style="3" customWidth="1"/>
    <col min="2" max="2" width="8.5703125" style="30" customWidth="1"/>
    <col min="3" max="3" width="8.5703125" style="3" customWidth="1"/>
    <col min="4" max="4" width="6.5703125" style="146" customWidth="1"/>
    <col min="5" max="6" width="8.5703125" style="145" customWidth="1"/>
    <col min="7" max="7" width="6.85546875" style="3" customWidth="1"/>
    <col min="8" max="8" width="10.28515625" style="3" customWidth="1"/>
    <col min="9" max="10" width="8.5703125" style="3" customWidth="1"/>
    <col min="11" max="11" width="9.28515625" style="3" customWidth="1"/>
    <col min="12" max="12" width="9.28515625" style="146" customWidth="1"/>
    <col min="13" max="14" width="8.5703125" style="3" customWidth="1"/>
    <col min="15" max="15" width="7.28515625" style="3" customWidth="1"/>
    <col min="16" max="16" width="8.5703125" style="3" customWidth="1"/>
    <col min="17" max="16384" width="9.140625" style="3"/>
  </cols>
  <sheetData>
    <row r="1" spans="1:17" ht="20.100000000000001" customHeight="1" x14ac:dyDescent="0.2">
      <c r="A1" s="250" t="str">
        <f>+'1 Adult Part'!A1:O1</f>
        <v>TAB 6 - WIOA TITLE I PARTICIPANT SUMMARIES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9"/>
      <c r="O1" s="229"/>
    </row>
    <row r="2" spans="1:17" ht="20.100000000000001" customHeight="1" x14ac:dyDescent="0.2">
      <c r="A2" s="253" t="str">
        <f>'1 Adult Part'!$A$2</f>
        <v>FY23 QUARTER ENDING JUNE 30, 2023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/>
      <c r="O2" s="24"/>
    </row>
    <row r="3" spans="1:17" ht="20.100000000000001" customHeight="1" thickBot="1" x14ac:dyDescent="0.25">
      <c r="A3" s="256" t="s">
        <v>80</v>
      </c>
      <c r="B3" s="279"/>
      <c r="C3" s="279"/>
      <c r="D3" s="279"/>
      <c r="E3" s="279"/>
      <c r="F3" s="279"/>
      <c r="G3" s="279"/>
      <c r="H3" s="279"/>
      <c r="I3" s="279"/>
      <c r="J3" s="292"/>
      <c r="K3" s="292"/>
      <c r="L3" s="292"/>
      <c r="M3" s="292"/>
      <c r="N3" s="293"/>
    </row>
    <row r="4" spans="1:17" ht="21.75" customHeight="1" x14ac:dyDescent="0.25">
      <c r="A4" s="294" t="s">
        <v>63</v>
      </c>
      <c r="B4" s="276" t="str">
        <f>'2 Adult Exits'!$B$4</f>
        <v>Total Exits</v>
      </c>
      <c r="C4" s="283"/>
      <c r="D4" s="274"/>
      <c r="E4" s="275" t="str">
        <f>'2 Adult Exits'!$E$4</f>
        <v>Entered Employments</v>
      </c>
      <c r="F4" s="276"/>
      <c r="G4" s="277"/>
      <c r="H4" s="184" t="str">
        <f>'2 Adult Exits'!$H$4</f>
        <v>Exclusions</v>
      </c>
      <c r="I4" s="283" t="str">
        <f>'2 Adult Exits'!$I$4</f>
        <v>E.E. Rate at Exit</v>
      </c>
      <c r="J4" s="274"/>
      <c r="K4" s="273" t="str">
        <f>'2 Adult Exits'!$K$4</f>
        <v>Average Wage</v>
      </c>
      <c r="L4" s="274"/>
      <c r="M4" s="290" t="str">
        <f>'2 Adult Exits'!$M$4</f>
        <v>Credentials</v>
      </c>
      <c r="N4" s="291"/>
    </row>
    <row r="5" spans="1:17" ht="35.25" customHeight="1" thickBot="1" x14ac:dyDescent="0.3">
      <c r="A5" s="295"/>
      <c r="B5" s="101" t="s">
        <v>21</v>
      </c>
      <c r="C5" s="101" t="s">
        <v>22</v>
      </c>
      <c r="D5" s="98" t="s">
        <v>81</v>
      </c>
      <c r="E5" s="97" t="s">
        <v>21</v>
      </c>
      <c r="F5" s="97" t="s">
        <v>22</v>
      </c>
      <c r="G5" s="98" t="s">
        <v>81</v>
      </c>
      <c r="H5" s="100" t="s">
        <v>22</v>
      </c>
      <c r="I5" s="101" t="s">
        <v>21</v>
      </c>
      <c r="J5" s="100" t="s">
        <v>22</v>
      </c>
      <c r="K5" s="101" t="s">
        <v>21</v>
      </c>
      <c r="L5" s="100" t="s">
        <v>22</v>
      </c>
      <c r="M5" s="101" t="s">
        <v>21</v>
      </c>
      <c r="N5" s="185" t="s">
        <v>22</v>
      </c>
      <c r="P5" s="186"/>
    </row>
    <row r="6" spans="1:17" s="110" customFormat="1" ht="21.95" customHeight="1" x14ac:dyDescent="0.2">
      <c r="A6" s="47" t="str">
        <f>'1 Adult Part'!A7</f>
        <v>Berkshire</v>
      </c>
      <c r="B6" s="71">
        <v>52</v>
      </c>
      <c r="C6" s="103">
        <v>18</v>
      </c>
      <c r="D6" s="50">
        <f t="shared" ref="D6:D22" si="0">C6/B6</f>
        <v>0.34615384615384615</v>
      </c>
      <c r="E6" s="51">
        <v>42</v>
      </c>
      <c r="F6" s="187">
        <v>10</v>
      </c>
      <c r="G6" s="50">
        <f>F6/E6</f>
        <v>0.23809523809523808</v>
      </c>
      <c r="H6" s="188">
        <v>1</v>
      </c>
      <c r="I6" s="189">
        <f t="shared" ref="I6:I22" si="1">+E6/B6</f>
        <v>0.80769230769230771</v>
      </c>
      <c r="J6" s="50">
        <f t="shared" ref="J6:J22" si="2">(F6/(C6-H6))</f>
        <v>0.58823529411764708</v>
      </c>
      <c r="K6" s="106">
        <v>19</v>
      </c>
      <c r="L6" s="107">
        <v>24.229153846153846</v>
      </c>
      <c r="M6" s="32">
        <v>45</v>
      </c>
      <c r="N6" s="190">
        <v>12</v>
      </c>
      <c r="P6" s="191"/>
      <c r="Q6" s="219"/>
    </row>
    <row r="7" spans="1:17" s="110" customFormat="1" ht="21.95" customHeight="1" x14ac:dyDescent="0.2">
      <c r="A7" s="47" t="str">
        <f>'1 Adult Part'!A8</f>
        <v>Boston</v>
      </c>
      <c r="B7" s="71">
        <v>111</v>
      </c>
      <c r="C7" s="103">
        <v>53</v>
      </c>
      <c r="D7" s="111">
        <f t="shared" si="0"/>
        <v>0.47747747747747749</v>
      </c>
      <c r="E7" s="51">
        <v>83</v>
      </c>
      <c r="F7" s="187">
        <v>23</v>
      </c>
      <c r="G7" s="50">
        <f t="shared" ref="G7:G22" si="3">F7/E7</f>
        <v>0.27710843373493976</v>
      </c>
      <c r="H7" s="188">
        <v>3</v>
      </c>
      <c r="I7" s="189">
        <f t="shared" si="1"/>
        <v>0.74774774774774777</v>
      </c>
      <c r="J7" s="50">
        <f t="shared" si="2"/>
        <v>0.46</v>
      </c>
      <c r="K7" s="106">
        <v>16.5</v>
      </c>
      <c r="L7" s="107">
        <v>26.135363332319859</v>
      </c>
      <c r="M7" s="48">
        <v>55</v>
      </c>
      <c r="N7" s="192">
        <v>34</v>
      </c>
      <c r="P7" s="191"/>
      <c r="Q7" s="219"/>
    </row>
    <row r="8" spans="1:17" s="110" customFormat="1" ht="21.95" customHeight="1" x14ac:dyDescent="0.2">
      <c r="A8" s="31" t="str">
        <f>'1 Adult Part'!A9</f>
        <v>Bristol</v>
      </c>
      <c r="B8" s="71">
        <v>45</v>
      </c>
      <c r="C8" s="113">
        <v>41</v>
      </c>
      <c r="D8" s="61">
        <f t="shared" si="0"/>
        <v>0.91111111111111109</v>
      </c>
      <c r="E8" s="51">
        <v>36</v>
      </c>
      <c r="F8" s="193">
        <v>31</v>
      </c>
      <c r="G8" s="111">
        <f t="shared" si="3"/>
        <v>0.86111111111111116</v>
      </c>
      <c r="H8" s="194">
        <v>0</v>
      </c>
      <c r="I8" s="195">
        <f t="shared" si="1"/>
        <v>0.8</v>
      </c>
      <c r="J8" s="61">
        <f t="shared" si="2"/>
        <v>0.75609756097560976</v>
      </c>
      <c r="K8" s="106">
        <v>19.75</v>
      </c>
      <c r="L8" s="107">
        <v>26.746302729528534</v>
      </c>
      <c r="M8" s="48">
        <v>27</v>
      </c>
      <c r="N8" s="196">
        <v>35</v>
      </c>
      <c r="P8" s="191"/>
      <c r="Q8" s="219"/>
    </row>
    <row r="9" spans="1:17" s="110" customFormat="1" ht="21.95" customHeight="1" x14ac:dyDescent="0.2">
      <c r="A9" s="31" t="str">
        <f>'1 Adult Part'!A10</f>
        <v>Brockton</v>
      </c>
      <c r="B9" s="197">
        <v>84</v>
      </c>
      <c r="C9" s="113">
        <v>109</v>
      </c>
      <c r="D9" s="61">
        <f t="shared" si="0"/>
        <v>1.2976190476190477</v>
      </c>
      <c r="E9" s="68">
        <v>70</v>
      </c>
      <c r="F9" s="193">
        <v>69</v>
      </c>
      <c r="G9" s="61">
        <f>IF(E9&gt;0,F9/E9,0)</f>
        <v>0.98571428571428577</v>
      </c>
      <c r="H9" s="198">
        <v>0</v>
      </c>
      <c r="I9" s="195">
        <f t="shared" si="1"/>
        <v>0.83333333333333337</v>
      </c>
      <c r="J9" s="61">
        <f t="shared" si="2"/>
        <v>0.6330275229357798</v>
      </c>
      <c r="K9" s="119">
        <v>20</v>
      </c>
      <c r="L9" s="107">
        <v>26.834526198439242</v>
      </c>
      <c r="M9" s="67">
        <v>22</v>
      </c>
      <c r="N9" s="196">
        <v>41</v>
      </c>
      <c r="P9" s="191"/>
      <c r="Q9" s="220"/>
    </row>
    <row r="10" spans="1:17" s="110" customFormat="1" ht="21.95" customHeight="1" x14ac:dyDescent="0.2">
      <c r="A10" s="31" t="str">
        <f>'1 Adult Part'!A11</f>
        <v>Cape &amp; Islands</v>
      </c>
      <c r="B10" s="71">
        <v>40</v>
      </c>
      <c r="C10" s="113">
        <v>31</v>
      </c>
      <c r="D10" s="61">
        <f t="shared" si="0"/>
        <v>0.77500000000000002</v>
      </c>
      <c r="E10" s="51">
        <v>33</v>
      </c>
      <c r="F10" s="193">
        <v>29</v>
      </c>
      <c r="G10" s="61">
        <f>IF(E10&gt;0, F10/E10,0)</f>
        <v>0.87878787878787878</v>
      </c>
      <c r="H10" s="198">
        <v>0</v>
      </c>
      <c r="I10" s="195">
        <f t="shared" si="1"/>
        <v>0.82499999999999996</v>
      </c>
      <c r="J10" s="61">
        <f t="shared" si="2"/>
        <v>0.93548387096774188</v>
      </c>
      <c r="K10" s="106">
        <v>20</v>
      </c>
      <c r="L10" s="107">
        <v>29.291095269672859</v>
      </c>
      <c r="M10" s="48">
        <v>43</v>
      </c>
      <c r="N10" s="196">
        <v>23</v>
      </c>
      <c r="P10" s="191"/>
      <c r="Q10" s="219"/>
    </row>
    <row r="11" spans="1:17" s="110" customFormat="1" ht="21.95" customHeight="1" x14ac:dyDescent="0.2">
      <c r="A11" s="31" t="str">
        <f>'1 Adult Part'!A12</f>
        <v>Central Mass</v>
      </c>
      <c r="B11" s="71">
        <v>46</v>
      </c>
      <c r="C11" s="113">
        <v>47</v>
      </c>
      <c r="D11" s="61">
        <f t="shared" si="0"/>
        <v>1.0217391304347827</v>
      </c>
      <c r="E11" s="51">
        <v>39</v>
      </c>
      <c r="F11" s="193">
        <v>20</v>
      </c>
      <c r="G11" s="121">
        <f t="shared" si="3"/>
        <v>0.51282051282051277</v>
      </c>
      <c r="H11" s="199">
        <v>0</v>
      </c>
      <c r="I11" s="195">
        <f t="shared" si="1"/>
        <v>0.84782608695652173</v>
      </c>
      <c r="J11" s="61">
        <f t="shared" si="2"/>
        <v>0.42553191489361702</v>
      </c>
      <c r="K11" s="106">
        <v>21.5</v>
      </c>
      <c r="L11" s="107">
        <v>25.465125961538462</v>
      </c>
      <c r="M11" s="48">
        <v>57</v>
      </c>
      <c r="N11" s="196">
        <v>40</v>
      </c>
      <c r="P11" s="191"/>
      <c r="Q11" s="219"/>
    </row>
    <row r="12" spans="1:17" s="110" customFormat="1" ht="21.95" customHeight="1" x14ac:dyDescent="0.2">
      <c r="A12" s="31" t="str">
        <f>'1 Adult Part'!A13</f>
        <v>Franklin Hampshire</v>
      </c>
      <c r="B12" s="71">
        <v>31</v>
      </c>
      <c r="C12" s="113">
        <v>21</v>
      </c>
      <c r="D12" s="61">
        <f t="shared" si="0"/>
        <v>0.67741935483870963</v>
      </c>
      <c r="E12" s="51">
        <v>27</v>
      </c>
      <c r="F12" s="193">
        <v>15</v>
      </c>
      <c r="G12" s="61">
        <f t="shared" si="3"/>
        <v>0.55555555555555558</v>
      </c>
      <c r="H12" s="198">
        <v>0</v>
      </c>
      <c r="I12" s="195">
        <f t="shared" si="1"/>
        <v>0.87096774193548387</v>
      </c>
      <c r="J12" s="61">
        <f t="shared" si="2"/>
        <v>0.7142857142857143</v>
      </c>
      <c r="K12" s="106">
        <v>24</v>
      </c>
      <c r="L12" s="107">
        <v>26.775333333333332</v>
      </c>
      <c r="M12" s="48">
        <v>26</v>
      </c>
      <c r="N12" s="196">
        <v>15</v>
      </c>
      <c r="P12" s="191"/>
      <c r="Q12" s="219"/>
    </row>
    <row r="13" spans="1:17" s="110" customFormat="1" ht="21.95" customHeight="1" x14ac:dyDescent="0.2">
      <c r="A13" s="31" t="str">
        <f>'1 Adult Part'!A14</f>
        <v>Greater Lowell</v>
      </c>
      <c r="B13" s="71">
        <v>130</v>
      </c>
      <c r="C13" s="113">
        <v>109</v>
      </c>
      <c r="D13" s="61">
        <f t="shared" si="0"/>
        <v>0.83846153846153848</v>
      </c>
      <c r="E13" s="51">
        <v>110</v>
      </c>
      <c r="F13" s="193">
        <v>95</v>
      </c>
      <c r="G13" s="111">
        <f t="shared" si="3"/>
        <v>0.86363636363636365</v>
      </c>
      <c r="H13" s="194">
        <v>2</v>
      </c>
      <c r="I13" s="195">
        <f t="shared" si="1"/>
        <v>0.84615384615384615</v>
      </c>
      <c r="J13" s="61">
        <f t="shared" si="2"/>
        <v>0.88785046728971961</v>
      </c>
      <c r="K13" s="106">
        <v>27</v>
      </c>
      <c r="L13" s="107">
        <v>33.688755253518408</v>
      </c>
      <c r="M13" s="48">
        <v>80</v>
      </c>
      <c r="N13" s="196">
        <v>65</v>
      </c>
      <c r="P13" s="191"/>
      <c r="Q13" s="219"/>
    </row>
    <row r="14" spans="1:17" s="110" customFormat="1" ht="21.95" customHeight="1" x14ac:dyDescent="0.2">
      <c r="A14" s="31" t="str">
        <f>'1 Adult Part'!A15</f>
        <v>Greater New Bedford</v>
      </c>
      <c r="B14" s="197">
        <v>86</v>
      </c>
      <c r="C14" s="113">
        <v>49</v>
      </c>
      <c r="D14" s="61">
        <f t="shared" si="0"/>
        <v>0.56976744186046513</v>
      </c>
      <c r="E14" s="68">
        <v>70</v>
      </c>
      <c r="F14" s="193">
        <v>23</v>
      </c>
      <c r="G14" s="61">
        <f t="shared" si="3"/>
        <v>0.32857142857142857</v>
      </c>
      <c r="H14" s="198">
        <v>1</v>
      </c>
      <c r="I14" s="195">
        <f t="shared" si="1"/>
        <v>0.81395348837209303</v>
      </c>
      <c r="J14" s="61">
        <f t="shared" si="2"/>
        <v>0.47916666666666669</v>
      </c>
      <c r="K14" s="106">
        <v>24</v>
      </c>
      <c r="L14" s="107">
        <v>27.277622377622375</v>
      </c>
      <c r="M14" s="48">
        <v>95</v>
      </c>
      <c r="N14" s="196">
        <v>22</v>
      </c>
      <c r="P14" s="191"/>
      <c r="Q14" s="219"/>
    </row>
    <row r="15" spans="1:17" s="110" customFormat="1" ht="21.95" customHeight="1" x14ac:dyDescent="0.2">
      <c r="A15" s="31" t="str">
        <f>'1 Adult Part'!A16</f>
        <v>Hampden</v>
      </c>
      <c r="B15" s="71">
        <v>180</v>
      </c>
      <c r="C15" s="113">
        <v>127</v>
      </c>
      <c r="D15" s="61">
        <f t="shared" si="0"/>
        <v>0.7055555555555556</v>
      </c>
      <c r="E15" s="51">
        <v>148</v>
      </c>
      <c r="F15" s="193">
        <v>75</v>
      </c>
      <c r="G15" s="61">
        <f t="shared" si="3"/>
        <v>0.5067567567567568</v>
      </c>
      <c r="H15" s="198">
        <v>0</v>
      </c>
      <c r="I15" s="195">
        <f t="shared" si="1"/>
        <v>0.82222222222222219</v>
      </c>
      <c r="J15" s="61">
        <f t="shared" si="2"/>
        <v>0.59055118110236215</v>
      </c>
      <c r="K15" s="106">
        <v>16.5</v>
      </c>
      <c r="L15" s="107">
        <v>22.499450061050055</v>
      </c>
      <c r="M15" s="48">
        <v>91</v>
      </c>
      <c r="N15" s="196">
        <v>88</v>
      </c>
      <c r="P15" s="191"/>
      <c r="Q15" s="219"/>
    </row>
    <row r="16" spans="1:17" s="110" customFormat="1" ht="21.95" customHeight="1" x14ac:dyDescent="0.2">
      <c r="A16" s="31" t="str">
        <f>'1 Adult Part'!A17</f>
        <v>Merrimack Valley</v>
      </c>
      <c r="B16" s="71">
        <v>73</v>
      </c>
      <c r="C16" s="113">
        <v>45</v>
      </c>
      <c r="D16" s="61">
        <f t="shared" si="0"/>
        <v>0.61643835616438358</v>
      </c>
      <c r="E16" s="51">
        <v>59</v>
      </c>
      <c r="F16" s="193">
        <v>16</v>
      </c>
      <c r="G16" s="61">
        <f t="shared" si="3"/>
        <v>0.2711864406779661</v>
      </c>
      <c r="H16" s="198">
        <v>0</v>
      </c>
      <c r="I16" s="195">
        <f t="shared" si="1"/>
        <v>0.80821917808219179</v>
      </c>
      <c r="J16" s="61">
        <f t="shared" si="2"/>
        <v>0.35555555555555557</v>
      </c>
      <c r="K16" s="106">
        <v>19</v>
      </c>
      <c r="L16" s="107">
        <v>17.149583333333336</v>
      </c>
      <c r="M16" s="67">
        <v>63</v>
      </c>
      <c r="N16" s="196">
        <v>20</v>
      </c>
      <c r="P16" s="191"/>
      <c r="Q16" s="219"/>
    </row>
    <row r="17" spans="1:17" s="110" customFormat="1" ht="21.95" customHeight="1" x14ac:dyDescent="0.2">
      <c r="A17" s="31" t="str">
        <f>'1 Adult Part'!A18</f>
        <v>Metro North</v>
      </c>
      <c r="B17" s="71">
        <v>81</v>
      </c>
      <c r="C17" s="113">
        <v>63</v>
      </c>
      <c r="D17" s="61">
        <f t="shared" si="0"/>
        <v>0.77777777777777779</v>
      </c>
      <c r="E17" s="51">
        <v>70</v>
      </c>
      <c r="F17" s="193">
        <v>41</v>
      </c>
      <c r="G17" s="61">
        <f t="shared" si="3"/>
        <v>0.58571428571428574</v>
      </c>
      <c r="H17" s="198">
        <v>1</v>
      </c>
      <c r="I17" s="195">
        <f t="shared" si="1"/>
        <v>0.86419753086419748</v>
      </c>
      <c r="J17" s="61">
        <f t="shared" si="2"/>
        <v>0.66129032258064513</v>
      </c>
      <c r="K17" s="106">
        <v>26</v>
      </c>
      <c r="L17" s="107">
        <v>35.647584919145899</v>
      </c>
      <c r="M17" s="48">
        <v>51</v>
      </c>
      <c r="N17" s="196">
        <v>56</v>
      </c>
      <c r="P17" s="191"/>
      <c r="Q17" s="219"/>
    </row>
    <row r="18" spans="1:17" s="110" customFormat="1" ht="21.95" customHeight="1" x14ac:dyDescent="0.2">
      <c r="A18" s="31" t="str">
        <f>'1 Adult Part'!A19</f>
        <v>Metro South/West</v>
      </c>
      <c r="B18" s="71">
        <v>152</v>
      </c>
      <c r="C18" s="113">
        <v>83</v>
      </c>
      <c r="D18" s="61">
        <f t="shared" si="0"/>
        <v>0.54605263157894735</v>
      </c>
      <c r="E18" s="51">
        <v>120</v>
      </c>
      <c r="F18" s="193">
        <v>61</v>
      </c>
      <c r="G18" s="61">
        <f t="shared" si="3"/>
        <v>0.5083333333333333</v>
      </c>
      <c r="H18" s="198">
        <v>0</v>
      </c>
      <c r="I18" s="195">
        <f t="shared" si="1"/>
        <v>0.78947368421052633</v>
      </c>
      <c r="J18" s="61">
        <f t="shared" si="2"/>
        <v>0.73493975903614461</v>
      </c>
      <c r="K18" s="106">
        <v>30</v>
      </c>
      <c r="L18" s="107">
        <v>41.93934478021977</v>
      </c>
      <c r="M18" s="48">
        <v>81</v>
      </c>
      <c r="N18" s="196">
        <v>49</v>
      </c>
      <c r="P18" s="191"/>
      <c r="Q18" s="219"/>
    </row>
    <row r="19" spans="1:17" s="110" customFormat="1" ht="21.95" customHeight="1" x14ac:dyDescent="0.2">
      <c r="A19" s="31" t="str">
        <f>'1 Adult Part'!A20</f>
        <v>North Central</v>
      </c>
      <c r="B19" s="71">
        <v>34</v>
      </c>
      <c r="C19" s="113">
        <v>10</v>
      </c>
      <c r="D19" s="61">
        <f t="shared" si="0"/>
        <v>0.29411764705882354</v>
      </c>
      <c r="E19" s="51">
        <v>28</v>
      </c>
      <c r="F19" s="193">
        <v>8</v>
      </c>
      <c r="G19" s="50">
        <f t="shared" si="3"/>
        <v>0.2857142857142857</v>
      </c>
      <c r="H19" s="188">
        <v>0</v>
      </c>
      <c r="I19" s="195">
        <f t="shared" si="1"/>
        <v>0.82352941176470584</v>
      </c>
      <c r="J19" s="61">
        <f t="shared" si="2"/>
        <v>0.8</v>
      </c>
      <c r="K19" s="106">
        <v>20</v>
      </c>
      <c r="L19" s="107">
        <v>32.067894230769234</v>
      </c>
      <c r="M19" s="48">
        <v>29</v>
      </c>
      <c r="N19" s="196">
        <v>12</v>
      </c>
      <c r="P19" s="191"/>
      <c r="Q19" s="219"/>
    </row>
    <row r="20" spans="1:17" s="110" customFormat="1" ht="21.95" customHeight="1" x14ac:dyDescent="0.2">
      <c r="A20" s="31" t="str">
        <f>'1 Adult Part'!A21</f>
        <v>North Shore</v>
      </c>
      <c r="B20" s="71">
        <v>100</v>
      </c>
      <c r="C20" s="113">
        <v>40</v>
      </c>
      <c r="D20" s="61">
        <f t="shared" si="0"/>
        <v>0.4</v>
      </c>
      <c r="E20" s="51">
        <v>84</v>
      </c>
      <c r="F20" s="193">
        <v>32</v>
      </c>
      <c r="G20" s="50">
        <f t="shared" si="3"/>
        <v>0.38095238095238093</v>
      </c>
      <c r="H20" s="188">
        <v>3</v>
      </c>
      <c r="I20" s="195">
        <f t="shared" si="1"/>
        <v>0.84</v>
      </c>
      <c r="J20" s="61">
        <f t="shared" si="2"/>
        <v>0.86486486486486491</v>
      </c>
      <c r="K20" s="106">
        <v>18</v>
      </c>
      <c r="L20" s="107">
        <v>35.60582397357917</v>
      </c>
      <c r="M20" s="67">
        <v>139</v>
      </c>
      <c r="N20" s="196">
        <v>49</v>
      </c>
      <c r="P20" s="191"/>
      <c r="Q20" s="219"/>
    </row>
    <row r="21" spans="1:17" s="110" customFormat="1" ht="21.95" customHeight="1" thickBot="1" x14ac:dyDescent="0.25">
      <c r="A21" s="73" t="str">
        <f>'1 Adult Part'!A22</f>
        <v>South Shore</v>
      </c>
      <c r="B21" s="200">
        <v>192</v>
      </c>
      <c r="C21" s="124">
        <v>106</v>
      </c>
      <c r="D21" s="75">
        <f t="shared" si="0"/>
        <v>0.55208333333333337</v>
      </c>
      <c r="E21" s="70">
        <v>144</v>
      </c>
      <c r="F21" s="201">
        <v>59</v>
      </c>
      <c r="G21" s="111">
        <f t="shared" si="3"/>
        <v>0.40972222222222221</v>
      </c>
      <c r="H21" s="194">
        <v>7</v>
      </c>
      <c r="I21" s="195">
        <f t="shared" si="1"/>
        <v>0.75</v>
      </c>
      <c r="J21" s="121">
        <f t="shared" si="2"/>
        <v>0.59595959595959591</v>
      </c>
      <c r="K21" s="106">
        <v>32</v>
      </c>
      <c r="L21" s="126">
        <v>32.355361707258261</v>
      </c>
      <c r="M21" s="224">
        <v>10</v>
      </c>
      <c r="N21" s="202">
        <v>60</v>
      </c>
      <c r="P21" s="191"/>
      <c r="Q21" s="219"/>
    </row>
    <row r="22" spans="1:17" s="110" customFormat="1" ht="21.95" customHeight="1" thickBot="1" x14ac:dyDescent="0.25">
      <c r="A22" s="203" t="s">
        <v>49</v>
      </c>
      <c r="B22" s="204">
        <f>SUM(B6:B21)</f>
        <v>1437</v>
      </c>
      <c r="C22" s="129">
        <f>SUM(C6:C21)</f>
        <v>952</v>
      </c>
      <c r="D22" s="130">
        <f t="shared" si="0"/>
        <v>0.66249130132219902</v>
      </c>
      <c r="E22" s="87">
        <f>SUM(E6:E21)</f>
        <v>1163</v>
      </c>
      <c r="F22" s="205">
        <f>SUM(F6:F21)</f>
        <v>607</v>
      </c>
      <c r="G22" s="130">
        <f t="shared" si="3"/>
        <v>0.52192605331040409</v>
      </c>
      <c r="H22" s="206">
        <f>SUM(H6:H21)</f>
        <v>18</v>
      </c>
      <c r="I22" s="207">
        <f t="shared" si="1"/>
        <v>0.8093249826026444</v>
      </c>
      <c r="J22" s="130">
        <f t="shared" si="2"/>
        <v>0.6498929336188437</v>
      </c>
      <c r="K22" s="133">
        <v>23.182067703568162</v>
      </c>
      <c r="L22" s="134">
        <v>30.293610210741285</v>
      </c>
      <c r="M22" s="208">
        <v>913</v>
      </c>
      <c r="N22" s="209">
        <f>SUM(N6:N21)</f>
        <v>621</v>
      </c>
      <c r="P22" s="191"/>
      <c r="Q22" s="221"/>
    </row>
    <row r="23" spans="1:17" ht="18.75" customHeight="1" x14ac:dyDescent="0.25">
      <c r="A23" s="142" t="str">
        <f>'2 Adult Exits'!A23</f>
        <v>Entered Employments include:  unsubsidized employment; military; and apprenticeship.</v>
      </c>
      <c r="B23" s="96"/>
      <c r="C23" s="142"/>
      <c r="D23" s="140"/>
      <c r="E23" s="139"/>
      <c r="F23" s="139"/>
      <c r="G23" s="142"/>
      <c r="H23" s="142"/>
      <c r="I23" s="142"/>
      <c r="J23" s="142"/>
      <c r="K23" s="142"/>
      <c r="L23" s="140"/>
      <c r="M23" s="142"/>
      <c r="N23" s="142"/>
    </row>
    <row r="24" spans="1:17" ht="18" customHeight="1" x14ac:dyDescent="0.25">
      <c r="A24" s="142" t="str">
        <f>'2 Adult Exits'!A24</f>
        <v xml:space="preserve">   Exclusions: Exiters who leave the program for medical reasons or who are institutionalized are not counted in Entered Employment rate.</v>
      </c>
      <c r="B24" s="96"/>
      <c r="C24" s="142"/>
      <c r="D24" s="140"/>
      <c r="E24" s="139"/>
      <c r="F24" s="139"/>
      <c r="G24" s="142"/>
      <c r="H24" s="142"/>
      <c r="I24" s="142"/>
      <c r="J24" s="142"/>
      <c r="K24" s="142"/>
      <c r="L24" s="140"/>
      <c r="M24" s="142"/>
      <c r="N24" s="142"/>
    </row>
    <row r="25" spans="1:17" ht="17.25" customHeight="1" x14ac:dyDescent="0.2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</row>
    <row r="27" spans="1:17" x14ac:dyDescent="0.2">
      <c r="L27" s="210"/>
    </row>
    <row r="28" spans="1:17" x14ac:dyDescent="0.2">
      <c r="L28" s="3"/>
    </row>
  </sheetData>
  <mergeCells count="10">
    <mergeCell ref="A2:N2"/>
    <mergeCell ref="A25:N25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1" bottom="0.56999999999999995" header="0.17" footer="0.13"/>
  <pageSetup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2"/>
  <sheetViews>
    <sheetView zoomScale="90" zoomScaleNormal="90" workbookViewId="0">
      <selection activeCell="A23" sqref="A23"/>
    </sheetView>
  </sheetViews>
  <sheetFormatPr defaultColWidth="9.140625" defaultRowHeight="12.75" x14ac:dyDescent="0.2"/>
  <cols>
    <col min="1" max="1" width="19.42578125" style="3" customWidth="1"/>
    <col min="2" max="2" width="8" style="3" customWidth="1"/>
    <col min="3" max="3" width="7.42578125" style="3" customWidth="1"/>
    <col min="4" max="4" width="10.140625" style="3" customWidth="1"/>
    <col min="5" max="5" width="9.85546875" style="3" customWidth="1"/>
    <col min="6" max="7" width="9.7109375" style="3" customWidth="1"/>
    <col min="8" max="8" width="7.5703125" style="3" customWidth="1"/>
    <col min="9" max="9" width="9.140625" style="3"/>
    <col min="10" max="10" width="9" style="3" customWidth="1"/>
    <col min="11" max="11" width="9.140625" style="3"/>
    <col min="12" max="12" width="8.7109375" style="3" customWidth="1"/>
    <col min="13" max="13" width="7.7109375" style="3" customWidth="1"/>
    <col min="14" max="14" width="8.5703125" style="3" customWidth="1"/>
    <col min="15" max="16" width="9.140625" style="3"/>
    <col min="17" max="17" width="8.85546875" style="3" customWidth="1"/>
    <col min="18" max="16384" width="9.140625" style="3"/>
  </cols>
  <sheetData>
    <row r="1" spans="1:29" s="24" customFormat="1" ht="20.100000000000001" customHeight="1" x14ac:dyDescent="0.2">
      <c r="A1" s="250" t="str">
        <f>+'1 Adult Part'!A1:O1</f>
        <v>TAB 6 - WIOA TITLE I PARTICIPANT SUMMARIES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9"/>
      <c r="AB1" s="3"/>
      <c r="AC1" s="3"/>
    </row>
    <row r="2" spans="1:29" s="24" customFormat="1" ht="20.100000000000001" customHeight="1" x14ac:dyDescent="0.2">
      <c r="A2" s="253" t="str">
        <f>'1 Adult Part'!$A$2</f>
        <v>FY23 QUARTER ENDING JUNE 30, 2023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/>
      <c r="AB2" s="3"/>
      <c r="AC2" s="3"/>
    </row>
    <row r="3" spans="1:29" s="24" customFormat="1" ht="20.100000000000001" customHeight="1" thickBot="1" x14ac:dyDescent="0.25">
      <c r="A3" s="256" t="s">
        <v>82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3"/>
      <c r="AB3" s="3"/>
      <c r="AC3" s="3"/>
    </row>
    <row r="4" spans="1:29" ht="16.5" customHeight="1" x14ac:dyDescent="0.25">
      <c r="A4" s="211"/>
      <c r="B4" s="296" t="str">
        <f>'3 Adult Characteristics'!$B$4</f>
        <v>Percentage of Total Participants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8"/>
    </row>
    <row r="5" spans="1:29" ht="51.75" customHeight="1" thickBot="1" x14ac:dyDescent="0.25">
      <c r="A5" s="212" t="s">
        <v>63</v>
      </c>
      <c r="B5" s="213" t="s">
        <v>65</v>
      </c>
      <c r="C5" s="149" t="s">
        <v>83</v>
      </c>
      <c r="D5" s="149" t="s">
        <v>67</v>
      </c>
      <c r="E5" s="149" t="s">
        <v>68</v>
      </c>
      <c r="F5" s="149" t="s">
        <v>69</v>
      </c>
      <c r="G5" s="149" t="s">
        <v>70</v>
      </c>
      <c r="H5" s="150" t="s">
        <v>71</v>
      </c>
      <c r="I5" s="149" t="s">
        <v>84</v>
      </c>
      <c r="J5" s="149" t="s">
        <v>73</v>
      </c>
      <c r="K5" s="149" t="s">
        <v>74</v>
      </c>
      <c r="L5" s="149" t="s">
        <v>75</v>
      </c>
      <c r="M5" s="29" t="s">
        <v>85</v>
      </c>
      <c r="N5" s="151" t="s">
        <v>77</v>
      </c>
      <c r="Q5" s="152"/>
      <c r="R5" s="152"/>
    </row>
    <row r="6" spans="1:29" s="46" customFormat="1" ht="21.95" customHeight="1" x14ac:dyDescent="0.2">
      <c r="A6" s="31" t="str">
        <f>'1 Adult Part'!A7</f>
        <v>Berkshire</v>
      </c>
      <c r="B6" s="153">
        <v>39.285714285714285</v>
      </c>
      <c r="C6" s="154">
        <v>28.571428571428573</v>
      </c>
      <c r="D6" s="155">
        <v>14.285714285714286</v>
      </c>
      <c r="E6" s="154">
        <v>21.428571428571427</v>
      </c>
      <c r="F6" s="154">
        <v>3.5714285714285716</v>
      </c>
      <c r="G6" s="155">
        <v>3.5714285714285716</v>
      </c>
      <c r="H6" s="154">
        <v>0</v>
      </c>
      <c r="I6" s="155">
        <v>89.285714285714292</v>
      </c>
      <c r="J6" s="154">
        <v>3.5714285714285716</v>
      </c>
      <c r="K6" s="155">
        <v>0</v>
      </c>
      <c r="L6" s="155">
        <v>0</v>
      </c>
      <c r="M6" s="156">
        <v>3.5714285714285716</v>
      </c>
      <c r="N6" s="214">
        <v>17.857142857142858</v>
      </c>
      <c r="O6" s="158"/>
      <c r="AB6" s="3"/>
      <c r="AC6" s="3"/>
    </row>
    <row r="7" spans="1:29" s="46" customFormat="1" ht="21.95" customHeight="1" x14ac:dyDescent="0.2">
      <c r="A7" s="47" t="str">
        <f>'1 Adult Part'!A8</f>
        <v>Boston</v>
      </c>
      <c r="B7" s="159">
        <v>64.285714285714278</v>
      </c>
      <c r="C7" s="160">
        <v>20.408163265306122</v>
      </c>
      <c r="D7" s="161">
        <v>24.489795918367346</v>
      </c>
      <c r="E7" s="160">
        <v>46.938775510204074</v>
      </c>
      <c r="F7" s="160">
        <v>16.326530612244898</v>
      </c>
      <c r="G7" s="161">
        <v>3.0612244897959182</v>
      </c>
      <c r="H7" s="160">
        <v>3.0612244897959182</v>
      </c>
      <c r="I7" s="161">
        <v>86.734693877551024</v>
      </c>
      <c r="J7" s="160">
        <v>4.0816326530612246</v>
      </c>
      <c r="K7" s="161">
        <v>5.1020408163265305</v>
      </c>
      <c r="L7" s="161">
        <v>4.0816326530612246</v>
      </c>
      <c r="M7" s="162">
        <v>2.0408163265306123</v>
      </c>
      <c r="N7" s="215">
        <v>13.265306122448981</v>
      </c>
      <c r="O7" s="158"/>
      <c r="AB7" s="3"/>
      <c r="AC7" s="3"/>
    </row>
    <row r="8" spans="1:29" s="46" customFormat="1" ht="21.95" customHeight="1" x14ac:dyDescent="0.2">
      <c r="A8" s="31" t="str">
        <f>'1 Adult Part'!A9</f>
        <v>Bristol</v>
      </c>
      <c r="B8" s="164">
        <v>42.372881355932208</v>
      </c>
      <c r="C8" s="165">
        <v>44.067796610169488</v>
      </c>
      <c r="D8" s="166">
        <v>5.0847457627118642</v>
      </c>
      <c r="E8" s="165">
        <v>10.169491525423728</v>
      </c>
      <c r="F8" s="165">
        <v>3.3898305084745761</v>
      </c>
      <c r="G8" s="166">
        <v>5.0847457627118642</v>
      </c>
      <c r="H8" s="165">
        <v>3.3898305084745761</v>
      </c>
      <c r="I8" s="166">
        <v>94.915254237288138</v>
      </c>
      <c r="J8" s="165">
        <v>0</v>
      </c>
      <c r="K8" s="166">
        <v>11.864406779661017</v>
      </c>
      <c r="L8" s="166">
        <v>0</v>
      </c>
      <c r="M8" s="167">
        <v>3.3898305084745761</v>
      </c>
      <c r="N8" s="216">
        <v>10.169491525423728</v>
      </c>
      <c r="O8" s="158"/>
      <c r="AB8" s="3"/>
      <c r="AC8" s="3"/>
    </row>
    <row r="9" spans="1:29" s="46" customFormat="1" ht="21.95" customHeight="1" x14ac:dyDescent="0.2">
      <c r="A9" s="31" t="str">
        <f>'1 Adult Part'!A10</f>
        <v>Brockton</v>
      </c>
      <c r="B9" s="164">
        <v>53.658536585365852</v>
      </c>
      <c r="C9" s="165">
        <v>28.04878048780488</v>
      </c>
      <c r="D9" s="166">
        <v>10.365853658536585</v>
      </c>
      <c r="E9" s="165">
        <v>31.707317073170728</v>
      </c>
      <c r="F9" s="165">
        <v>2.4390243902439024</v>
      </c>
      <c r="G9" s="166">
        <v>7.3170731707317076</v>
      </c>
      <c r="H9" s="165">
        <v>5.48780487804878</v>
      </c>
      <c r="I9" s="166">
        <v>95.121951219512198</v>
      </c>
      <c r="J9" s="165">
        <v>1.2195121951219512</v>
      </c>
      <c r="K9" s="166">
        <v>4.8780487804878048</v>
      </c>
      <c r="L9" s="166">
        <v>0.6097560975609756</v>
      </c>
      <c r="M9" s="167">
        <v>1.2195121951219512</v>
      </c>
      <c r="N9" s="216">
        <v>7.3170731707317076</v>
      </c>
      <c r="O9" s="158"/>
      <c r="AB9" s="3"/>
      <c r="AC9" s="3"/>
    </row>
    <row r="10" spans="1:29" s="46" customFormat="1" ht="21.95" customHeight="1" x14ac:dyDescent="0.2">
      <c r="A10" s="31" t="str">
        <f>'1 Adult Part'!A11</f>
        <v>Cape &amp; Islands</v>
      </c>
      <c r="B10" s="164">
        <v>62.162162162162161</v>
      </c>
      <c r="C10" s="165">
        <v>56.756756756756758</v>
      </c>
      <c r="D10" s="166">
        <v>6.7567567567567561</v>
      </c>
      <c r="E10" s="165">
        <v>16.216216216216218</v>
      </c>
      <c r="F10" s="165">
        <v>0</v>
      </c>
      <c r="G10" s="166">
        <v>4.0540540540540544</v>
      </c>
      <c r="H10" s="165">
        <v>1.3513513513513513</v>
      </c>
      <c r="I10" s="166">
        <v>97.297297297297305</v>
      </c>
      <c r="J10" s="165">
        <v>0</v>
      </c>
      <c r="K10" s="166">
        <v>1.3513513513513513</v>
      </c>
      <c r="L10" s="166">
        <v>0</v>
      </c>
      <c r="M10" s="167">
        <v>8.1081081081081088</v>
      </c>
      <c r="N10" s="216">
        <v>10.810810810810811</v>
      </c>
      <c r="O10" s="158"/>
      <c r="AB10" s="3"/>
      <c r="AC10" s="3"/>
    </row>
    <row r="11" spans="1:29" s="46" customFormat="1" ht="21.95" customHeight="1" x14ac:dyDescent="0.2">
      <c r="A11" s="31" t="str">
        <f>'1 Adult Part'!A12</f>
        <v>Central Mass</v>
      </c>
      <c r="B11" s="164">
        <v>48.80952380952381</v>
      </c>
      <c r="C11" s="165">
        <v>29.761904761904763</v>
      </c>
      <c r="D11" s="166">
        <v>15.476190476190476</v>
      </c>
      <c r="E11" s="165">
        <v>22.61904761904762</v>
      </c>
      <c r="F11" s="165">
        <v>4.7619047619047619</v>
      </c>
      <c r="G11" s="166">
        <v>3.5714285714285716</v>
      </c>
      <c r="H11" s="165">
        <v>1.1904761904761905</v>
      </c>
      <c r="I11" s="166">
        <v>91.666666666666657</v>
      </c>
      <c r="J11" s="165">
        <v>0</v>
      </c>
      <c r="K11" s="166">
        <v>29.761904761904763</v>
      </c>
      <c r="L11" s="166">
        <v>0</v>
      </c>
      <c r="M11" s="167">
        <v>0</v>
      </c>
      <c r="N11" s="216">
        <v>14.285714285714286</v>
      </c>
      <c r="O11" s="158"/>
      <c r="AB11" s="3"/>
      <c r="AC11" s="3"/>
    </row>
    <row r="12" spans="1:29" s="46" customFormat="1" ht="21.95" customHeight="1" x14ac:dyDescent="0.2">
      <c r="A12" s="31" t="str">
        <f>'1 Adult Part'!A13</f>
        <v>Franklin Hampshire</v>
      </c>
      <c r="B12" s="164">
        <v>56.410256410256409</v>
      </c>
      <c r="C12" s="165">
        <v>20.512820512820511</v>
      </c>
      <c r="D12" s="166">
        <v>10.256410256410255</v>
      </c>
      <c r="E12" s="165">
        <v>5.1282051282051277</v>
      </c>
      <c r="F12" s="165">
        <v>0</v>
      </c>
      <c r="G12" s="166">
        <v>10.256410256410255</v>
      </c>
      <c r="H12" s="165">
        <v>0</v>
      </c>
      <c r="I12" s="166">
        <v>89.743589743589752</v>
      </c>
      <c r="J12" s="165">
        <v>0</v>
      </c>
      <c r="K12" s="166">
        <v>2.5641025641025639</v>
      </c>
      <c r="L12" s="166">
        <v>0</v>
      </c>
      <c r="M12" s="167">
        <v>7.6923076923076925</v>
      </c>
      <c r="N12" s="216">
        <v>10.256410256410255</v>
      </c>
      <c r="O12" s="158"/>
      <c r="AB12" s="3"/>
      <c r="AC12" s="3"/>
    </row>
    <row r="13" spans="1:29" s="46" customFormat="1" ht="21.95" customHeight="1" x14ac:dyDescent="0.2">
      <c r="A13" s="31" t="str">
        <f>'1 Adult Part'!A14</f>
        <v>Greater Lowell</v>
      </c>
      <c r="B13" s="164">
        <v>53.333333333333329</v>
      </c>
      <c r="C13" s="165">
        <v>26.666666666666664</v>
      </c>
      <c r="D13" s="166">
        <v>15.555555555555557</v>
      </c>
      <c r="E13" s="165">
        <v>7.2222222222222214</v>
      </c>
      <c r="F13" s="165">
        <v>21.111111111111114</v>
      </c>
      <c r="G13" s="166">
        <v>5.5555555555555554</v>
      </c>
      <c r="H13" s="165">
        <v>3.333333333333333</v>
      </c>
      <c r="I13" s="166">
        <v>92.777777777777771</v>
      </c>
      <c r="J13" s="165">
        <v>0.55555555555555558</v>
      </c>
      <c r="K13" s="166">
        <v>13.333333333333332</v>
      </c>
      <c r="L13" s="166">
        <v>0.55555555555555558</v>
      </c>
      <c r="M13" s="167">
        <v>2.2222222222222223</v>
      </c>
      <c r="N13" s="216">
        <v>21.666666666666664</v>
      </c>
      <c r="O13" s="158"/>
      <c r="AB13" s="3"/>
      <c r="AC13" s="3"/>
    </row>
    <row r="14" spans="1:29" s="46" customFormat="1" ht="21.95" customHeight="1" x14ac:dyDescent="0.2">
      <c r="A14" s="31" t="str">
        <f>'1 Adult Part'!A15</f>
        <v>Greater New Bedford</v>
      </c>
      <c r="B14" s="164">
        <v>50.505050505050505</v>
      </c>
      <c r="C14" s="165">
        <v>23.232323232323232</v>
      </c>
      <c r="D14" s="166">
        <v>16.161616161616163</v>
      </c>
      <c r="E14" s="165">
        <v>21.212121212121211</v>
      </c>
      <c r="F14" s="165">
        <v>1.0101010101010102</v>
      </c>
      <c r="G14" s="166">
        <v>6.0606060606060597</v>
      </c>
      <c r="H14" s="165">
        <v>3.0303030303030298</v>
      </c>
      <c r="I14" s="166">
        <v>91.919191919191931</v>
      </c>
      <c r="J14" s="165">
        <v>1.0101010101010102</v>
      </c>
      <c r="K14" s="166">
        <v>41.414141414141412</v>
      </c>
      <c r="L14" s="166">
        <v>1.0101010101010102</v>
      </c>
      <c r="M14" s="167">
        <v>0</v>
      </c>
      <c r="N14" s="216">
        <v>24.242424242424239</v>
      </c>
      <c r="O14" s="158"/>
      <c r="AB14" s="3"/>
      <c r="AC14" s="3"/>
    </row>
    <row r="15" spans="1:29" s="46" customFormat="1" ht="21.95" customHeight="1" x14ac:dyDescent="0.2">
      <c r="A15" s="31" t="str">
        <f>'1 Adult Part'!A16</f>
        <v>Hampden</v>
      </c>
      <c r="B15" s="164">
        <v>45.410628019323667</v>
      </c>
      <c r="C15" s="165">
        <v>17.874396135265702</v>
      </c>
      <c r="D15" s="166">
        <v>41.545893719806763</v>
      </c>
      <c r="E15" s="165">
        <v>12.560386473429951</v>
      </c>
      <c r="F15" s="165">
        <v>2.4154589371980677</v>
      </c>
      <c r="G15" s="166">
        <v>3.3816425120772946</v>
      </c>
      <c r="H15" s="165">
        <v>3.3816425120772946</v>
      </c>
      <c r="I15" s="166">
        <v>93.719806763285035</v>
      </c>
      <c r="J15" s="165">
        <v>0</v>
      </c>
      <c r="K15" s="166">
        <v>20.289855072463766</v>
      </c>
      <c r="L15" s="166">
        <v>1.4492753623188406</v>
      </c>
      <c r="M15" s="167">
        <v>4.8309178743961354</v>
      </c>
      <c r="N15" s="216">
        <v>15.942028985507248</v>
      </c>
      <c r="O15" s="158"/>
      <c r="AB15" s="3"/>
      <c r="AC15" s="3"/>
    </row>
    <row r="16" spans="1:29" s="46" customFormat="1" ht="21.95" customHeight="1" x14ac:dyDescent="0.2">
      <c r="A16" s="31" t="str">
        <f>'1 Adult Part'!A17</f>
        <v>Merrimack Valley</v>
      </c>
      <c r="B16" s="164">
        <v>64.615384615384613</v>
      </c>
      <c r="C16" s="165">
        <v>33.846153846153847</v>
      </c>
      <c r="D16" s="166">
        <v>56.923076923076927</v>
      </c>
      <c r="E16" s="165">
        <v>12.307692307692307</v>
      </c>
      <c r="F16" s="165">
        <v>3.0769230769230766</v>
      </c>
      <c r="G16" s="166">
        <v>3.0769230769230766</v>
      </c>
      <c r="H16" s="165">
        <v>7.6923076923076925</v>
      </c>
      <c r="I16" s="166">
        <v>70.769230769230774</v>
      </c>
      <c r="J16" s="165">
        <v>12.307692307692307</v>
      </c>
      <c r="K16" s="166">
        <v>6.1538461538461533</v>
      </c>
      <c r="L16" s="166">
        <v>0</v>
      </c>
      <c r="M16" s="167">
        <v>3.0769230769230766</v>
      </c>
      <c r="N16" s="216">
        <v>9.2307692307692317</v>
      </c>
      <c r="O16" s="158"/>
      <c r="AB16" s="3"/>
      <c r="AC16" s="3"/>
    </row>
    <row r="17" spans="1:29" s="46" customFormat="1" ht="21.95" customHeight="1" x14ac:dyDescent="0.2">
      <c r="A17" s="31" t="str">
        <f>'1 Adult Part'!A18</f>
        <v>Metro North</v>
      </c>
      <c r="B17" s="164">
        <v>52.755905511811022</v>
      </c>
      <c r="C17" s="165">
        <v>48.818897637795274</v>
      </c>
      <c r="D17" s="166">
        <v>11.811023622047244</v>
      </c>
      <c r="E17" s="165">
        <v>11.811023622047244</v>
      </c>
      <c r="F17" s="165">
        <v>18.897637795275593</v>
      </c>
      <c r="G17" s="166">
        <v>7.8740157480314963</v>
      </c>
      <c r="H17" s="165">
        <v>0.78740157480314965</v>
      </c>
      <c r="I17" s="166">
        <v>91.338582677165363</v>
      </c>
      <c r="J17" s="165">
        <v>0</v>
      </c>
      <c r="K17" s="166">
        <v>7.0866141732283463</v>
      </c>
      <c r="L17" s="166">
        <v>0</v>
      </c>
      <c r="M17" s="167">
        <v>3.1496062992125986</v>
      </c>
      <c r="N17" s="216">
        <v>5.5118110236220472</v>
      </c>
      <c r="O17" s="158"/>
      <c r="AB17" s="3"/>
      <c r="AC17" s="3"/>
    </row>
    <row r="18" spans="1:29" s="46" customFormat="1" ht="21.95" customHeight="1" x14ac:dyDescent="0.2">
      <c r="A18" s="31" t="str">
        <f>'1 Adult Part'!A19</f>
        <v>Metro South/West</v>
      </c>
      <c r="B18" s="164">
        <v>57.647058823529413</v>
      </c>
      <c r="C18" s="165">
        <v>35.294117647058826</v>
      </c>
      <c r="D18" s="166">
        <v>11.176470588235295</v>
      </c>
      <c r="E18" s="165">
        <v>10.588235294117647</v>
      </c>
      <c r="F18" s="165">
        <v>12.941176470588234</v>
      </c>
      <c r="G18" s="166">
        <v>8.8235294117647065</v>
      </c>
      <c r="H18" s="165">
        <v>0.58823529411764708</v>
      </c>
      <c r="I18" s="166">
        <v>92.941176470588232</v>
      </c>
      <c r="J18" s="165">
        <v>0</v>
      </c>
      <c r="K18" s="166">
        <v>0.58823529411764708</v>
      </c>
      <c r="L18" s="166">
        <v>0.58823529411764708</v>
      </c>
      <c r="M18" s="167">
        <v>3.5294117647058822</v>
      </c>
      <c r="N18" s="216">
        <v>11.176470588235295</v>
      </c>
      <c r="O18" s="158"/>
      <c r="AB18" s="3"/>
      <c r="AC18" s="3"/>
    </row>
    <row r="19" spans="1:29" s="46" customFormat="1" ht="21.95" customHeight="1" x14ac:dyDescent="0.2">
      <c r="A19" s="31" t="str">
        <f>'1 Adult Part'!A20</f>
        <v>North Central</v>
      </c>
      <c r="B19" s="164">
        <v>52.941176470588232</v>
      </c>
      <c r="C19" s="165">
        <v>41.176470588235297</v>
      </c>
      <c r="D19" s="166">
        <v>11.764705882352942</v>
      </c>
      <c r="E19" s="165">
        <v>5.882352941176471</v>
      </c>
      <c r="F19" s="165">
        <v>11.764705882352942</v>
      </c>
      <c r="G19" s="166">
        <v>23.529411764705884</v>
      </c>
      <c r="H19" s="165">
        <v>0</v>
      </c>
      <c r="I19" s="166">
        <v>100</v>
      </c>
      <c r="J19" s="165">
        <v>0</v>
      </c>
      <c r="K19" s="166">
        <v>5.882352941176471</v>
      </c>
      <c r="L19" s="166">
        <v>0</v>
      </c>
      <c r="M19" s="167">
        <v>5.882352941176471</v>
      </c>
      <c r="N19" s="216">
        <v>5.882352941176471</v>
      </c>
      <c r="O19" s="158"/>
      <c r="AB19" s="3"/>
      <c r="AC19" s="3"/>
    </row>
    <row r="20" spans="1:29" s="46" customFormat="1" ht="21.95" customHeight="1" x14ac:dyDescent="0.2">
      <c r="A20" s="31" t="str">
        <f>'1 Adult Part'!A21</f>
        <v>North Shore</v>
      </c>
      <c r="B20" s="164">
        <v>67.368421052631575</v>
      </c>
      <c r="C20" s="165">
        <v>40</v>
      </c>
      <c r="D20" s="166">
        <v>21.052631578947366</v>
      </c>
      <c r="E20" s="165">
        <v>12.631578947368421</v>
      </c>
      <c r="F20" s="165">
        <v>7.3684210526315788</v>
      </c>
      <c r="G20" s="166">
        <v>4.2105263157894735</v>
      </c>
      <c r="H20" s="165">
        <v>2.1052631578947367</v>
      </c>
      <c r="I20" s="166">
        <v>90.526315789473685</v>
      </c>
      <c r="J20" s="165">
        <v>0</v>
      </c>
      <c r="K20" s="166">
        <v>33.684210526315788</v>
      </c>
      <c r="L20" s="166">
        <v>0</v>
      </c>
      <c r="M20" s="167">
        <v>2.1052631578947367</v>
      </c>
      <c r="N20" s="216">
        <v>20</v>
      </c>
      <c r="O20" s="158"/>
      <c r="AB20" s="3"/>
      <c r="AC20" s="3"/>
    </row>
    <row r="21" spans="1:29" s="46" customFormat="1" ht="21.95" customHeight="1" thickBot="1" x14ac:dyDescent="0.25">
      <c r="A21" s="73" t="str">
        <f>'1 Adult Part'!A22</f>
        <v>South Shore</v>
      </c>
      <c r="B21" s="169">
        <v>48.372093023255815</v>
      </c>
      <c r="C21" s="170">
        <v>43.255813953488371</v>
      </c>
      <c r="D21" s="171">
        <v>6.9767441860465116</v>
      </c>
      <c r="E21" s="170">
        <v>17.209302325581394</v>
      </c>
      <c r="F21" s="170">
        <v>17.674418604651162</v>
      </c>
      <c r="G21" s="171">
        <v>11.162790697674417</v>
      </c>
      <c r="H21" s="170">
        <v>6.0465116279069768</v>
      </c>
      <c r="I21" s="171">
        <v>95.813953488372093</v>
      </c>
      <c r="J21" s="170">
        <v>4.1860465116279064</v>
      </c>
      <c r="K21" s="171">
        <v>23.255813953488374</v>
      </c>
      <c r="L21" s="171">
        <v>0.46511627906976744</v>
      </c>
      <c r="M21" s="172">
        <v>8.8372093023255811</v>
      </c>
      <c r="N21" s="217">
        <v>9.3023255813953476</v>
      </c>
      <c r="O21" s="158"/>
      <c r="AB21" s="3"/>
      <c r="AC21" s="3"/>
    </row>
    <row r="22" spans="1:29" s="46" customFormat="1" ht="21.95" customHeight="1" thickBot="1" x14ac:dyDescent="0.25">
      <c r="A22" s="83" t="s">
        <v>49</v>
      </c>
      <c r="B22" s="174">
        <v>53.457292271934918</v>
      </c>
      <c r="C22" s="176">
        <v>32.829750145264377</v>
      </c>
      <c r="D22" s="175">
        <v>17.896571760604299</v>
      </c>
      <c r="E22" s="175">
        <v>17.083091226031378</v>
      </c>
      <c r="F22" s="177">
        <v>9.6455549099360844</v>
      </c>
      <c r="G22" s="175">
        <v>6.4497385241138874</v>
      </c>
      <c r="H22" s="177">
        <v>3.1377106333527021</v>
      </c>
      <c r="I22" s="177">
        <v>92.213829169087745</v>
      </c>
      <c r="J22" s="177">
        <v>1.5107495642068565</v>
      </c>
      <c r="K22" s="175">
        <v>14.584543869843115</v>
      </c>
      <c r="L22" s="175">
        <v>0.69726902963393367</v>
      </c>
      <c r="M22" s="178">
        <v>3.7187681580476464</v>
      </c>
      <c r="N22" s="217">
        <v>13.248111563044743</v>
      </c>
      <c r="O22" s="158"/>
      <c r="Q22" s="180"/>
      <c r="R22" s="181"/>
      <c r="S22" s="181"/>
      <c r="T22" s="181"/>
      <c r="U22" s="181"/>
      <c r="V22" s="181"/>
      <c r="AB22" s="3"/>
      <c r="AC22" s="3"/>
    </row>
  </sheetData>
  <mergeCells count="4">
    <mergeCell ref="A1:N1"/>
    <mergeCell ref="B4:N4"/>
    <mergeCell ref="A3:N3"/>
    <mergeCell ref="A2:N2"/>
  </mergeCells>
  <phoneticPr fontId="2" type="noConversion"/>
  <printOptions horizontalCentered="1" verticalCentered="1"/>
  <pageMargins left="0.26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B60C95-1E47-4236-B739-05EA5B0D780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6615A1D-FB13-4ADC-8F9D-0737F10E5832}">
  <ds:schemaRefs>
    <ds:schemaRef ds:uri="http://purl.org/dc/dcmitype/"/>
    <ds:schemaRef ds:uri="a543ae4e-6060-48c8-a421-709023b87e3c"/>
    <ds:schemaRef ds:uri="http://schemas.microsoft.com/office/2006/documentManagement/types"/>
    <ds:schemaRef ds:uri="b72976aa-e7d9-498e-b08a-d3d9e47e4056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1E56AA-82CB-4055-AEB9-715EE6185D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6AF16C-E80B-42CC-95C9-A00573BAC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Sheet </vt:lpstr>
      <vt:lpstr>1 Adult Part</vt:lpstr>
      <vt:lpstr>2 Adult Exits</vt:lpstr>
      <vt:lpstr>3 Adult Characteristics</vt:lpstr>
      <vt:lpstr>4 Dis Wrk Part</vt:lpstr>
      <vt:lpstr>5 Dis Wrk Exits</vt:lpstr>
      <vt:lpstr>6 Dis Worker Characteristics</vt:lpstr>
      <vt:lpstr>'1 Adult Part'!Print_Area</vt:lpstr>
      <vt:lpstr>'2 Adult Exits'!Print_Area</vt:lpstr>
      <vt:lpstr>'3 Adult Characteristics'!Print_Area</vt:lpstr>
      <vt:lpstr>'4 Dis Wrk Part'!Print_Area</vt:lpstr>
      <vt:lpstr>'5 Dis Wrk Exits'!Print_Area</vt:lpstr>
      <vt:lpstr>'6 Dis Worker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Adult Participant Summary</dc:title>
  <dc:subject/>
  <dc:creator>Joan Boucher</dc:creator>
  <cp:keywords/>
  <dc:description/>
  <cp:lastModifiedBy>Boucher, Joan (DWD)</cp:lastModifiedBy>
  <cp:revision/>
  <dcterms:created xsi:type="dcterms:W3CDTF">2002-10-30T15:58:39Z</dcterms:created>
  <dcterms:modified xsi:type="dcterms:W3CDTF">2023-10-13T18:52:10Z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18857400.0000000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