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2 12312023/"/>
    </mc:Choice>
  </mc:AlternateContent>
  <xr:revisionPtr revIDLastSave="94" documentId="11_FB508043404FAEA238E5144F26598A3343AB2CB9" xr6:coauthVersionLast="47" xr6:coauthVersionMax="47" xr10:uidLastSave="{E63D3DD5-455A-4427-9E29-E0E85D9A90D9}"/>
  <bookViews>
    <workbookView xWindow="-120" yWindow="-120" windowWidth="19410" windowHeight="9705" tabRatio="883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G9" i="4"/>
  <c r="G22" i="9"/>
  <c r="G9" i="3"/>
  <c r="J22" i="1"/>
  <c r="G22" i="1"/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B23" i="9"/>
  <c r="C23" i="9"/>
  <c r="F23" i="9"/>
  <c r="H23" i="9"/>
  <c r="I23" i="9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C23" i="1"/>
  <c r="D23" i="1" s="1"/>
  <c r="F23" i="1"/>
  <c r="I23" i="1"/>
  <c r="J23" i="1" s="1"/>
  <c r="L23" i="1"/>
  <c r="M23" i="1" s="1"/>
  <c r="O23" i="1"/>
  <c r="P23" i="1"/>
  <c r="Q23" i="1"/>
  <c r="R23" i="1"/>
  <c r="I22" i="4"/>
  <c r="J22" i="4" l="1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<sst xmlns="http://schemas.openxmlformats.org/spreadsheetml/2006/main" count="212" uniqueCount="86">
  <si>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</si>
  <si>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</si>
  <si>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</si>
  <si>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</si>
  <si>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</si>
  <si>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</si>
  <si>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</si>
  <si>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</si>
  <si>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</si>
  <si>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</si>
  <si>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</si>
  <si>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</si>
  <si>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</si>
  <si>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</si>
  <si>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</si>
  <si>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</si>
  <si>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</si>
  <si>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</si>
  <si>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</si>
  <si>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</si>
  <si>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</si>
  <si>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</si>
  <si>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</si>
  <si>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</si>
  <si>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</si>
  <si>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</si>
  <si>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</si>
  <si>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</si>
  <si>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</si>
  <si>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</si>
  <si>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</si>
  <si>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</si>
  <si>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</si>
  <si>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</si>
  <si>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</si>
  <si>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</si>
  <si>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</si>
  <si>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</si>
  <si>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</si>
  <si>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</si>
  <si>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</si>
  <si>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</si>
  <si>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</si>
  <si>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</si>
  <si>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</si>
  <si>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</si>
  <si>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</si>
  <si>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</si>
  <si>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</si>
  <si>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</si>
  <si>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</si>
  <si>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</si>
  <si>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</si>
  <si>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</si>
  <si>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</si>
  <si>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</si>
  <si>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</si>
  <si>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</si>
  <si>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</si>
  <si>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</si>
  <si>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</si>
  <si>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</si>
  <si>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</si>
  <si>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</si>
  <si>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</si>
  <si>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</si>
  <si>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</si>
  <si>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</si>
  <si>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</si>
  <si>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</si>
  <si>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</si>
  <si>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</si>
  <si>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</si>
  <si>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</si>
  <si>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</si>
  <si>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</si>
  <si>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</si>
  <si>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</si>
  <si>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</si>
  <si>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</si>
  <si>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</si>
  <si>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</si>
  <si>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</si>
  <si>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</si>
  <si>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</si>
  <si>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FY24 QUARTER ENDING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</si>
</sst>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zoomScale="85" zoomScaleNormal="100" workbookViewId="0">
      <selection activeCell="C33" sqref="C33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30"/>
      <c r="D2" s="231"/>
      <c r="E2" s="231"/>
      <c r="F2" s="232"/>
      <c r="G2" s="2"/>
    </row>
    <row r="3" spans="2:8" ht="18.75" customHeight="1" thickTop="1" thickBot="1" x14ac:dyDescent="0.3">
      <c r="B3" s="1"/>
      <c r="C3" s="225"/>
      <c r="D3" s="226"/>
      <c r="E3" s="226"/>
      <c r="F3" s="227"/>
      <c r="G3" s="2"/>
    </row>
    <row r="4" spans="2:8" ht="18.75" customHeight="1" thickTop="1" thickBot="1" x14ac:dyDescent="0.35">
      <c r="B4" s="1"/>
      <c r="C4" s="233"/>
      <c r="D4" s="234"/>
      <c r="E4" s="234"/>
      <c r="F4" s="235"/>
      <c r="G4" s="2"/>
    </row>
    <row r="5" spans="2:8" ht="18.75" customHeight="1" thickTop="1" thickBot="1" x14ac:dyDescent="0.3">
      <c r="B5" s="1"/>
      <c r="C5" s="236"/>
      <c r="D5" s="237"/>
      <c r="E5" s="237"/>
      <c r="F5" s="238"/>
      <c r="G5" s="2"/>
    </row>
    <row r="6" spans="2:8" ht="18.75" customHeight="1" thickTop="1" thickBot="1" x14ac:dyDescent="0.35">
      <c r="B6" s="1"/>
      <c r="C6" s="233" t="s">
        <v>0</v>
      </c>
      <c r="D6" s="234"/>
      <c r="E6" s="234"/>
      <c r="F6" s="235"/>
      <c r="G6" s="2"/>
    </row>
    <row r="7" spans="2:8" ht="19.5" customHeight="1" thickTop="1" thickBot="1" x14ac:dyDescent="0.35">
      <c r="B7" s="1"/>
      <c r="C7" s="233" t="s">
        <v>85</v>
      </c>
      <c r="D7" s="234"/>
      <c r="E7" s="234"/>
      <c r="F7" s="235"/>
      <c r="G7" s="2"/>
    </row>
    <row r="8" spans="2:8" ht="17.25" thickTop="1" thickBot="1" x14ac:dyDescent="0.3">
      <c r="B8" s="1"/>
      <c r="C8" s="236"/>
      <c r="D8" s="237"/>
      <c r="E8" s="237"/>
      <c r="F8" s="238"/>
      <c r="G8" s="2"/>
    </row>
    <row r="9" spans="2:8" s="7" customFormat="1" ht="17.25" thickTop="1" thickBot="1" x14ac:dyDescent="0.3">
      <c r="B9" s="4"/>
      <c r="C9" s="225"/>
      <c r="D9" s="226"/>
      <c r="E9" s="5"/>
      <c r="F9" s="227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1</v>
      </c>
      <c r="F10" s="11"/>
      <c r="G10" s="6"/>
    </row>
    <row r="11" spans="2:8" s="7" customFormat="1" ht="17.25" thickTop="1" thickBot="1" x14ac:dyDescent="0.3">
      <c r="B11" s="4"/>
      <c r="C11" s="225"/>
      <c r="D11" s="226"/>
      <c r="E11" s="12"/>
      <c r="F11" s="227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2</v>
      </c>
      <c r="F12" s="16"/>
      <c r="G12" s="6"/>
    </row>
    <row r="13" spans="2:8" s="7" customFormat="1" ht="20.25" thickTop="1" thickBot="1" x14ac:dyDescent="0.35">
      <c r="B13" s="4"/>
      <c r="C13" s="8"/>
      <c r="E13" s="17"/>
      <c r="F13" s="18"/>
      <c r="G13" s="6"/>
    </row>
    <row r="14" spans="2:8" s="7" customFormat="1" ht="17.25" customHeight="1" thickTop="1" thickBot="1" x14ac:dyDescent="0.35">
      <c r="B14" s="19"/>
      <c r="E14" s="15" t="s">
        <v>3</v>
      </c>
      <c r="F14" s="14"/>
      <c r="G14" s="20"/>
      <c r="H14" s="14"/>
    </row>
    <row r="15" spans="2:8" s="7" customFormat="1" ht="20.25" thickTop="1" thickBot="1" x14ac:dyDescent="0.35">
      <c r="B15" s="4"/>
      <c r="C15" s="8"/>
      <c r="E15" s="17"/>
      <c r="F15" s="18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4</v>
      </c>
      <c r="F16" s="16"/>
      <c r="G16" s="6"/>
    </row>
    <row r="17" spans="2:7" ht="17.25" thickTop="1" thickBot="1" x14ac:dyDescent="0.3">
      <c r="B17" s="1"/>
      <c r="C17" s="225"/>
      <c r="D17" s="7"/>
      <c r="E17" s="12"/>
      <c r="F17" s="18"/>
      <c r="G17" s="2"/>
    </row>
    <row r="18" spans="2:7" s="7" customFormat="1" ht="17.25" thickTop="1" thickBot="1" x14ac:dyDescent="0.3">
      <c r="B18" s="4"/>
      <c r="C18" s="8"/>
      <c r="E18" s="12"/>
      <c r="F18" s="18"/>
      <c r="G18" s="6"/>
    </row>
    <row r="19" spans="2:7" s="7" customFormat="1" ht="17.25" customHeight="1" thickTop="1" thickBot="1" x14ac:dyDescent="0.4">
      <c r="B19" s="4"/>
      <c r="C19" s="8"/>
      <c r="D19" s="9"/>
      <c r="E19" s="21" t="s">
        <v>5</v>
      </c>
      <c r="F19" s="11"/>
      <c r="G19" s="6"/>
    </row>
    <row r="20" spans="2:7" s="7" customFormat="1" ht="17.25" thickTop="1" thickBot="1" x14ac:dyDescent="0.3">
      <c r="B20" s="4"/>
      <c r="C20" s="225"/>
      <c r="D20" s="226"/>
      <c r="E20" s="12"/>
      <c r="F20" s="227"/>
      <c r="G20" s="6"/>
    </row>
    <row r="21" spans="2:7" s="7" customFormat="1" ht="17.25" customHeight="1" thickTop="1" thickBot="1" x14ac:dyDescent="0.35">
      <c r="B21" s="4"/>
      <c r="C21" s="13"/>
      <c r="D21" s="14"/>
      <c r="E21" s="15" t="s">
        <v>6</v>
      </c>
      <c r="F21" s="16"/>
      <c r="G21" s="6"/>
    </row>
    <row r="22" spans="2:7" s="7" customFormat="1" ht="20.25" thickTop="1" thickBot="1" x14ac:dyDescent="0.35">
      <c r="B22" s="4"/>
      <c r="C22" s="8"/>
      <c r="E22" s="17"/>
      <c r="F22" s="18"/>
      <c r="G22" s="6"/>
    </row>
    <row r="23" spans="2:7" s="7" customFormat="1" ht="21.75" customHeight="1" thickTop="1" thickBot="1" x14ac:dyDescent="0.35">
      <c r="B23" s="4"/>
      <c r="C23" s="13"/>
      <c r="D23" s="14"/>
      <c r="E23" s="15" t="s">
        <v>7</v>
      </c>
      <c r="F23" s="16"/>
      <c r="G23" s="6"/>
    </row>
    <row r="24" spans="2:7" s="7" customFormat="1" ht="20.25" thickTop="1" thickBot="1" x14ac:dyDescent="0.35">
      <c r="B24" s="4"/>
      <c r="C24" s="8"/>
      <c r="E24" s="17"/>
      <c r="F24" s="18"/>
      <c r="G24" s="6"/>
    </row>
    <row r="25" spans="2:7" s="7" customFormat="1" ht="17.25" customHeight="1" thickTop="1" thickBot="1" x14ac:dyDescent="0.35">
      <c r="B25" s="4"/>
      <c r="C25" s="13"/>
      <c r="D25" s="14"/>
      <c r="E25" s="15" t="s">
        <v>8</v>
      </c>
      <c r="F25" s="16"/>
      <c r="G25" s="6"/>
    </row>
    <row r="26" spans="2:7" ht="17.25" thickTop="1" thickBot="1" x14ac:dyDescent="0.3">
      <c r="B26" s="1"/>
      <c r="C26" s="236"/>
      <c r="D26" s="237"/>
      <c r="E26" s="237"/>
      <c r="F26" s="238"/>
      <c r="G26" s="2"/>
    </row>
    <row r="27" spans="2:7" ht="14.25" thickTop="1" thickBot="1" x14ac:dyDescent="0.25">
      <c r="B27" s="1"/>
      <c r="C27" s="242"/>
      <c r="D27" s="243"/>
      <c r="E27" s="243"/>
      <c r="F27" s="244"/>
      <c r="G27" s="2"/>
    </row>
    <row r="28" spans="2:7" ht="14.25" thickTop="1" thickBot="1" x14ac:dyDescent="0.25">
      <c r="B28" s="1"/>
      <c r="C28" s="239"/>
      <c r="D28" s="240"/>
      <c r="E28" s="240"/>
      <c r="F28" s="241"/>
      <c r="G28" s="2"/>
    </row>
    <row r="29" spans="2:7" ht="4.5" customHeight="1" thickTop="1" x14ac:dyDescent="0.2">
      <c r="B29" s="1"/>
      <c r="C29" s="2"/>
      <c r="D29" s="2"/>
      <c r="E29" s="2"/>
      <c r="F29" s="2"/>
      <c r="G29" s="2"/>
    </row>
    <row r="30" spans="2:7" ht="12.75" customHeight="1" x14ac:dyDescent="0.2">
      <c r="C30" s="22"/>
    </row>
    <row r="31" spans="2:7" x14ac:dyDescent="0.2">
      <c r="C31" s="3" t="s">
        <v>9</v>
      </c>
      <c r="F31" s="23"/>
    </row>
    <row r="32" spans="2:7" x14ac:dyDescent="0.2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zoomScale="90" zoomScaleNormal="9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00000000000001" customHeight="1" x14ac:dyDescent="0.2">
      <c r="A2" s="253" t="s">
        <v>85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00000000000001" customHeight="1" thickBot="1" x14ac:dyDescent="0.25">
      <c r="A3" s="256" t="s">
        <v>11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">
      <c r="A4" s="265" t="s">
        <v>12</v>
      </c>
      <c r="B4" s="259" t="s">
        <v>13</v>
      </c>
      <c r="C4" s="260"/>
      <c r="D4" s="261"/>
      <c r="E4" s="259" t="s">
        <v>14</v>
      </c>
      <c r="F4" s="260"/>
      <c r="G4" s="261"/>
      <c r="H4" s="259" t="s">
        <v>15</v>
      </c>
      <c r="I4" s="260"/>
      <c r="J4" s="260"/>
      <c r="K4" s="260"/>
      <c r="L4" s="260"/>
      <c r="M4" s="261"/>
      <c r="N4" s="259" t="s">
        <v>16</v>
      </c>
      <c r="O4" s="260"/>
      <c r="P4" s="260"/>
      <c r="Q4" s="260"/>
      <c r="R4" s="261"/>
    </row>
    <row r="5" spans="1:19" ht="12.75" customHeight="1" x14ac:dyDescent="0.2">
      <c r="A5" s="266"/>
      <c r="B5" s="262" t="s">
        <v>17</v>
      </c>
      <c r="C5" s="263"/>
      <c r="D5" s="264"/>
      <c r="E5" s="262" t="s">
        <v>18</v>
      </c>
      <c r="F5" s="263"/>
      <c r="G5" s="264"/>
      <c r="H5" s="262" t="s">
        <v>18</v>
      </c>
      <c r="I5" s="263"/>
      <c r="J5" s="263"/>
      <c r="K5" s="263"/>
      <c r="L5" s="263"/>
      <c r="M5" s="264"/>
      <c r="N5" s="262" t="s">
        <v>19</v>
      </c>
      <c r="O5" s="263"/>
      <c r="P5" s="263"/>
      <c r="Q5" s="263"/>
      <c r="R5" s="264"/>
    </row>
    <row r="6" spans="1:19" ht="50.25" customHeight="1" thickBot="1" x14ac:dyDescent="0.25">
      <c r="A6" s="267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57</v>
      </c>
      <c r="C7" s="33">
        <v>31</v>
      </c>
      <c r="D7" s="34">
        <f t="shared" ref="D7:D23" si="0">(C7/B7)</f>
        <v>0.54385964912280704</v>
      </c>
      <c r="E7" s="35">
        <v>35</v>
      </c>
      <c r="F7" s="36">
        <v>12</v>
      </c>
      <c r="G7" s="34">
        <f t="shared" ref="G7:G23" si="1">(F7/E7)</f>
        <v>0.34285714285714286</v>
      </c>
      <c r="H7" s="37">
        <v>29</v>
      </c>
      <c r="I7" s="33">
        <v>8</v>
      </c>
      <c r="J7" s="38">
        <f t="shared" ref="J7:J23" si="2">(I7/H7)</f>
        <v>0.27586206896551724</v>
      </c>
      <c r="K7" s="36">
        <v>40</v>
      </c>
      <c r="L7" s="39">
        <v>21</v>
      </c>
      <c r="M7" s="40">
        <f>+L7/K7</f>
        <v>0.52500000000000002</v>
      </c>
      <c r="N7" s="41">
        <v>0</v>
      </c>
      <c r="O7" s="42">
        <v>0</v>
      </c>
      <c r="P7" s="39">
        <v>21</v>
      </c>
      <c r="Q7" s="43">
        <v>0</v>
      </c>
      <c r="R7" s="44">
        <v>1</v>
      </c>
      <c r="S7" s="45"/>
    </row>
    <row r="8" spans="1:19" s="46" customFormat="1" ht="20.100000000000001" customHeight="1" x14ac:dyDescent="0.2">
      <c r="A8" s="47" t="s">
        <v>33</v>
      </c>
      <c r="B8" s="48">
        <v>137</v>
      </c>
      <c r="C8" s="49">
        <v>119</v>
      </c>
      <c r="D8" s="50">
        <f t="shared" si="0"/>
        <v>0.86861313868613144</v>
      </c>
      <c r="E8" s="51">
        <v>61</v>
      </c>
      <c r="F8" s="52">
        <v>43</v>
      </c>
      <c r="G8" s="50">
        <f t="shared" si="1"/>
        <v>0.70491803278688525</v>
      </c>
      <c r="H8" s="37">
        <v>61</v>
      </c>
      <c r="I8" s="49">
        <v>37</v>
      </c>
      <c r="J8" s="53">
        <f t="shared" si="2"/>
        <v>0.60655737704918034</v>
      </c>
      <c r="K8" s="52">
        <v>151</v>
      </c>
      <c r="L8" s="54">
        <v>109</v>
      </c>
      <c r="M8" s="55">
        <f>+L8/K8</f>
        <v>0.72185430463576161</v>
      </c>
      <c r="N8" s="56">
        <v>0</v>
      </c>
      <c r="O8" s="57">
        <v>0</v>
      </c>
      <c r="P8" s="54">
        <v>109</v>
      </c>
      <c r="Q8" s="58">
        <v>0</v>
      </c>
      <c r="R8" s="59">
        <v>2</v>
      </c>
      <c r="S8" s="45"/>
    </row>
    <row r="9" spans="1:19" s="46" customFormat="1" ht="20.100000000000001" customHeight="1" x14ac:dyDescent="0.2">
      <c r="A9" s="31" t="s">
        <v>34</v>
      </c>
      <c r="B9" s="48">
        <v>57</v>
      </c>
      <c r="C9" s="60">
        <v>24</v>
      </c>
      <c r="D9" s="61">
        <f t="shared" si="0"/>
        <v>0.42105263157894735</v>
      </c>
      <c r="E9" s="51">
        <v>40</v>
      </c>
      <c r="F9" s="52">
        <v>8</v>
      </c>
      <c r="G9" s="50">
        <f t="shared" si="1"/>
        <v>0.2</v>
      </c>
      <c r="H9" s="37">
        <v>23</v>
      </c>
      <c r="I9" s="60">
        <v>7</v>
      </c>
      <c r="J9" s="53">
        <f t="shared" si="2"/>
        <v>0.30434782608695654</v>
      </c>
      <c r="K9" s="52">
        <v>28</v>
      </c>
      <c r="L9" s="54">
        <v>20</v>
      </c>
      <c r="M9" s="55">
        <f t="shared" ref="M9:M22" si="3">+L9/K9</f>
        <v>0.7142857142857143</v>
      </c>
      <c r="N9" s="62">
        <v>0</v>
      </c>
      <c r="O9" s="63">
        <v>0</v>
      </c>
      <c r="P9" s="64">
        <v>20</v>
      </c>
      <c r="Q9" s="65">
        <v>0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96</v>
      </c>
      <c r="C10" s="60">
        <v>84</v>
      </c>
      <c r="D10" s="61">
        <f t="shared" si="0"/>
        <v>0.875</v>
      </c>
      <c r="E10" s="68">
        <v>61</v>
      </c>
      <c r="F10" s="52">
        <v>45</v>
      </c>
      <c r="G10" s="50">
        <f t="shared" si="1"/>
        <v>0.73770491803278693</v>
      </c>
      <c r="H10" s="69">
        <v>19</v>
      </c>
      <c r="I10" s="60">
        <v>8</v>
      </c>
      <c r="J10" s="53">
        <f>IF(H10&gt;0,I10/H10,0)</f>
        <v>0.42105263157894735</v>
      </c>
      <c r="K10" s="52">
        <v>27</v>
      </c>
      <c r="L10" s="54">
        <v>33</v>
      </c>
      <c r="M10" s="55">
        <f t="shared" si="3"/>
        <v>1.2222222222222223</v>
      </c>
      <c r="N10" s="62">
        <v>0</v>
      </c>
      <c r="O10" s="63">
        <v>0</v>
      </c>
      <c r="P10" s="64">
        <v>32</v>
      </c>
      <c r="Q10" s="65">
        <v>0</v>
      </c>
      <c r="R10" s="66">
        <v>1</v>
      </c>
      <c r="S10" s="45"/>
    </row>
    <row r="11" spans="1:19" s="46" customFormat="1" ht="20.100000000000001" customHeight="1" x14ac:dyDescent="0.2">
      <c r="A11" s="31" t="s">
        <v>36</v>
      </c>
      <c r="B11" s="48">
        <v>37</v>
      </c>
      <c r="C11" s="60">
        <v>34</v>
      </c>
      <c r="D11" s="61">
        <f t="shared" si="0"/>
        <v>0.91891891891891897</v>
      </c>
      <c r="E11" s="70">
        <v>8</v>
      </c>
      <c r="F11" s="52">
        <v>10</v>
      </c>
      <c r="G11" s="50">
        <f t="shared" si="1"/>
        <v>1.25</v>
      </c>
      <c r="H11" s="37">
        <v>5</v>
      </c>
      <c r="I11" s="60">
        <v>6</v>
      </c>
      <c r="J11" s="53">
        <f>IF(H11&gt;0,I11/H11,0)</f>
        <v>1.2</v>
      </c>
      <c r="K11" s="52">
        <v>32</v>
      </c>
      <c r="L11" s="54">
        <v>18</v>
      </c>
      <c r="M11" s="55">
        <f>IF(K11&gt;0,L11/K11,0)</f>
        <v>0.5625</v>
      </c>
      <c r="N11" s="62">
        <v>0</v>
      </c>
      <c r="O11" s="63">
        <v>0</v>
      </c>
      <c r="P11" s="64">
        <v>18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119</v>
      </c>
      <c r="C12" s="60">
        <v>125</v>
      </c>
      <c r="D12" s="61">
        <f t="shared" si="0"/>
        <v>1.0504201680672269</v>
      </c>
      <c r="E12" s="72">
        <v>72</v>
      </c>
      <c r="F12" s="52">
        <v>72</v>
      </c>
      <c r="G12" s="50">
        <f t="shared" si="1"/>
        <v>1</v>
      </c>
      <c r="H12" s="37">
        <v>72</v>
      </c>
      <c r="I12" s="60">
        <v>69</v>
      </c>
      <c r="J12" s="53">
        <f t="shared" si="2"/>
        <v>0.95833333333333337</v>
      </c>
      <c r="K12" s="52">
        <v>119</v>
      </c>
      <c r="L12" s="54">
        <v>120</v>
      </c>
      <c r="M12" s="55">
        <f t="shared" si="3"/>
        <v>1.0084033613445378</v>
      </c>
      <c r="N12" s="62">
        <v>0</v>
      </c>
      <c r="O12" s="63">
        <v>17</v>
      </c>
      <c r="P12" s="64">
        <v>103</v>
      </c>
      <c r="Q12" s="65">
        <v>0</v>
      </c>
      <c r="R12" s="66">
        <v>0</v>
      </c>
      <c r="S12" s="45"/>
    </row>
    <row r="13" spans="1:19" s="46" customFormat="1" ht="20.100000000000001" customHeight="1" x14ac:dyDescent="0.2">
      <c r="A13" s="31" t="s">
        <v>38</v>
      </c>
      <c r="B13" s="48">
        <v>50</v>
      </c>
      <c r="C13" s="60">
        <v>18</v>
      </c>
      <c r="D13" s="61">
        <f t="shared" si="0"/>
        <v>0.36</v>
      </c>
      <c r="E13" s="51">
        <v>35</v>
      </c>
      <c r="F13" s="52">
        <v>7</v>
      </c>
      <c r="G13" s="50">
        <f t="shared" si="1"/>
        <v>0.2</v>
      </c>
      <c r="H13" s="37">
        <v>20</v>
      </c>
      <c r="I13" s="60">
        <v>3</v>
      </c>
      <c r="J13" s="53">
        <f t="shared" si="2"/>
        <v>0.15</v>
      </c>
      <c r="K13" s="52">
        <v>30</v>
      </c>
      <c r="L13" s="54">
        <v>12</v>
      </c>
      <c r="M13" s="55">
        <f t="shared" si="3"/>
        <v>0.4</v>
      </c>
      <c r="N13" s="62">
        <v>0</v>
      </c>
      <c r="O13" s="63">
        <v>0</v>
      </c>
      <c r="P13" s="64">
        <v>11</v>
      </c>
      <c r="Q13" s="65">
        <v>0</v>
      </c>
      <c r="R13" s="66">
        <v>1</v>
      </c>
      <c r="S13" s="45"/>
    </row>
    <row r="14" spans="1:19" s="46" customFormat="1" ht="20.100000000000001" customHeight="1" x14ac:dyDescent="0.2">
      <c r="A14" s="31" t="s">
        <v>39</v>
      </c>
      <c r="B14" s="48">
        <v>49</v>
      </c>
      <c r="C14" s="60">
        <v>53</v>
      </c>
      <c r="D14" s="61">
        <f t="shared" si="0"/>
        <v>1.0816326530612246</v>
      </c>
      <c r="E14" s="51">
        <v>22</v>
      </c>
      <c r="F14" s="52">
        <v>26</v>
      </c>
      <c r="G14" s="50">
        <f t="shared" si="1"/>
        <v>1.1818181818181819</v>
      </c>
      <c r="H14" s="37">
        <v>16</v>
      </c>
      <c r="I14" s="60">
        <v>21</v>
      </c>
      <c r="J14" s="53">
        <f t="shared" si="2"/>
        <v>1.3125</v>
      </c>
      <c r="K14" s="52">
        <v>40</v>
      </c>
      <c r="L14" s="54">
        <v>45</v>
      </c>
      <c r="M14" s="55">
        <f t="shared" si="3"/>
        <v>1.125</v>
      </c>
      <c r="N14" s="62">
        <v>0</v>
      </c>
      <c r="O14" s="63">
        <v>0</v>
      </c>
      <c r="P14" s="64">
        <v>45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145</v>
      </c>
      <c r="C15" s="60">
        <v>141</v>
      </c>
      <c r="D15" s="61">
        <f t="shared" si="0"/>
        <v>0.97241379310344822</v>
      </c>
      <c r="E15" s="51">
        <v>76</v>
      </c>
      <c r="F15" s="52">
        <v>78</v>
      </c>
      <c r="G15" s="50">
        <f t="shared" si="1"/>
        <v>1.0263157894736843</v>
      </c>
      <c r="H15" s="37">
        <v>76</v>
      </c>
      <c r="I15" s="60">
        <v>37</v>
      </c>
      <c r="J15" s="53">
        <f t="shared" si="2"/>
        <v>0.48684210526315791</v>
      </c>
      <c r="K15" s="52">
        <v>125</v>
      </c>
      <c r="L15" s="54">
        <v>64</v>
      </c>
      <c r="M15" s="55">
        <f t="shared" si="3"/>
        <v>0.51200000000000001</v>
      </c>
      <c r="N15" s="62">
        <v>1</v>
      </c>
      <c r="O15" s="63">
        <v>0</v>
      </c>
      <c r="P15" s="64">
        <v>61</v>
      </c>
      <c r="Q15" s="65">
        <v>1</v>
      </c>
      <c r="R15" s="66">
        <v>4</v>
      </c>
      <c r="S15" s="45"/>
    </row>
    <row r="16" spans="1:19" s="46" customFormat="1" ht="20.100000000000001" customHeight="1" x14ac:dyDescent="0.2">
      <c r="A16" s="31" t="s">
        <v>41</v>
      </c>
      <c r="B16" s="48">
        <v>328</v>
      </c>
      <c r="C16" s="60">
        <v>310</v>
      </c>
      <c r="D16" s="61">
        <f t="shared" si="0"/>
        <v>0.94512195121951215</v>
      </c>
      <c r="E16" s="51">
        <v>147</v>
      </c>
      <c r="F16" s="52">
        <v>128</v>
      </c>
      <c r="G16" s="50">
        <f t="shared" si="1"/>
        <v>0.87074829931972786</v>
      </c>
      <c r="H16" s="37">
        <v>146</v>
      </c>
      <c r="I16" s="60">
        <v>85</v>
      </c>
      <c r="J16" s="53">
        <f t="shared" si="2"/>
        <v>0.5821917808219178</v>
      </c>
      <c r="K16" s="52">
        <v>213</v>
      </c>
      <c r="L16" s="54">
        <v>205</v>
      </c>
      <c r="M16" s="55">
        <f t="shared" si="3"/>
        <v>0.96244131455399062</v>
      </c>
      <c r="N16" s="62">
        <v>0</v>
      </c>
      <c r="O16" s="63">
        <v>1</v>
      </c>
      <c r="P16" s="64">
        <v>199</v>
      </c>
      <c r="Q16" s="65">
        <v>4</v>
      </c>
      <c r="R16" s="66">
        <v>1</v>
      </c>
      <c r="S16" s="45"/>
    </row>
    <row r="17" spans="1:19" s="46" customFormat="1" ht="20.100000000000001" customHeight="1" x14ac:dyDescent="0.2">
      <c r="A17" s="31" t="s">
        <v>42</v>
      </c>
      <c r="B17" s="48">
        <v>109</v>
      </c>
      <c r="C17" s="60">
        <v>31</v>
      </c>
      <c r="D17" s="61">
        <f t="shared" si="0"/>
        <v>0.28440366972477066</v>
      </c>
      <c r="E17" s="72">
        <v>70</v>
      </c>
      <c r="F17" s="52">
        <v>14</v>
      </c>
      <c r="G17" s="50">
        <f t="shared" si="1"/>
        <v>0.2</v>
      </c>
      <c r="H17" s="69">
        <v>70</v>
      </c>
      <c r="I17" s="60">
        <v>13</v>
      </c>
      <c r="J17" s="53">
        <f>IF(H17&gt;0,I17/H17,0)</f>
        <v>0.18571428571428572</v>
      </c>
      <c r="K17" s="103">
        <v>109</v>
      </c>
      <c r="L17" s="54">
        <v>30</v>
      </c>
      <c r="M17" s="53">
        <f>IF(K17&gt;0,L17/K17,0)</f>
        <v>0.27522935779816515</v>
      </c>
      <c r="N17" s="62">
        <v>0</v>
      </c>
      <c r="O17" s="63">
        <v>0</v>
      </c>
      <c r="P17" s="64">
        <v>30</v>
      </c>
      <c r="Q17" s="65">
        <v>1</v>
      </c>
      <c r="R17" s="66">
        <v>1</v>
      </c>
      <c r="S17" s="45"/>
    </row>
    <row r="18" spans="1:19" s="46" customFormat="1" ht="20.100000000000001" customHeight="1" x14ac:dyDescent="0.2">
      <c r="A18" s="31" t="s">
        <v>43</v>
      </c>
      <c r="B18" s="48">
        <v>185</v>
      </c>
      <c r="C18" s="60">
        <v>135</v>
      </c>
      <c r="D18" s="61">
        <f t="shared" si="0"/>
        <v>0.72972972972972971</v>
      </c>
      <c r="E18" s="51">
        <v>97</v>
      </c>
      <c r="F18" s="52">
        <v>47</v>
      </c>
      <c r="G18" s="50">
        <f t="shared" si="1"/>
        <v>0.4845360824742268</v>
      </c>
      <c r="H18" s="37">
        <v>53</v>
      </c>
      <c r="I18" s="60">
        <v>36</v>
      </c>
      <c r="J18" s="53">
        <f t="shared" si="2"/>
        <v>0.67924528301886788</v>
      </c>
      <c r="K18" s="52">
        <v>93</v>
      </c>
      <c r="L18" s="54">
        <v>96</v>
      </c>
      <c r="M18" s="55">
        <f t="shared" si="3"/>
        <v>1.032258064516129</v>
      </c>
      <c r="N18" s="62">
        <v>0</v>
      </c>
      <c r="O18" s="63">
        <v>0</v>
      </c>
      <c r="P18" s="64">
        <v>96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103</v>
      </c>
      <c r="C19" s="60">
        <v>43</v>
      </c>
      <c r="D19" s="61">
        <f t="shared" si="0"/>
        <v>0.41747572815533979</v>
      </c>
      <c r="E19" s="51">
        <v>75</v>
      </c>
      <c r="F19" s="52">
        <v>15</v>
      </c>
      <c r="G19" s="50">
        <f t="shared" si="1"/>
        <v>0.2</v>
      </c>
      <c r="H19" s="37">
        <v>37</v>
      </c>
      <c r="I19" s="60">
        <v>7</v>
      </c>
      <c r="J19" s="53">
        <f t="shared" si="2"/>
        <v>0.1891891891891892</v>
      </c>
      <c r="K19" s="52">
        <v>55</v>
      </c>
      <c r="L19" s="54">
        <v>29</v>
      </c>
      <c r="M19" s="55">
        <f t="shared" si="3"/>
        <v>0.52727272727272723</v>
      </c>
      <c r="N19" s="62">
        <v>0</v>
      </c>
      <c r="O19" s="63">
        <v>0</v>
      </c>
      <c r="P19" s="64">
        <v>29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30</v>
      </c>
      <c r="C20" s="60">
        <v>2</v>
      </c>
      <c r="D20" s="61">
        <f t="shared" si="0"/>
        <v>6.6666666666666666E-2</v>
      </c>
      <c r="E20" s="51">
        <v>30</v>
      </c>
      <c r="F20" s="52">
        <v>2</v>
      </c>
      <c r="G20" s="50">
        <f t="shared" si="1"/>
        <v>6.6666666666666666E-2</v>
      </c>
      <c r="H20" s="37">
        <v>25</v>
      </c>
      <c r="I20" s="60">
        <v>0</v>
      </c>
      <c r="J20" s="53">
        <f t="shared" si="2"/>
        <v>0</v>
      </c>
      <c r="K20" s="52">
        <v>25</v>
      </c>
      <c r="L20" s="54">
        <v>0</v>
      </c>
      <c r="M20" s="55">
        <f t="shared" si="3"/>
        <v>0</v>
      </c>
      <c r="N20" s="62">
        <v>0</v>
      </c>
      <c r="O20" s="63">
        <v>0</v>
      </c>
      <c r="P20" s="64">
        <v>0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95</v>
      </c>
      <c r="C21" s="60">
        <v>47</v>
      </c>
      <c r="D21" s="61">
        <f t="shared" si="0"/>
        <v>0.49473684210526314</v>
      </c>
      <c r="E21" s="51">
        <v>65</v>
      </c>
      <c r="F21" s="52">
        <v>18</v>
      </c>
      <c r="G21" s="50">
        <f t="shared" si="1"/>
        <v>0.27692307692307694</v>
      </c>
      <c r="H21" s="69">
        <v>65</v>
      </c>
      <c r="I21" s="60">
        <v>18</v>
      </c>
      <c r="J21" s="53">
        <f>IF(H21&gt;0,I21/H21,0)</f>
        <v>0.27692307692307694</v>
      </c>
      <c r="K21" s="103">
        <v>95</v>
      </c>
      <c r="L21" s="54">
        <v>41</v>
      </c>
      <c r="M21" s="53">
        <f>IF(K21&gt;0,L21/K21,0)</f>
        <v>0.43157894736842106</v>
      </c>
      <c r="N21" s="62">
        <v>0</v>
      </c>
      <c r="O21" s="63">
        <v>0</v>
      </c>
      <c r="P21" s="64">
        <v>41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256</v>
      </c>
      <c r="C22" s="74">
        <v>106</v>
      </c>
      <c r="D22" s="75">
        <f t="shared" si="0"/>
        <v>0.4140625</v>
      </c>
      <c r="E22" s="51">
        <v>209</v>
      </c>
      <c r="F22" s="76">
        <v>57</v>
      </c>
      <c r="G22" s="75">
        <f>IF(E22&gt;0,F22/E22,0)</f>
        <v>0.27272727272727271</v>
      </c>
      <c r="H22" s="69">
        <v>85</v>
      </c>
      <c r="I22" s="74">
        <v>15</v>
      </c>
      <c r="J22" s="75">
        <f>IF(H22&gt;0,I22/H22,0)</f>
        <v>0.17647058823529413</v>
      </c>
      <c r="K22" s="223">
        <v>100</v>
      </c>
      <c r="L22" s="78">
        <v>41</v>
      </c>
      <c r="M22" s="55">
        <f t="shared" si="3"/>
        <v>0.41</v>
      </c>
      <c r="N22" s="79">
        <v>0</v>
      </c>
      <c r="O22" s="80">
        <v>0</v>
      </c>
      <c r="P22" s="78">
        <v>41</v>
      </c>
      <c r="Q22" s="81">
        <v>0</v>
      </c>
      <c r="R22" s="82">
        <v>0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1853</v>
      </c>
      <c r="C23" s="85">
        <f>SUM(C7:C22)</f>
        <v>1303</v>
      </c>
      <c r="D23" s="86">
        <f t="shared" si="0"/>
        <v>0.70318402590393958</v>
      </c>
      <c r="E23" s="87">
        <f>SUM(E7:E22)</f>
        <v>1103</v>
      </c>
      <c r="F23" s="85">
        <f>SUM(F7:F22)</f>
        <v>582</v>
      </c>
      <c r="G23" s="86">
        <f t="shared" si="1"/>
        <v>0.52765185856754304</v>
      </c>
      <c r="H23" s="88">
        <v>602</v>
      </c>
      <c r="I23" s="85">
        <f>SUM(I7:I22)</f>
        <v>370</v>
      </c>
      <c r="J23" s="89">
        <f t="shared" si="2"/>
        <v>0.61461794019933558</v>
      </c>
      <c r="K23" s="85">
        <v>849</v>
      </c>
      <c r="L23" s="90">
        <f>SUM(L7:L22)</f>
        <v>884</v>
      </c>
      <c r="M23" s="91">
        <f>+L23/K23</f>
        <v>1.0412249705535925</v>
      </c>
      <c r="N23" s="93">
        <f>SUM(N7:N22)</f>
        <v>1</v>
      </c>
      <c r="O23" s="93">
        <f>SUM(O7:O22)</f>
        <v>18</v>
      </c>
      <c r="P23" s="94">
        <f>SUM(P7:P22)</f>
        <v>856</v>
      </c>
      <c r="Q23" s="94">
        <f>SUM(Q7:Q22)</f>
        <v>6</v>
      </c>
      <c r="R23" s="95">
        <f>SUM(R7:R22)</f>
        <v>11</v>
      </c>
      <c r="S23" s="45"/>
    </row>
    <row r="24" spans="1:19" ht="15" x14ac:dyDescent="0.2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" customHeight="1" x14ac:dyDescent="0.25">
      <c r="A25" s="249" t="s">
        <v>49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</row>
    <row r="26" spans="1:19" ht="15" x14ac:dyDescent="0.25">
      <c r="A26" s="245" t="s">
        <v>50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5" x14ac:dyDescent="0.2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Normal="100" workbookViewId="0">
      <selection activeCell="A26" sqref="A26"/>
    </sheetView>
  </sheetViews>
  <sheetFormatPr defaultColWidth="9.140625" defaultRowHeight="12.75" x14ac:dyDescent="0.2"/>
  <cols>
    <col min="1" max="1" width="19.5703125" style="3" customWidth="1"/>
    <col min="2" max="2" width="8" style="144" customWidth="1"/>
    <col min="3" max="3" width="7.42578125" style="145" customWidth="1"/>
    <col min="4" max="4" width="7.28515625" style="146" customWidth="1"/>
    <col min="5" max="5" width="8.5703125" style="145" customWidth="1"/>
    <col min="6" max="6" width="8.5703125" style="147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46" customWidth="1"/>
    <col min="13" max="13" width="8" style="145" customWidth="1"/>
    <col min="14" max="14" width="8" style="147" customWidth="1"/>
    <col min="15" max="15" width="9.7109375" style="3" customWidth="1"/>
    <col min="16" max="16384" width="9.140625" style="3"/>
  </cols>
  <sheetData>
    <row r="1" spans="1:15" s="24" customFormat="1" ht="20.100000000000001" customHeight="1" x14ac:dyDescent="0.2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2"/>
      <c r="O1" s="229"/>
    </row>
    <row r="2" spans="1:15" s="24" customFormat="1" ht="20.100000000000001" customHeight="1" x14ac:dyDescent="0.2">
      <c r="A2" s="268" t="str">
        <f>'1 Adult Part'!$A$2</f>
        <v>FY24 QUARTER ENDING DECEMBER 31, 2023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70"/>
    </row>
    <row r="3" spans="1:15" s="24" customFormat="1" ht="20.100000000000001" customHeight="1" thickBot="1" x14ac:dyDescent="0.25">
      <c r="A3" s="278" t="s">
        <v>51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80"/>
    </row>
    <row r="4" spans="1:15" ht="15" x14ac:dyDescent="0.25">
      <c r="A4" s="281" t="s">
        <v>12</v>
      </c>
      <c r="B4" s="276" t="s">
        <v>52</v>
      </c>
      <c r="C4" s="276"/>
      <c r="D4" s="277"/>
      <c r="E4" s="275" t="s">
        <v>53</v>
      </c>
      <c r="F4" s="276"/>
      <c r="G4" s="277"/>
      <c r="H4" s="228" t="s">
        <v>54</v>
      </c>
      <c r="I4" s="273" t="s">
        <v>55</v>
      </c>
      <c r="J4" s="274"/>
      <c r="K4" s="273" t="s">
        <v>56</v>
      </c>
      <c r="L4" s="274"/>
      <c r="M4" s="275" t="s">
        <v>57</v>
      </c>
      <c r="N4" s="277"/>
    </row>
    <row r="5" spans="1:15" ht="34.5" customHeight="1" thickBot="1" x14ac:dyDescent="0.3">
      <c r="A5" s="282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1.95" customHeight="1" x14ac:dyDescent="0.2">
      <c r="A6" s="47" t="s">
        <v>32</v>
      </c>
      <c r="B6" s="37">
        <v>42</v>
      </c>
      <c r="C6" s="103">
        <v>8</v>
      </c>
      <c r="D6" s="50">
        <f t="shared" ref="D6:D22" si="0">C6/B6</f>
        <v>0.19047619047619047</v>
      </c>
      <c r="E6" s="35">
        <v>32</v>
      </c>
      <c r="F6" s="104">
        <v>5</v>
      </c>
      <c r="G6" s="50">
        <f t="shared" ref="G6:G22" si="1">F6/E6</f>
        <v>0.15625</v>
      </c>
      <c r="H6" s="104">
        <v>0</v>
      </c>
      <c r="I6" s="105">
        <f t="shared" ref="I6:I22" si="2">+E6/B6</f>
        <v>0.76190476190476186</v>
      </c>
      <c r="J6" s="50">
        <f>IF(F6=0,0, F6/(C6-H6))</f>
        <v>0.625</v>
      </c>
      <c r="K6" s="106">
        <v>18</v>
      </c>
      <c r="L6" s="107">
        <v>23.62707692307692</v>
      </c>
      <c r="M6" s="108">
        <v>25</v>
      </c>
      <c r="N6" s="109">
        <v>5</v>
      </c>
    </row>
    <row r="7" spans="1:15" s="110" customFormat="1" ht="21.95" customHeight="1" x14ac:dyDescent="0.2">
      <c r="A7" s="47" t="s">
        <v>33</v>
      </c>
      <c r="B7" s="37">
        <v>103</v>
      </c>
      <c r="C7" s="103">
        <v>42</v>
      </c>
      <c r="D7" s="111">
        <f t="shared" si="0"/>
        <v>0.40776699029126212</v>
      </c>
      <c r="E7" s="51">
        <v>75</v>
      </c>
      <c r="F7" s="104">
        <v>12</v>
      </c>
      <c r="G7" s="50">
        <f t="shared" si="1"/>
        <v>0.16</v>
      </c>
      <c r="H7" s="104">
        <v>0</v>
      </c>
      <c r="I7" s="105">
        <f t="shared" si="2"/>
        <v>0.72815533980582525</v>
      </c>
      <c r="J7" s="50">
        <f t="shared" ref="J7:J22" si="3">(F7/(C7-H7))</f>
        <v>0.2857142857142857</v>
      </c>
      <c r="K7" s="106">
        <v>16</v>
      </c>
      <c r="L7" s="107">
        <v>21.657954545454544</v>
      </c>
      <c r="M7" s="112">
        <v>60</v>
      </c>
      <c r="N7" s="109">
        <v>50</v>
      </c>
    </row>
    <row r="8" spans="1:15" s="110" customFormat="1" ht="21.95" customHeight="1" x14ac:dyDescent="0.2">
      <c r="A8" s="31" t="s">
        <v>34</v>
      </c>
      <c r="B8" s="37">
        <v>42</v>
      </c>
      <c r="C8" s="113">
        <v>8</v>
      </c>
      <c r="D8" s="61">
        <f t="shared" si="0"/>
        <v>0.19047619047619047</v>
      </c>
      <c r="E8" s="51">
        <v>32</v>
      </c>
      <c r="F8" s="114">
        <v>7</v>
      </c>
      <c r="G8" s="111">
        <f t="shared" si="1"/>
        <v>0.21875</v>
      </c>
      <c r="H8" s="115">
        <v>0</v>
      </c>
      <c r="I8" s="116">
        <f t="shared" si="2"/>
        <v>0.76190476190476186</v>
      </c>
      <c r="J8" s="61">
        <f t="shared" si="3"/>
        <v>0.875</v>
      </c>
      <c r="K8" s="106">
        <v>17.5</v>
      </c>
      <c r="L8" s="117">
        <v>20.396593406593407</v>
      </c>
      <c r="M8" s="112">
        <v>13</v>
      </c>
      <c r="N8" s="118">
        <v>11</v>
      </c>
    </row>
    <row r="9" spans="1:15" s="110" customFormat="1" ht="21.95" customHeight="1" x14ac:dyDescent="0.2">
      <c r="A9" s="31" t="s">
        <v>35</v>
      </c>
      <c r="B9" s="69">
        <v>50</v>
      </c>
      <c r="C9" s="113">
        <v>26</v>
      </c>
      <c r="D9" s="61">
        <f t="shared" si="0"/>
        <v>0.52</v>
      </c>
      <c r="E9" s="68">
        <v>40</v>
      </c>
      <c r="F9" s="114">
        <v>11</v>
      </c>
      <c r="G9" s="61">
        <f>IF(E9&gt;0,F9/E9,0)</f>
        <v>0.27500000000000002</v>
      </c>
      <c r="H9" s="114">
        <v>1</v>
      </c>
      <c r="I9" s="116">
        <f t="shared" si="2"/>
        <v>0.8</v>
      </c>
      <c r="J9" s="61">
        <f t="shared" si="3"/>
        <v>0.44</v>
      </c>
      <c r="K9" s="119">
        <v>17.5</v>
      </c>
      <c r="L9" s="117">
        <v>18.318181818181817</v>
      </c>
      <c r="M9" s="120">
        <v>20</v>
      </c>
      <c r="N9" s="118">
        <v>11</v>
      </c>
    </row>
    <row r="10" spans="1:15" s="110" customFormat="1" ht="21.95" customHeight="1" x14ac:dyDescent="0.2">
      <c r="A10" s="31" t="s">
        <v>36</v>
      </c>
      <c r="B10" s="37">
        <v>27</v>
      </c>
      <c r="C10" s="113">
        <v>10</v>
      </c>
      <c r="D10" s="61">
        <f t="shared" si="0"/>
        <v>0.37037037037037035</v>
      </c>
      <c r="E10" s="51">
        <v>22</v>
      </c>
      <c r="F10" s="114">
        <v>3</v>
      </c>
      <c r="G10" s="61">
        <f t="shared" si="1"/>
        <v>0.13636363636363635</v>
      </c>
      <c r="H10" s="114">
        <v>5</v>
      </c>
      <c r="I10" s="116">
        <f t="shared" si="2"/>
        <v>0.81481481481481477</v>
      </c>
      <c r="J10" s="61">
        <f t="shared" si="3"/>
        <v>0.6</v>
      </c>
      <c r="K10" s="106">
        <v>18</v>
      </c>
      <c r="L10" s="117">
        <v>17.333333333333332</v>
      </c>
      <c r="M10" s="112">
        <v>22</v>
      </c>
      <c r="N10" s="118">
        <v>7</v>
      </c>
    </row>
    <row r="11" spans="1:15" s="110" customFormat="1" ht="21.95" customHeight="1" x14ac:dyDescent="0.2">
      <c r="A11" s="31" t="s">
        <v>37</v>
      </c>
      <c r="B11" s="37">
        <v>66</v>
      </c>
      <c r="C11" s="113">
        <v>30</v>
      </c>
      <c r="D11" s="61">
        <f t="shared" si="0"/>
        <v>0.45454545454545453</v>
      </c>
      <c r="E11" s="51">
        <v>57</v>
      </c>
      <c r="F11" s="114">
        <v>16</v>
      </c>
      <c r="G11" s="121">
        <f t="shared" si="1"/>
        <v>0.2807017543859649</v>
      </c>
      <c r="H11" s="122">
        <v>1</v>
      </c>
      <c r="I11" s="116">
        <f t="shared" si="2"/>
        <v>0.86363636363636365</v>
      </c>
      <c r="J11" s="61">
        <f t="shared" si="3"/>
        <v>0.55172413793103448</v>
      </c>
      <c r="K11" s="106">
        <v>22</v>
      </c>
      <c r="L11" s="117">
        <v>28.375</v>
      </c>
      <c r="M11" s="112">
        <v>0</v>
      </c>
      <c r="N11" s="118">
        <v>35</v>
      </c>
    </row>
    <row r="12" spans="1:15" s="110" customFormat="1" ht="21.95" customHeight="1" x14ac:dyDescent="0.2">
      <c r="A12" s="31" t="s">
        <v>38</v>
      </c>
      <c r="B12" s="37">
        <v>30</v>
      </c>
      <c r="C12" s="113">
        <v>8</v>
      </c>
      <c r="D12" s="61">
        <f t="shared" si="0"/>
        <v>0.26666666666666666</v>
      </c>
      <c r="E12" s="51">
        <v>25</v>
      </c>
      <c r="F12" s="114">
        <v>3</v>
      </c>
      <c r="G12" s="61">
        <f t="shared" si="1"/>
        <v>0.12</v>
      </c>
      <c r="H12" s="114">
        <v>0</v>
      </c>
      <c r="I12" s="116">
        <f t="shared" si="2"/>
        <v>0.83333333333333337</v>
      </c>
      <c r="J12" s="61">
        <f t="shared" si="3"/>
        <v>0.375</v>
      </c>
      <c r="K12" s="106">
        <v>18</v>
      </c>
      <c r="L12" s="117">
        <v>23.006666666666664</v>
      </c>
      <c r="M12" s="112">
        <v>22</v>
      </c>
      <c r="N12" s="118">
        <v>5</v>
      </c>
    </row>
    <row r="13" spans="1:15" s="110" customFormat="1" ht="21.95" customHeight="1" x14ac:dyDescent="0.2">
      <c r="A13" s="31" t="s">
        <v>39</v>
      </c>
      <c r="B13" s="37">
        <v>33</v>
      </c>
      <c r="C13" s="113">
        <v>13</v>
      </c>
      <c r="D13" s="61">
        <f t="shared" si="0"/>
        <v>0.39393939393939392</v>
      </c>
      <c r="E13" s="51">
        <v>28</v>
      </c>
      <c r="F13" s="114">
        <v>9</v>
      </c>
      <c r="G13" s="111">
        <f t="shared" si="1"/>
        <v>0.32142857142857145</v>
      </c>
      <c r="H13" s="115">
        <v>0</v>
      </c>
      <c r="I13" s="116">
        <f t="shared" si="2"/>
        <v>0.84848484848484851</v>
      </c>
      <c r="J13" s="61">
        <f t="shared" si="3"/>
        <v>0.69230769230769229</v>
      </c>
      <c r="K13" s="106">
        <v>16.5</v>
      </c>
      <c r="L13" s="117">
        <v>23.942962962962966</v>
      </c>
      <c r="M13" s="112">
        <v>30</v>
      </c>
      <c r="N13" s="118">
        <v>23</v>
      </c>
    </row>
    <row r="14" spans="1:15" s="110" customFormat="1" ht="21.95" customHeight="1" x14ac:dyDescent="0.2">
      <c r="A14" s="31" t="s">
        <v>40</v>
      </c>
      <c r="B14" s="37">
        <v>76</v>
      </c>
      <c r="C14" s="113">
        <v>26</v>
      </c>
      <c r="D14" s="61">
        <f t="shared" si="0"/>
        <v>0.34210526315789475</v>
      </c>
      <c r="E14" s="51">
        <v>62</v>
      </c>
      <c r="F14" s="114">
        <v>12</v>
      </c>
      <c r="G14" s="61">
        <f t="shared" si="1"/>
        <v>0.19354838709677419</v>
      </c>
      <c r="H14" s="114">
        <v>1</v>
      </c>
      <c r="I14" s="116">
        <f t="shared" si="2"/>
        <v>0.81578947368421051</v>
      </c>
      <c r="J14" s="61">
        <f t="shared" si="3"/>
        <v>0.48</v>
      </c>
      <c r="K14" s="106">
        <v>19</v>
      </c>
      <c r="L14" s="117">
        <v>22.537500000000001</v>
      </c>
      <c r="M14" s="112">
        <v>93</v>
      </c>
      <c r="N14" s="118">
        <v>12</v>
      </c>
    </row>
    <row r="15" spans="1:15" s="110" customFormat="1" ht="21.95" customHeight="1" x14ac:dyDescent="0.2">
      <c r="A15" s="31" t="s">
        <v>41</v>
      </c>
      <c r="B15" s="37">
        <v>197</v>
      </c>
      <c r="C15" s="113">
        <v>108</v>
      </c>
      <c r="D15" s="61">
        <f t="shared" si="0"/>
        <v>0.54822335025380708</v>
      </c>
      <c r="E15" s="51">
        <v>152</v>
      </c>
      <c r="F15" s="114">
        <v>53</v>
      </c>
      <c r="G15" s="61">
        <f>IF(E15=0,0,F15/E15)</f>
        <v>0.34868421052631576</v>
      </c>
      <c r="H15" s="114">
        <v>0</v>
      </c>
      <c r="I15" s="116">
        <f t="shared" si="2"/>
        <v>0.77157360406091369</v>
      </c>
      <c r="J15" s="61">
        <f t="shared" si="3"/>
        <v>0.49074074074074076</v>
      </c>
      <c r="K15" s="106">
        <v>15.25</v>
      </c>
      <c r="L15" s="117">
        <v>20.728403483309144</v>
      </c>
      <c r="M15" s="112">
        <v>128</v>
      </c>
      <c r="N15" s="118">
        <v>129</v>
      </c>
    </row>
    <row r="16" spans="1:15" s="110" customFormat="1" ht="21.95" customHeight="1" x14ac:dyDescent="0.2">
      <c r="A16" s="31" t="s">
        <v>42</v>
      </c>
      <c r="B16" s="37">
        <v>63</v>
      </c>
      <c r="C16" s="113">
        <v>13</v>
      </c>
      <c r="D16" s="61">
        <f t="shared" si="0"/>
        <v>0.20634920634920634</v>
      </c>
      <c r="E16" s="51">
        <v>50</v>
      </c>
      <c r="F16" s="114">
        <v>4</v>
      </c>
      <c r="G16" s="61">
        <f t="shared" si="1"/>
        <v>0.08</v>
      </c>
      <c r="H16" s="114">
        <v>0</v>
      </c>
      <c r="I16" s="116">
        <f t="shared" si="2"/>
        <v>0.79365079365079361</v>
      </c>
      <c r="J16" s="61">
        <f t="shared" si="3"/>
        <v>0.30769230769230771</v>
      </c>
      <c r="K16" s="106">
        <v>18</v>
      </c>
      <c r="L16" s="117">
        <v>20.125</v>
      </c>
      <c r="M16" s="120">
        <v>61</v>
      </c>
      <c r="N16" s="118">
        <v>15</v>
      </c>
    </row>
    <row r="17" spans="1:17" s="110" customFormat="1" ht="21.95" customHeight="1" x14ac:dyDescent="0.2">
      <c r="A17" s="31" t="s">
        <v>43</v>
      </c>
      <c r="B17" s="37">
        <v>91</v>
      </c>
      <c r="C17" s="113">
        <v>24</v>
      </c>
      <c r="D17" s="61">
        <f t="shared" si="0"/>
        <v>0.26373626373626374</v>
      </c>
      <c r="E17" s="51">
        <v>72</v>
      </c>
      <c r="F17" s="114">
        <v>11</v>
      </c>
      <c r="G17" s="61">
        <f t="shared" si="1"/>
        <v>0.15277777777777779</v>
      </c>
      <c r="H17" s="114">
        <v>3</v>
      </c>
      <c r="I17" s="116">
        <f t="shared" si="2"/>
        <v>0.79120879120879117</v>
      </c>
      <c r="J17" s="61">
        <f t="shared" si="3"/>
        <v>0.52380952380952384</v>
      </c>
      <c r="K17" s="106">
        <v>19</v>
      </c>
      <c r="L17" s="117">
        <v>27.732307692307689</v>
      </c>
      <c r="M17" s="112">
        <v>45</v>
      </c>
      <c r="N17" s="118">
        <v>35</v>
      </c>
    </row>
    <row r="18" spans="1:17" s="110" customFormat="1" ht="21.95" customHeight="1" x14ac:dyDescent="0.2">
      <c r="A18" s="31" t="s">
        <v>44</v>
      </c>
      <c r="B18" s="37">
        <v>49</v>
      </c>
      <c r="C18" s="113">
        <v>8</v>
      </c>
      <c r="D18" s="61">
        <f t="shared" si="0"/>
        <v>0.16326530612244897</v>
      </c>
      <c r="E18" s="51">
        <v>35</v>
      </c>
      <c r="F18" s="114">
        <v>3</v>
      </c>
      <c r="G18" s="61">
        <f t="shared" si="1"/>
        <v>8.5714285714285715E-2</v>
      </c>
      <c r="H18" s="114">
        <v>0</v>
      </c>
      <c r="I18" s="116">
        <f t="shared" si="2"/>
        <v>0.7142857142857143</v>
      </c>
      <c r="J18" s="61">
        <f t="shared" si="3"/>
        <v>0.375</v>
      </c>
      <c r="K18" s="106">
        <v>20</v>
      </c>
      <c r="L18" s="117">
        <v>29.833333333333336</v>
      </c>
      <c r="M18" s="112">
        <v>38</v>
      </c>
      <c r="N18" s="118">
        <v>10</v>
      </c>
    </row>
    <row r="19" spans="1:17" s="110" customFormat="1" ht="21.95" customHeight="1" x14ac:dyDescent="0.2">
      <c r="A19" s="31" t="s">
        <v>45</v>
      </c>
      <c r="B19" s="37">
        <v>25</v>
      </c>
      <c r="C19" s="113">
        <v>0</v>
      </c>
      <c r="D19" s="61">
        <f t="shared" si="0"/>
        <v>0</v>
      </c>
      <c r="E19" s="51">
        <v>20</v>
      </c>
      <c r="F19" s="114">
        <v>0</v>
      </c>
      <c r="G19" s="50">
        <f t="shared" si="1"/>
        <v>0</v>
      </c>
      <c r="H19" s="104">
        <v>0</v>
      </c>
      <c r="I19" s="116">
        <f t="shared" si="2"/>
        <v>0.8</v>
      </c>
      <c r="J19" s="61">
        <f>IF(F19=0,0,F19/(C19-H19))</f>
        <v>0</v>
      </c>
      <c r="K19" s="106">
        <v>18</v>
      </c>
      <c r="L19" s="117">
        <v>0</v>
      </c>
      <c r="M19" s="112">
        <v>20</v>
      </c>
      <c r="N19" s="118">
        <v>0</v>
      </c>
    </row>
    <row r="20" spans="1:17" s="110" customFormat="1" ht="21.95" customHeight="1" x14ac:dyDescent="0.2">
      <c r="A20" s="31" t="s">
        <v>46</v>
      </c>
      <c r="B20" s="69">
        <v>60</v>
      </c>
      <c r="C20" s="113">
        <v>7</v>
      </c>
      <c r="D20" s="61">
        <f t="shared" si="0"/>
        <v>0.11666666666666667</v>
      </c>
      <c r="E20" s="51">
        <v>53</v>
      </c>
      <c r="F20" s="114">
        <v>5</v>
      </c>
      <c r="G20" s="50">
        <f t="shared" si="1"/>
        <v>9.4339622641509441E-2</v>
      </c>
      <c r="H20" s="104">
        <v>0</v>
      </c>
      <c r="I20" s="116">
        <f t="shared" si="2"/>
        <v>0.8833333333333333</v>
      </c>
      <c r="J20" s="61">
        <f t="shared" si="3"/>
        <v>0.7142857142857143</v>
      </c>
      <c r="K20" s="106">
        <v>16</v>
      </c>
      <c r="L20" s="117">
        <v>19.773076923076921</v>
      </c>
      <c r="M20" s="120">
        <v>95</v>
      </c>
      <c r="N20" s="118">
        <v>15</v>
      </c>
    </row>
    <row r="21" spans="1:17" s="110" customFormat="1" ht="21.95" customHeight="1" thickBot="1" x14ac:dyDescent="0.25">
      <c r="A21" s="73" t="s">
        <v>47</v>
      </c>
      <c r="B21" s="123">
        <v>128</v>
      </c>
      <c r="C21" s="124">
        <v>41</v>
      </c>
      <c r="D21" s="75">
        <f t="shared" si="0"/>
        <v>0.3203125</v>
      </c>
      <c r="E21" s="70">
        <v>96</v>
      </c>
      <c r="F21" s="122">
        <v>14</v>
      </c>
      <c r="G21" s="111">
        <f t="shared" si="1"/>
        <v>0.14583333333333334</v>
      </c>
      <c r="H21" s="125">
        <v>2</v>
      </c>
      <c r="I21" s="116">
        <f t="shared" si="2"/>
        <v>0.75</v>
      </c>
      <c r="J21" s="121">
        <f t="shared" si="3"/>
        <v>0.35897435897435898</v>
      </c>
      <c r="K21" s="106">
        <v>19</v>
      </c>
      <c r="L21" s="126">
        <v>22.200549450549453</v>
      </c>
      <c r="M21" s="222">
        <v>20</v>
      </c>
      <c r="N21" s="127">
        <v>21</v>
      </c>
    </row>
    <row r="22" spans="1:17" s="110" customFormat="1" ht="21.95" customHeight="1" thickBot="1" x14ac:dyDescent="0.25">
      <c r="A22" s="83" t="s">
        <v>48</v>
      </c>
      <c r="B22" s="128">
        <f>SUM(B6:B21)</f>
        <v>1082</v>
      </c>
      <c r="C22" s="129">
        <f>SUM(C6:C21)</f>
        <v>372</v>
      </c>
      <c r="D22" s="130">
        <f t="shared" si="0"/>
        <v>0.34380776340110908</v>
      </c>
      <c r="E22" s="87">
        <f>SUM(E6:E21)</f>
        <v>851</v>
      </c>
      <c r="F22" s="131">
        <f>SUM(F6:F21)</f>
        <v>168</v>
      </c>
      <c r="G22" s="130">
        <f t="shared" si="1"/>
        <v>0.19741480611045828</v>
      </c>
      <c r="H22" s="131">
        <f>SUM(H6:H21)</f>
        <v>13</v>
      </c>
      <c r="I22" s="132">
        <f t="shared" si="2"/>
        <v>0.78650646950092418</v>
      </c>
      <c r="J22" s="130">
        <f t="shared" si="3"/>
        <v>0.46796657381615597</v>
      </c>
      <c r="K22" s="133">
        <v>17.736780258519389</v>
      </c>
      <c r="L22" s="134">
        <v>22.420223248973244</v>
      </c>
      <c r="M22" s="135">
        <f>SUM(M6:M21)</f>
        <v>692</v>
      </c>
      <c r="N22" s="136">
        <f>SUM(N6:N21)</f>
        <v>384</v>
      </c>
    </row>
    <row r="23" spans="1:17" s="142" customFormat="1" ht="15" x14ac:dyDescent="0.2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5" x14ac:dyDescent="0.2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25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7.5703125" style="182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19" s="24" customFormat="1" ht="20.100000000000001" customHeight="1" x14ac:dyDescent="0.2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2"/>
    </row>
    <row r="2" spans="1:19" s="24" customFormat="1" ht="20.100000000000001" customHeight="1" x14ac:dyDescent="0.2">
      <c r="A2" s="253" t="str">
        <f>'1 Adult Part'!$A$2</f>
        <v>FY24 QUARTER ENDING DECEMBER 31, 2023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70"/>
    </row>
    <row r="3" spans="1:19" s="24" customFormat="1" ht="20.100000000000001" customHeight="1" thickBot="1" x14ac:dyDescent="0.25">
      <c r="A3" s="256" t="s">
        <v>61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80"/>
    </row>
    <row r="4" spans="1:19" ht="16.5" customHeight="1" x14ac:dyDescent="0.25">
      <c r="A4" s="281" t="s">
        <v>62</v>
      </c>
      <c r="B4" s="273" t="s">
        <v>63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74"/>
    </row>
    <row r="5" spans="1:19" ht="50.25" customHeight="1" thickBot="1" x14ac:dyDescent="0.25">
      <c r="A5" s="282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1.95" customHeight="1" x14ac:dyDescent="0.2">
      <c r="A6" s="31" t="s">
        <v>32</v>
      </c>
      <c r="B6" s="153">
        <v>61.29032258064516</v>
      </c>
      <c r="C6" s="154">
        <v>6.4516129032258061</v>
      </c>
      <c r="D6" s="155">
        <v>9.67741935483871</v>
      </c>
      <c r="E6" s="154">
        <v>25.806451612903224</v>
      </c>
      <c r="F6" s="154">
        <v>12.903225806451612</v>
      </c>
      <c r="G6" s="155">
        <v>6.4516129032258061</v>
      </c>
      <c r="H6" s="154">
        <v>3.225806451612903</v>
      </c>
      <c r="I6" s="155">
        <v>93.548387096774192</v>
      </c>
      <c r="J6" s="154">
        <v>0</v>
      </c>
      <c r="K6" s="155">
        <v>3.225806451612903</v>
      </c>
      <c r="L6" s="155">
        <v>9.67741935483871</v>
      </c>
      <c r="M6" s="156">
        <v>0</v>
      </c>
      <c r="N6" s="155">
        <v>51.612903225806448</v>
      </c>
      <c r="O6" s="157">
        <v>93.548387096774192</v>
      </c>
      <c r="P6" s="158"/>
    </row>
    <row r="7" spans="1:19" s="46" customFormat="1" ht="21.95" customHeight="1" x14ac:dyDescent="0.2">
      <c r="A7" s="47" t="s">
        <v>33</v>
      </c>
      <c r="B7" s="159">
        <v>83.193277310924373</v>
      </c>
      <c r="C7" s="160">
        <v>10.084033613445378</v>
      </c>
      <c r="D7" s="161">
        <v>40.336134453781511</v>
      </c>
      <c r="E7" s="160">
        <v>54.621848739495796</v>
      </c>
      <c r="F7" s="160">
        <v>2.5210084033613445</v>
      </c>
      <c r="G7" s="161">
        <v>8.4033613445378155</v>
      </c>
      <c r="H7" s="160">
        <v>0.84033613445378152</v>
      </c>
      <c r="I7" s="161">
        <v>69.747899159663859</v>
      </c>
      <c r="J7" s="160">
        <v>0</v>
      </c>
      <c r="K7" s="161">
        <v>10.084033613445378</v>
      </c>
      <c r="L7" s="161">
        <v>5.0420168067226889</v>
      </c>
      <c r="M7" s="162">
        <v>1.680672268907563</v>
      </c>
      <c r="N7" s="161">
        <v>24.369747899159666</v>
      </c>
      <c r="O7" s="163">
        <v>73.949579831932766</v>
      </c>
      <c r="P7" s="158"/>
    </row>
    <row r="8" spans="1:19" s="46" customFormat="1" ht="21.95" customHeight="1" x14ac:dyDescent="0.2">
      <c r="A8" s="31" t="s">
        <v>34</v>
      </c>
      <c r="B8" s="164">
        <v>66.666666666666671</v>
      </c>
      <c r="C8" s="165">
        <v>8.3333333333333339</v>
      </c>
      <c r="D8" s="166">
        <v>16.666666666666668</v>
      </c>
      <c r="E8" s="165">
        <v>25</v>
      </c>
      <c r="F8" s="165">
        <v>0</v>
      </c>
      <c r="G8" s="166">
        <v>4.166666666666667</v>
      </c>
      <c r="H8" s="165">
        <v>8.3333333333333339</v>
      </c>
      <c r="I8" s="166">
        <v>91.666666666666657</v>
      </c>
      <c r="J8" s="165">
        <v>0</v>
      </c>
      <c r="K8" s="166">
        <v>25</v>
      </c>
      <c r="L8" s="166">
        <v>0</v>
      </c>
      <c r="M8" s="167">
        <v>0</v>
      </c>
      <c r="N8" s="166">
        <v>50</v>
      </c>
      <c r="O8" s="168">
        <v>95.833333333333343</v>
      </c>
      <c r="P8" s="158"/>
    </row>
    <row r="9" spans="1:19" s="46" customFormat="1" ht="21.95" customHeight="1" x14ac:dyDescent="0.2">
      <c r="A9" s="31" t="s">
        <v>35</v>
      </c>
      <c r="B9" s="164">
        <v>80.952380952380949</v>
      </c>
      <c r="C9" s="165">
        <v>2.3809523809523809</v>
      </c>
      <c r="D9" s="166">
        <v>14.285714285714286</v>
      </c>
      <c r="E9" s="165">
        <v>66.666666666666671</v>
      </c>
      <c r="F9" s="165">
        <v>1.1904761904761905</v>
      </c>
      <c r="G9" s="166">
        <v>3.5714285714285716</v>
      </c>
      <c r="H9" s="165">
        <v>3.5714285714285716</v>
      </c>
      <c r="I9" s="166">
        <v>94.047619047619051</v>
      </c>
      <c r="J9" s="165">
        <v>0</v>
      </c>
      <c r="K9" s="166">
        <v>8.3333333333333339</v>
      </c>
      <c r="L9" s="166">
        <v>0</v>
      </c>
      <c r="M9" s="167">
        <v>3.5714285714285716</v>
      </c>
      <c r="N9" s="166">
        <v>64.285714285714278</v>
      </c>
      <c r="O9" s="168">
        <v>96.428571428571431</v>
      </c>
      <c r="P9" s="158"/>
    </row>
    <row r="10" spans="1:19" s="46" customFormat="1" ht="21.95" customHeight="1" x14ac:dyDescent="0.2">
      <c r="A10" s="31" t="s">
        <v>36</v>
      </c>
      <c r="B10" s="164">
        <v>85.294117647058826</v>
      </c>
      <c r="C10" s="165">
        <v>5.882352941176471</v>
      </c>
      <c r="D10" s="166">
        <v>11.764705882352942</v>
      </c>
      <c r="E10" s="165">
        <v>20.588235294117649</v>
      </c>
      <c r="F10" s="165">
        <v>2.9411764705882355</v>
      </c>
      <c r="G10" s="166">
        <v>17.647058823529413</v>
      </c>
      <c r="H10" s="165">
        <v>17.647058823529413</v>
      </c>
      <c r="I10" s="166">
        <v>67.64705882352942</v>
      </c>
      <c r="J10" s="165">
        <v>0</v>
      </c>
      <c r="K10" s="166">
        <v>2.9411764705882355</v>
      </c>
      <c r="L10" s="166">
        <v>2.9411764705882355</v>
      </c>
      <c r="M10" s="167">
        <v>2.9411764705882355</v>
      </c>
      <c r="N10" s="166">
        <v>58.823529411764703</v>
      </c>
      <c r="O10" s="168">
        <v>94.117647058823536</v>
      </c>
      <c r="P10" s="158"/>
    </row>
    <row r="11" spans="1:19" s="46" customFormat="1" ht="21.95" customHeight="1" x14ac:dyDescent="0.2">
      <c r="A11" s="31" t="s">
        <v>37</v>
      </c>
      <c r="B11" s="164">
        <v>68</v>
      </c>
      <c r="C11" s="165">
        <v>4.8</v>
      </c>
      <c r="D11" s="166">
        <v>31.2</v>
      </c>
      <c r="E11" s="165">
        <v>40.799999999999997</v>
      </c>
      <c r="F11" s="165">
        <v>10.4</v>
      </c>
      <c r="G11" s="166">
        <v>0.8</v>
      </c>
      <c r="H11" s="165">
        <v>5.6</v>
      </c>
      <c r="I11" s="166">
        <v>62.4</v>
      </c>
      <c r="J11" s="165">
        <v>0.8</v>
      </c>
      <c r="K11" s="166">
        <v>67.2</v>
      </c>
      <c r="L11" s="166">
        <v>0</v>
      </c>
      <c r="M11" s="167">
        <v>0</v>
      </c>
      <c r="N11" s="166">
        <v>36.799999999999997</v>
      </c>
      <c r="O11" s="168">
        <v>77.599999999999994</v>
      </c>
      <c r="P11" s="158"/>
    </row>
    <row r="12" spans="1:19" s="46" customFormat="1" ht="21.95" customHeight="1" x14ac:dyDescent="0.2">
      <c r="A12" s="31" t="s">
        <v>38</v>
      </c>
      <c r="B12" s="164">
        <v>44.444444444444443</v>
      </c>
      <c r="C12" s="165">
        <v>5.5555555555555554</v>
      </c>
      <c r="D12" s="166">
        <v>22.222222222222221</v>
      </c>
      <c r="E12" s="165">
        <v>11.111111111111111</v>
      </c>
      <c r="F12" s="165">
        <v>0</v>
      </c>
      <c r="G12" s="166">
        <v>33.333333333333336</v>
      </c>
      <c r="H12" s="165">
        <v>5.5555555555555554</v>
      </c>
      <c r="I12" s="166">
        <v>100</v>
      </c>
      <c r="J12" s="165">
        <v>0</v>
      </c>
      <c r="K12" s="166">
        <v>5.5555555555555554</v>
      </c>
      <c r="L12" s="166">
        <v>0</v>
      </c>
      <c r="M12" s="167">
        <v>0</v>
      </c>
      <c r="N12" s="166">
        <v>16.666666666666668</v>
      </c>
      <c r="O12" s="168">
        <v>100</v>
      </c>
      <c r="P12" s="158"/>
    </row>
    <row r="13" spans="1:19" s="46" customFormat="1" ht="21.95" customHeight="1" x14ac:dyDescent="0.2">
      <c r="A13" s="31" t="s">
        <v>39</v>
      </c>
      <c r="B13" s="164">
        <v>79.245283018867923</v>
      </c>
      <c r="C13" s="165">
        <v>5.6603773584905666</v>
      </c>
      <c r="D13" s="166">
        <v>32.075471698113205</v>
      </c>
      <c r="E13" s="165">
        <v>15.09433962264151</v>
      </c>
      <c r="F13" s="165">
        <v>35.849056603773583</v>
      </c>
      <c r="G13" s="166">
        <v>5.6603773584905666</v>
      </c>
      <c r="H13" s="165">
        <v>5.6603773584905666</v>
      </c>
      <c r="I13" s="166">
        <v>79.245283018867923</v>
      </c>
      <c r="J13" s="165">
        <v>0</v>
      </c>
      <c r="K13" s="166">
        <v>15.09433962264151</v>
      </c>
      <c r="L13" s="166">
        <v>1.8867924528301887</v>
      </c>
      <c r="M13" s="167">
        <v>3.7735849056603774</v>
      </c>
      <c r="N13" s="166">
        <v>66.037735849056602</v>
      </c>
      <c r="O13" s="168">
        <v>100</v>
      </c>
      <c r="P13" s="158"/>
    </row>
    <row r="14" spans="1:19" s="46" customFormat="1" ht="21.95" customHeight="1" x14ac:dyDescent="0.2">
      <c r="A14" s="31" t="s">
        <v>40</v>
      </c>
      <c r="B14" s="164">
        <v>61.702127659574472</v>
      </c>
      <c r="C14" s="165">
        <v>7.0921985815602842</v>
      </c>
      <c r="D14" s="166">
        <v>24.822695035460992</v>
      </c>
      <c r="E14" s="165">
        <v>31.205673758865249</v>
      </c>
      <c r="F14" s="165">
        <v>1.4184397163120568</v>
      </c>
      <c r="G14" s="166">
        <v>10.638297872340424</v>
      </c>
      <c r="H14" s="165">
        <v>6.3829787234042552</v>
      </c>
      <c r="I14" s="166">
        <v>90.780141843971634</v>
      </c>
      <c r="J14" s="165">
        <v>0</v>
      </c>
      <c r="K14" s="166">
        <v>55.319148936170215</v>
      </c>
      <c r="L14" s="166">
        <v>4.2553191489361701</v>
      </c>
      <c r="M14" s="167">
        <v>0.70921985815602839</v>
      </c>
      <c r="N14" s="166">
        <v>34.751773049645386</v>
      </c>
      <c r="O14" s="168">
        <v>96.453900709219852</v>
      </c>
      <c r="P14" s="158"/>
    </row>
    <row r="15" spans="1:19" s="46" customFormat="1" ht="21.95" customHeight="1" x14ac:dyDescent="0.2">
      <c r="A15" s="31" t="s">
        <v>41</v>
      </c>
      <c r="B15" s="164">
        <v>68.387096774193552</v>
      </c>
      <c r="C15" s="165">
        <v>3.5483870967741935</v>
      </c>
      <c r="D15" s="166">
        <v>70.322580645161281</v>
      </c>
      <c r="E15" s="165">
        <v>19.032258064516128</v>
      </c>
      <c r="F15" s="165">
        <v>3.225806451612903</v>
      </c>
      <c r="G15" s="166">
        <v>5.161290322580645</v>
      </c>
      <c r="H15" s="165">
        <v>6.7741935483870961</v>
      </c>
      <c r="I15" s="166">
        <v>81.290322580645167</v>
      </c>
      <c r="J15" s="165">
        <v>0.64516129032258063</v>
      </c>
      <c r="K15" s="166">
        <v>20</v>
      </c>
      <c r="L15" s="166">
        <v>2.903225806451613</v>
      </c>
      <c r="M15" s="167">
        <v>0.967741935483871</v>
      </c>
      <c r="N15" s="166">
        <v>41.612903225806448</v>
      </c>
      <c r="O15" s="168">
        <v>96.451612903225808</v>
      </c>
      <c r="P15" s="158"/>
    </row>
    <row r="16" spans="1:19" s="46" customFormat="1" ht="21.95" customHeight="1" x14ac:dyDescent="0.2">
      <c r="A16" s="31" t="s">
        <v>42</v>
      </c>
      <c r="B16" s="164">
        <v>67.741935483870961</v>
      </c>
      <c r="C16" s="165">
        <v>6.4516129032258061</v>
      </c>
      <c r="D16" s="166">
        <v>74.193548387096769</v>
      </c>
      <c r="E16" s="165">
        <v>19.35483870967742</v>
      </c>
      <c r="F16" s="165">
        <v>3.225806451612903</v>
      </c>
      <c r="G16" s="166">
        <v>6.4516129032258061</v>
      </c>
      <c r="H16" s="165">
        <v>0</v>
      </c>
      <c r="I16" s="166">
        <v>54.838709677419359</v>
      </c>
      <c r="J16" s="165">
        <v>0</v>
      </c>
      <c r="K16" s="166">
        <v>6.4516129032258061</v>
      </c>
      <c r="L16" s="166">
        <v>0</v>
      </c>
      <c r="M16" s="167">
        <v>0</v>
      </c>
      <c r="N16" s="166">
        <v>45.161290322580641</v>
      </c>
      <c r="O16" s="168">
        <v>58.064516129032256</v>
      </c>
      <c r="P16" s="158"/>
    </row>
    <row r="17" spans="1:23" s="46" customFormat="1" ht="21.95" customHeight="1" x14ac:dyDescent="0.2">
      <c r="A17" s="31" t="s">
        <v>43</v>
      </c>
      <c r="B17" s="164">
        <v>80.740740740740733</v>
      </c>
      <c r="C17" s="165">
        <v>10.37037037037037</v>
      </c>
      <c r="D17" s="166">
        <v>32.592592592592588</v>
      </c>
      <c r="E17" s="165">
        <v>27.407407407407408</v>
      </c>
      <c r="F17" s="165">
        <v>3.7037037037037037</v>
      </c>
      <c r="G17" s="166">
        <v>8.148148148148147</v>
      </c>
      <c r="H17" s="165">
        <v>1.4814814814814816</v>
      </c>
      <c r="I17" s="166">
        <v>93.333333333333343</v>
      </c>
      <c r="J17" s="165">
        <v>0.74074074074074081</v>
      </c>
      <c r="K17" s="166">
        <v>8.148148148148147</v>
      </c>
      <c r="L17" s="166">
        <v>0.74074074074074081</v>
      </c>
      <c r="M17" s="167">
        <v>0</v>
      </c>
      <c r="N17" s="166">
        <v>34.074074074074076</v>
      </c>
      <c r="O17" s="168">
        <v>96.296296296296291</v>
      </c>
      <c r="P17" s="158"/>
    </row>
    <row r="18" spans="1:23" s="46" customFormat="1" ht="21.95" customHeight="1" x14ac:dyDescent="0.2">
      <c r="A18" s="31" t="s">
        <v>44</v>
      </c>
      <c r="B18" s="164">
        <v>76.744186046511629</v>
      </c>
      <c r="C18" s="165">
        <v>11.627906976744187</v>
      </c>
      <c r="D18" s="166">
        <v>13.953488372093023</v>
      </c>
      <c r="E18" s="165">
        <v>30.232558139534884</v>
      </c>
      <c r="F18" s="165">
        <v>6.9767441860465116</v>
      </c>
      <c r="G18" s="166">
        <v>9.3023255813953476</v>
      </c>
      <c r="H18" s="165">
        <v>0</v>
      </c>
      <c r="I18" s="166">
        <v>90.697674418604663</v>
      </c>
      <c r="J18" s="165">
        <v>0</v>
      </c>
      <c r="K18" s="166">
        <v>4.6511627906976738</v>
      </c>
      <c r="L18" s="166">
        <v>0</v>
      </c>
      <c r="M18" s="167">
        <v>0</v>
      </c>
      <c r="N18" s="166">
        <v>46.511627906976749</v>
      </c>
      <c r="O18" s="168">
        <v>93.023255813953497</v>
      </c>
      <c r="P18" s="158"/>
    </row>
    <row r="19" spans="1:23" s="46" customFormat="1" ht="21.95" customHeight="1" x14ac:dyDescent="0.2">
      <c r="A19" s="31" t="s">
        <v>45</v>
      </c>
      <c r="B19" s="164">
        <v>100</v>
      </c>
      <c r="C19" s="165">
        <v>50</v>
      </c>
      <c r="D19" s="166">
        <v>0</v>
      </c>
      <c r="E19" s="165">
        <v>100</v>
      </c>
      <c r="F19" s="165">
        <v>0</v>
      </c>
      <c r="G19" s="166">
        <v>0</v>
      </c>
      <c r="H19" s="165">
        <v>0</v>
      </c>
      <c r="I19" s="166">
        <v>100</v>
      </c>
      <c r="J19" s="165">
        <v>0</v>
      </c>
      <c r="K19" s="166">
        <v>50</v>
      </c>
      <c r="L19" s="166">
        <v>0</v>
      </c>
      <c r="M19" s="167">
        <v>0</v>
      </c>
      <c r="N19" s="166">
        <v>50</v>
      </c>
      <c r="O19" s="168">
        <v>100</v>
      </c>
      <c r="P19" s="158"/>
    </row>
    <row r="20" spans="1:23" s="46" customFormat="1" ht="21.95" customHeight="1" x14ac:dyDescent="0.2">
      <c r="A20" s="31" t="s">
        <v>46</v>
      </c>
      <c r="B20" s="164">
        <v>78.723404255319153</v>
      </c>
      <c r="C20" s="165">
        <v>10.638297872340424</v>
      </c>
      <c r="D20" s="166">
        <v>42.553191489361694</v>
      </c>
      <c r="E20" s="165">
        <v>31.914893617021274</v>
      </c>
      <c r="F20" s="165">
        <v>4.2553191489361701</v>
      </c>
      <c r="G20" s="166">
        <v>12.76595744680851</v>
      </c>
      <c r="H20" s="165">
        <v>0</v>
      </c>
      <c r="I20" s="166">
        <v>93.61702127659575</v>
      </c>
      <c r="J20" s="165">
        <v>0</v>
      </c>
      <c r="K20" s="166">
        <v>53.191489361702125</v>
      </c>
      <c r="L20" s="166">
        <v>0</v>
      </c>
      <c r="M20" s="167">
        <v>2.1276595744680851</v>
      </c>
      <c r="N20" s="166">
        <v>42.553191489361694</v>
      </c>
      <c r="O20" s="168">
        <v>100</v>
      </c>
      <c r="P20" s="158"/>
    </row>
    <row r="21" spans="1:23" s="46" customFormat="1" ht="21.95" customHeight="1" thickBot="1" x14ac:dyDescent="0.25">
      <c r="A21" s="73" t="s">
        <v>47</v>
      </c>
      <c r="B21" s="169">
        <v>87.735849056603769</v>
      </c>
      <c r="C21" s="170">
        <v>12.264150943396226</v>
      </c>
      <c r="D21" s="171">
        <v>13.20754716981132</v>
      </c>
      <c r="E21" s="170">
        <v>40.566037735849058</v>
      </c>
      <c r="F21" s="170">
        <v>3.7735849056603774</v>
      </c>
      <c r="G21" s="171">
        <v>10.377358490566037</v>
      </c>
      <c r="H21" s="170">
        <v>0</v>
      </c>
      <c r="I21" s="171">
        <v>95.283018867924525</v>
      </c>
      <c r="J21" s="170">
        <v>0</v>
      </c>
      <c r="K21" s="171">
        <v>25.471698113207548</v>
      </c>
      <c r="L21" s="171">
        <v>1.8867924528301887</v>
      </c>
      <c r="M21" s="172">
        <v>1.8867924528301887</v>
      </c>
      <c r="N21" s="171">
        <v>65.094339622641513</v>
      </c>
      <c r="O21" s="173">
        <v>99.056603773584897</v>
      </c>
      <c r="P21" s="158"/>
    </row>
    <row r="22" spans="1:23" s="46" customFormat="1" ht="21.95" customHeight="1" thickBot="1" x14ac:dyDescent="0.25">
      <c r="A22" s="83" t="s">
        <v>48</v>
      </c>
      <c r="B22" s="174">
        <v>73.676132003069839</v>
      </c>
      <c r="C22" s="175">
        <v>6.9838833461243279</v>
      </c>
      <c r="D22" s="176">
        <v>37.682271680736761</v>
      </c>
      <c r="E22" s="175">
        <v>32.386799693016115</v>
      </c>
      <c r="F22" s="177">
        <v>5.2187260168841139</v>
      </c>
      <c r="G22" s="175">
        <v>7.4443591711435149</v>
      </c>
      <c r="H22" s="177">
        <v>4.2977743668457409</v>
      </c>
      <c r="I22" s="175">
        <v>83.115886415963161</v>
      </c>
      <c r="J22" s="178">
        <v>0.30698388334612431</v>
      </c>
      <c r="K22" s="175">
        <v>25.172678434382195</v>
      </c>
      <c r="L22" s="178">
        <v>2.2256331542594014</v>
      </c>
      <c r="M22" s="175">
        <v>1.1511895625479662</v>
      </c>
      <c r="N22" s="177">
        <v>43.207981580967001</v>
      </c>
      <c r="O22" s="179">
        <v>91.941673062164227</v>
      </c>
      <c r="P22" s="158"/>
      <c r="R22" s="180"/>
      <c r="S22" s="181"/>
      <c r="T22" s="181"/>
      <c r="U22" s="181"/>
      <c r="V22" s="181"/>
      <c r="W22" s="181"/>
    </row>
    <row r="23" spans="1:23" x14ac:dyDescent="0.2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00000000000001" customHeight="1" x14ac:dyDescent="0.2">
      <c r="A2" s="253" t="str">
        <f>'1 Adult Part'!A2:R2</f>
        <v>FY24 QUARTER ENDING DECEMBER 31, 2023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00000000000001" customHeight="1" thickBot="1" x14ac:dyDescent="0.25">
      <c r="A3" s="256" t="s">
        <v>78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">
      <c r="A4" s="265" t="s">
        <v>62</v>
      </c>
      <c r="B4" s="259" t="s">
        <v>13</v>
      </c>
      <c r="C4" s="260"/>
      <c r="D4" s="261"/>
      <c r="E4" s="259" t="s">
        <v>14</v>
      </c>
      <c r="F4" s="260"/>
      <c r="G4" s="261"/>
      <c r="H4" s="259" t="s">
        <v>15</v>
      </c>
      <c r="I4" s="260"/>
      <c r="J4" s="260"/>
      <c r="K4" s="260"/>
      <c r="L4" s="260"/>
      <c r="M4" s="261"/>
      <c r="N4" s="259" t="s">
        <v>16</v>
      </c>
      <c r="O4" s="260"/>
      <c r="P4" s="260"/>
      <c r="Q4" s="260"/>
      <c r="R4" s="261"/>
    </row>
    <row r="5" spans="1:19" ht="12.75" customHeight="1" x14ac:dyDescent="0.2">
      <c r="A5" s="266"/>
      <c r="B5" s="262" t="s">
        <v>17</v>
      </c>
      <c r="C5" s="263"/>
      <c r="D5" s="264"/>
      <c r="E5" s="262" t="s">
        <v>18</v>
      </c>
      <c r="F5" s="263"/>
      <c r="G5" s="264"/>
      <c r="H5" s="262" t="s">
        <v>18</v>
      </c>
      <c r="I5" s="263"/>
      <c r="J5" s="263"/>
      <c r="K5" s="263"/>
      <c r="L5" s="263"/>
      <c r="M5" s="264"/>
      <c r="N5" s="262" t="s">
        <v>19</v>
      </c>
      <c r="O5" s="263"/>
      <c r="P5" s="263"/>
      <c r="Q5" s="263"/>
      <c r="R5" s="264"/>
    </row>
    <row r="6" spans="1:19" ht="50.25" customHeight="1" thickBot="1" x14ac:dyDescent="0.25">
      <c r="A6" s="267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57</v>
      </c>
      <c r="C7" s="33">
        <v>22</v>
      </c>
      <c r="D7" s="183">
        <f>C7/B7</f>
        <v>0.38596491228070173</v>
      </c>
      <c r="E7" s="35">
        <v>42</v>
      </c>
      <c r="F7" s="36">
        <v>12</v>
      </c>
      <c r="G7" s="34">
        <f t="shared" ref="G7:G23" si="0">(F7/E7)</f>
        <v>0.2857142857142857</v>
      </c>
      <c r="H7" s="37">
        <v>36</v>
      </c>
      <c r="I7" s="33">
        <v>10</v>
      </c>
      <c r="J7" s="38">
        <f t="shared" ref="J7:J23" si="1">(I7/H7)</f>
        <v>0.27777777777777779</v>
      </c>
      <c r="K7" s="218">
        <v>48</v>
      </c>
      <c r="L7" s="39">
        <v>17</v>
      </c>
      <c r="M7" s="40">
        <f>+L7/K7</f>
        <v>0.35416666666666669</v>
      </c>
      <c r="N7" s="41">
        <v>0</v>
      </c>
      <c r="O7" s="42">
        <v>0</v>
      </c>
      <c r="P7" s="39">
        <v>17</v>
      </c>
      <c r="Q7" s="43">
        <v>1</v>
      </c>
      <c r="R7" s="44">
        <v>1</v>
      </c>
      <c r="S7" s="45"/>
    </row>
    <row r="8" spans="1:19" s="46" customFormat="1" ht="20.100000000000001" customHeight="1" x14ac:dyDescent="0.2">
      <c r="A8" s="47" t="s">
        <v>33</v>
      </c>
      <c r="B8" s="48">
        <v>107</v>
      </c>
      <c r="C8" s="49">
        <v>93</v>
      </c>
      <c r="D8" s="121">
        <f t="shared" ref="D8:D23" si="2">C8/B8</f>
        <v>0.86915887850467288</v>
      </c>
      <c r="E8" s="51">
        <v>61</v>
      </c>
      <c r="F8" s="52">
        <v>48</v>
      </c>
      <c r="G8" s="50">
        <f t="shared" si="0"/>
        <v>0.78688524590163933</v>
      </c>
      <c r="H8" s="37">
        <v>61</v>
      </c>
      <c r="I8" s="49">
        <v>44</v>
      </c>
      <c r="J8" s="53">
        <f t="shared" si="1"/>
        <v>0.72131147540983609</v>
      </c>
      <c r="K8" s="52">
        <v>107</v>
      </c>
      <c r="L8" s="54">
        <v>82</v>
      </c>
      <c r="M8" s="55">
        <f>+L8/K8</f>
        <v>0.76635514018691586</v>
      </c>
      <c r="N8" s="56">
        <v>0</v>
      </c>
      <c r="O8" s="57">
        <v>2</v>
      </c>
      <c r="P8" s="54">
        <v>80</v>
      </c>
      <c r="Q8" s="58">
        <v>1</v>
      </c>
      <c r="R8" s="59">
        <v>1</v>
      </c>
      <c r="S8" s="45"/>
    </row>
    <row r="9" spans="1:19" s="46" customFormat="1" ht="20.100000000000001" customHeight="1" x14ac:dyDescent="0.2">
      <c r="A9" s="31" t="s">
        <v>34</v>
      </c>
      <c r="B9" s="48">
        <v>59</v>
      </c>
      <c r="C9" s="60">
        <v>28</v>
      </c>
      <c r="D9" s="61">
        <f t="shared" si="2"/>
        <v>0.47457627118644069</v>
      </c>
      <c r="E9" s="51">
        <v>40</v>
      </c>
      <c r="F9" s="52">
        <v>10</v>
      </c>
      <c r="G9" s="50">
        <f t="shared" si="0"/>
        <v>0.25</v>
      </c>
      <c r="H9" s="37">
        <v>25</v>
      </c>
      <c r="I9" s="60">
        <v>9</v>
      </c>
      <c r="J9" s="53">
        <f t="shared" si="1"/>
        <v>0.36</v>
      </c>
      <c r="K9" s="52">
        <v>30</v>
      </c>
      <c r="L9" s="54">
        <v>23</v>
      </c>
      <c r="M9" s="55">
        <f t="shared" ref="M9:M20" si="3">+L9/K9</f>
        <v>0.76666666666666672</v>
      </c>
      <c r="N9" s="62">
        <v>0</v>
      </c>
      <c r="O9" s="63">
        <v>0</v>
      </c>
      <c r="P9" s="64">
        <v>23</v>
      </c>
      <c r="Q9" s="65">
        <v>0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145</v>
      </c>
      <c r="C10" s="60">
        <v>96</v>
      </c>
      <c r="D10" s="61">
        <f t="shared" si="2"/>
        <v>0.66206896551724137</v>
      </c>
      <c r="E10" s="68">
        <v>85</v>
      </c>
      <c r="F10" s="52">
        <v>40</v>
      </c>
      <c r="G10" s="50">
        <f t="shared" si="0"/>
        <v>0.47058823529411764</v>
      </c>
      <c r="H10" s="69">
        <v>15</v>
      </c>
      <c r="I10" s="60">
        <v>21</v>
      </c>
      <c r="J10" s="53">
        <f>IF(H10&gt;0,I10/H10,0)</f>
        <v>1.4</v>
      </c>
      <c r="K10" s="52">
        <v>26</v>
      </c>
      <c r="L10" s="54">
        <v>50</v>
      </c>
      <c r="M10" s="55">
        <f t="shared" si="3"/>
        <v>1.9230769230769231</v>
      </c>
      <c r="N10" s="62">
        <v>0</v>
      </c>
      <c r="O10" s="63">
        <v>4</v>
      </c>
      <c r="P10" s="64">
        <v>46</v>
      </c>
      <c r="Q10" s="65">
        <v>0</v>
      </c>
      <c r="R10" s="66">
        <v>0</v>
      </c>
      <c r="S10" s="45"/>
    </row>
    <row r="11" spans="1:19" s="46" customFormat="1" ht="20.100000000000001" customHeight="1" x14ac:dyDescent="0.2">
      <c r="A11" s="31" t="s">
        <v>36</v>
      </c>
      <c r="B11" s="48">
        <v>125</v>
      </c>
      <c r="C11" s="60">
        <v>69</v>
      </c>
      <c r="D11" s="61">
        <f t="shared" si="2"/>
        <v>0.55200000000000005</v>
      </c>
      <c r="E11" s="70">
        <v>74</v>
      </c>
      <c r="F11" s="52">
        <v>26</v>
      </c>
      <c r="G11" s="50">
        <f t="shared" si="0"/>
        <v>0.35135135135135137</v>
      </c>
      <c r="H11" s="37">
        <v>35</v>
      </c>
      <c r="I11" s="60">
        <v>11</v>
      </c>
      <c r="J11" s="53">
        <f t="shared" si="1"/>
        <v>0.31428571428571428</v>
      </c>
      <c r="K11" s="52">
        <v>80</v>
      </c>
      <c r="L11" s="54">
        <v>30</v>
      </c>
      <c r="M11" s="55">
        <f t="shared" si="3"/>
        <v>0.375</v>
      </c>
      <c r="N11" s="62">
        <v>0</v>
      </c>
      <c r="O11" s="63">
        <v>0</v>
      </c>
      <c r="P11" s="64">
        <v>30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97</v>
      </c>
      <c r="C12" s="60">
        <v>108</v>
      </c>
      <c r="D12" s="61">
        <f t="shared" si="2"/>
        <v>1.1134020618556701</v>
      </c>
      <c r="E12" s="72">
        <v>60</v>
      </c>
      <c r="F12" s="52">
        <v>67</v>
      </c>
      <c r="G12" s="50">
        <f t="shared" si="0"/>
        <v>1.1166666666666667</v>
      </c>
      <c r="H12" s="37">
        <v>60</v>
      </c>
      <c r="I12" s="60">
        <v>66</v>
      </c>
      <c r="J12" s="53">
        <f t="shared" si="1"/>
        <v>1.1000000000000001</v>
      </c>
      <c r="K12" s="52">
        <v>97</v>
      </c>
      <c r="L12" s="54">
        <v>103</v>
      </c>
      <c r="M12" s="55">
        <f t="shared" si="3"/>
        <v>1.0618556701030928</v>
      </c>
      <c r="N12" s="62">
        <v>0</v>
      </c>
      <c r="O12" s="63">
        <v>4</v>
      </c>
      <c r="P12" s="64">
        <v>99</v>
      </c>
      <c r="Q12" s="65">
        <v>0</v>
      </c>
      <c r="R12" s="66">
        <v>0</v>
      </c>
      <c r="S12" s="45"/>
    </row>
    <row r="13" spans="1:19" s="46" customFormat="1" ht="20.100000000000001" customHeight="1" x14ac:dyDescent="0.2">
      <c r="A13" s="31" t="s">
        <v>38</v>
      </c>
      <c r="B13" s="48">
        <v>40</v>
      </c>
      <c r="C13" s="60">
        <v>28</v>
      </c>
      <c r="D13" s="61">
        <f t="shared" si="2"/>
        <v>0.7</v>
      </c>
      <c r="E13" s="51">
        <v>16</v>
      </c>
      <c r="F13" s="52">
        <v>11</v>
      </c>
      <c r="G13" s="50">
        <f t="shared" si="0"/>
        <v>0.6875</v>
      </c>
      <c r="H13" s="37">
        <v>20</v>
      </c>
      <c r="I13" s="60">
        <v>10</v>
      </c>
      <c r="J13" s="53">
        <f t="shared" si="1"/>
        <v>0.5</v>
      </c>
      <c r="K13" s="52">
        <v>32</v>
      </c>
      <c r="L13" s="54">
        <v>20</v>
      </c>
      <c r="M13" s="55">
        <f t="shared" si="3"/>
        <v>0.625</v>
      </c>
      <c r="N13" s="62">
        <v>0</v>
      </c>
      <c r="O13" s="63">
        <v>0</v>
      </c>
      <c r="P13" s="64">
        <v>20</v>
      </c>
      <c r="Q13" s="65">
        <v>0</v>
      </c>
      <c r="R13" s="66">
        <v>0</v>
      </c>
      <c r="S13" s="45"/>
    </row>
    <row r="14" spans="1:19" s="46" customFormat="1" ht="20.100000000000001" customHeight="1" x14ac:dyDescent="0.2">
      <c r="A14" s="31" t="s">
        <v>39</v>
      </c>
      <c r="B14" s="48">
        <v>160</v>
      </c>
      <c r="C14" s="60">
        <v>120</v>
      </c>
      <c r="D14" s="61">
        <f t="shared" si="2"/>
        <v>0.75</v>
      </c>
      <c r="E14" s="51">
        <v>93</v>
      </c>
      <c r="F14" s="52">
        <v>49</v>
      </c>
      <c r="G14" s="50">
        <f t="shared" si="0"/>
        <v>0.5268817204301075</v>
      </c>
      <c r="H14" s="37">
        <v>58</v>
      </c>
      <c r="I14" s="60">
        <v>27</v>
      </c>
      <c r="J14" s="53">
        <f t="shared" si="1"/>
        <v>0.46551724137931033</v>
      </c>
      <c r="K14" s="52">
        <v>103</v>
      </c>
      <c r="L14" s="54">
        <v>82</v>
      </c>
      <c r="M14" s="55">
        <f t="shared" si="3"/>
        <v>0.79611650485436891</v>
      </c>
      <c r="N14" s="62">
        <v>0</v>
      </c>
      <c r="O14" s="63">
        <v>0</v>
      </c>
      <c r="P14" s="64">
        <v>82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107</v>
      </c>
      <c r="C15" s="60">
        <v>108</v>
      </c>
      <c r="D15" s="61">
        <f t="shared" si="2"/>
        <v>1.0093457943925233</v>
      </c>
      <c r="E15" s="51">
        <v>60</v>
      </c>
      <c r="F15" s="52">
        <v>58</v>
      </c>
      <c r="G15" s="50">
        <f t="shared" si="0"/>
        <v>0.96666666666666667</v>
      </c>
      <c r="H15" s="37">
        <v>58</v>
      </c>
      <c r="I15" s="60">
        <v>22</v>
      </c>
      <c r="J15" s="53">
        <f t="shared" si="1"/>
        <v>0.37931034482758619</v>
      </c>
      <c r="K15" s="52">
        <v>95</v>
      </c>
      <c r="L15" s="54">
        <v>58</v>
      </c>
      <c r="M15" s="55">
        <f t="shared" si="3"/>
        <v>0.61052631578947369</v>
      </c>
      <c r="N15" s="62">
        <v>0</v>
      </c>
      <c r="O15" s="63">
        <v>0</v>
      </c>
      <c r="P15" s="64">
        <v>54</v>
      </c>
      <c r="Q15" s="65">
        <v>0</v>
      </c>
      <c r="R15" s="66">
        <v>4</v>
      </c>
      <c r="S15" s="45"/>
    </row>
    <row r="16" spans="1:19" s="46" customFormat="1" ht="20.100000000000001" customHeight="1" x14ac:dyDescent="0.2">
      <c r="A16" s="31" t="s">
        <v>41</v>
      </c>
      <c r="B16" s="48">
        <v>300</v>
      </c>
      <c r="C16" s="60">
        <v>151</v>
      </c>
      <c r="D16" s="61">
        <f t="shared" si="2"/>
        <v>0.5033333333333333</v>
      </c>
      <c r="E16" s="51">
        <v>189</v>
      </c>
      <c r="F16" s="52">
        <v>72</v>
      </c>
      <c r="G16" s="50">
        <f t="shared" si="0"/>
        <v>0.38095238095238093</v>
      </c>
      <c r="H16" s="37">
        <v>75</v>
      </c>
      <c r="I16" s="60">
        <v>44</v>
      </c>
      <c r="J16" s="53">
        <f t="shared" si="1"/>
        <v>0.58666666666666667</v>
      </c>
      <c r="K16" s="52">
        <v>90</v>
      </c>
      <c r="L16" s="54">
        <v>91</v>
      </c>
      <c r="M16" s="55">
        <f t="shared" si="3"/>
        <v>1.0111111111111111</v>
      </c>
      <c r="N16" s="62">
        <v>0</v>
      </c>
      <c r="O16" s="63">
        <v>0</v>
      </c>
      <c r="P16" s="64">
        <v>91</v>
      </c>
      <c r="Q16" s="65">
        <v>1</v>
      </c>
      <c r="R16" s="66">
        <v>0</v>
      </c>
      <c r="S16" s="45"/>
    </row>
    <row r="17" spans="1:19" s="46" customFormat="1" ht="20.100000000000001" customHeight="1" x14ac:dyDescent="0.2">
      <c r="A17" s="31" t="s">
        <v>42</v>
      </c>
      <c r="B17" s="48">
        <v>88</v>
      </c>
      <c r="C17" s="60">
        <v>51</v>
      </c>
      <c r="D17" s="61">
        <f t="shared" si="2"/>
        <v>0.57954545454545459</v>
      </c>
      <c r="E17" s="72">
        <v>61</v>
      </c>
      <c r="F17" s="52">
        <v>31</v>
      </c>
      <c r="G17" s="50">
        <f t="shared" si="0"/>
        <v>0.50819672131147542</v>
      </c>
      <c r="H17" s="37">
        <v>61</v>
      </c>
      <c r="I17" s="60">
        <v>30</v>
      </c>
      <c r="J17" s="53">
        <f>IF(H17&gt;0,I17/H17,0)</f>
        <v>0.49180327868852458</v>
      </c>
      <c r="K17" s="103">
        <v>75</v>
      </c>
      <c r="L17" s="54">
        <v>47</v>
      </c>
      <c r="M17" s="53">
        <f>IF(K17&gt;0,L17/K17,0)</f>
        <v>0.62666666666666671</v>
      </c>
      <c r="N17" s="62">
        <v>0</v>
      </c>
      <c r="O17" s="63">
        <v>0</v>
      </c>
      <c r="P17" s="64">
        <v>47</v>
      </c>
      <c r="Q17" s="65">
        <v>0</v>
      </c>
      <c r="R17" s="66">
        <v>0</v>
      </c>
      <c r="S17" s="45"/>
    </row>
    <row r="18" spans="1:19" s="46" customFormat="1" ht="20.100000000000001" customHeight="1" x14ac:dyDescent="0.2">
      <c r="A18" s="31" t="s">
        <v>43</v>
      </c>
      <c r="B18" s="48">
        <v>154</v>
      </c>
      <c r="C18" s="60">
        <v>119</v>
      </c>
      <c r="D18" s="61">
        <f t="shared" si="2"/>
        <v>0.77272727272727271</v>
      </c>
      <c r="E18" s="51">
        <v>83</v>
      </c>
      <c r="F18" s="52">
        <v>55</v>
      </c>
      <c r="G18" s="50">
        <f t="shared" si="0"/>
        <v>0.66265060240963858</v>
      </c>
      <c r="H18" s="37">
        <v>47</v>
      </c>
      <c r="I18" s="60">
        <v>28</v>
      </c>
      <c r="J18" s="53">
        <f t="shared" si="1"/>
        <v>0.5957446808510638</v>
      </c>
      <c r="K18" s="52">
        <v>77</v>
      </c>
      <c r="L18" s="54">
        <v>81</v>
      </c>
      <c r="M18" s="55">
        <f t="shared" si="3"/>
        <v>1.051948051948052</v>
      </c>
      <c r="N18" s="62">
        <v>0</v>
      </c>
      <c r="O18" s="63">
        <v>2</v>
      </c>
      <c r="P18" s="64">
        <v>78</v>
      </c>
      <c r="Q18" s="65">
        <v>1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262</v>
      </c>
      <c r="C19" s="60">
        <v>144</v>
      </c>
      <c r="D19" s="61">
        <f t="shared" si="2"/>
        <v>0.54961832061068705</v>
      </c>
      <c r="E19" s="51">
        <v>175</v>
      </c>
      <c r="F19" s="52">
        <v>57</v>
      </c>
      <c r="G19" s="50">
        <f t="shared" si="0"/>
        <v>0.32571428571428573</v>
      </c>
      <c r="H19" s="37">
        <v>80</v>
      </c>
      <c r="I19" s="60">
        <v>33</v>
      </c>
      <c r="J19" s="53">
        <f t="shared" si="1"/>
        <v>0.41249999999999998</v>
      </c>
      <c r="K19" s="52">
        <v>120</v>
      </c>
      <c r="L19" s="54">
        <v>82</v>
      </c>
      <c r="M19" s="55">
        <f t="shared" si="3"/>
        <v>0.68333333333333335</v>
      </c>
      <c r="N19" s="62">
        <v>0</v>
      </c>
      <c r="O19" s="63">
        <v>0</v>
      </c>
      <c r="P19" s="64">
        <v>81</v>
      </c>
      <c r="Q19" s="65">
        <v>0</v>
      </c>
      <c r="R19" s="66">
        <v>1</v>
      </c>
      <c r="S19" s="45"/>
    </row>
    <row r="20" spans="1:19" s="46" customFormat="1" ht="20.100000000000001" customHeight="1" x14ac:dyDescent="0.2">
      <c r="A20" s="31" t="s">
        <v>45</v>
      </c>
      <c r="B20" s="48">
        <v>29</v>
      </c>
      <c r="C20" s="60">
        <v>13</v>
      </c>
      <c r="D20" s="61">
        <f t="shared" si="2"/>
        <v>0.44827586206896552</v>
      </c>
      <c r="E20" s="51">
        <v>23</v>
      </c>
      <c r="F20" s="52">
        <v>6</v>
      </c>
      <c r="G20" s="50">
        <f t="shared" si="0"/>
        <v>0.2608695652173913</v>
      </c>
      <c r="H20" s="37">
        <v>23</v>
      </c>
      <c r="I20" s="60">
        <v>6</v>
      </c>
      <c r="J20" s="53">
        <f t="shared" si="1"/>
        <v>0.2608695652173913</v>
      </c>
      <c r="K20" s="52">
        <v>28</v>
      </c>
      <c r="L20" s="54">
        <v>11</v>
      </c>
      <c r="M20" s="55">
        <f t="shared" si="3"/>
        <v>0.39285714285714285</v>
      </c>
      <c r="N20" s="62">
        <v>0</v>
      </c>
      <c r="O20" s="63">
        <v>0</v>
      </c>
      <c r="P20" s="64">
        <v>11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122</v>
      </c>
      <c r="C21" s="60">
        <v>96</v>
      </c>
      <c r="D21" s="61">
        <f t="shared" si="2"/>
        <v>0.78688524590163933</v>
      </c>
      <c r="E21" s="51">
        <v>70</v>
      </c>
      <c r="F21" s="52">
        <v>44</v>
      </c>
      <c r="G21" s="50">
        <f t="shared" si="0"/>
        <v>0.62857142857142856</v>
      </c>
      <c r="H21" s="37">
        <v>70</v>
      </c>
      <c r="I21" s="60">
        <v>38</v>
      </c>
      <c r="J21" s="53">
        <f>IF(H21&gt;0,I21/H21,0)</f>
        <v>0.54285714285714282</v>
      </c>
      <c r="K21" s="103">
        <v>122</v>
      </c>
      <c r="L21" s="54">
        <v>84</v>
      </c>
      <c r="M21" s="53">
        <f>IF(K21&gt;0,L21/K21,0)</f>
        <v>0.68852459016393441</v>
      </c>
      <c r="N21" s="62">
        <v>0</v>
      </c>
      <c r="O21" s="63">
        <v>0</v>
      </c>
      <c r="P21" s="64">
        <v>84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284</v>
      </c>
      <c r="C22" s="74">
        <v>169</v>
      </c>
      <c r="D22" s="111">
        <f t="shared" si="2"/>
        <v>0.59507042253521125</v>
      </c>
      <c r="E22" s="51">
        <v>230</v>
      </c>
      <c r="F22" s="76">
        <v>59</v>
      </c>
      <c r="G22" s="75">
        <f>IF(E22&gt;0,F22/E22,0)</f>
        <v>0.2565217391304348</v>
      </c>
      <c r="H22" s="37">
        <v>141</v>
      </c>
      <c r="I22" s="74">
        <v>34</v>
      </c>
      <c r="J22" s="77">
        <f>IF(H22&gt;0,I22/H22,0)</f>
        <v>0.24113475177304963</v>
      </c>
      <c r="K22" s="223">
        <v>175</v>
      </c>
      <c r="L22" s="78">
        <v>98</v>
      </c>
      <c r="M22" s="55">
        <f>IF(K22&gt;0,L22/K22,0)</f>
        <v>0.56000000000000005</v>
      </c>
      <c r="N22" s="79">
        <v>1</v>
      </c>
      <c r="O22" s="80">
        <v>13</v>
      </c>
      <c r="P22" s="78">
        <v>85</v>
      </c>
      <c r="Q22" s="81">
        <v>0</v>
      </c>
      <c r="R22" s="82">
        <v>3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2136</v>
      </c>
      <c r="C23" s="85">
        <f>SUM(C7:C22)</f>
        <v>1415</v>
      </c>
      <c r="D23" s="130">
        <f t="shared" si="2"/>
        <v>0.66245318352059923</v>
      </c>
      <c r="E23" s="87">
        <f>SUM(E7:E22)</f>
        <v>1362</v>
      </c>
      <c r="F23" s="85">
        <f>SUM(F7:F22)</f>
        <v>645</v>
      </c>
      <c r="G23" s="86">
        <f t="shared" si="0"/>
        <v>0.47356828193832601</v>
      </c>
      <c r="H23" s="88">
        <f>SUM(H7:H22)</f>
        <v>865</v>
      </c>
      <c r="I23" s="85">
        <f>SUM(I7:I22)</f>
        <v>433</v>
      </c>
      <c r="J23" s="89">
        <f t="shared" si="1"/>
        <v>0.50057803468208095</v>
      </c>
      <c r="K23" s="85">
        <f>SUM(K7:K22)</f>
        <v>1305</v>
      </c>
      <c r="L23" s="90">
        <f>SUM(L7:L22)</f>
        <v>959</v>
      </c>
      <c r="M23" s="91">
        <f>+L23/K23</f>
        <v>0.73486590038314181</v>
      </c>
      <c r="N23" s="92">
        <f>SUM(N7:N22)</f>
        <v>1</v>
      </c>
      <c r="O23" s="93">
        <f>SUM(O7:O22)</f>
        <v>25</v>
      </c>
      <c r="P23" s="94">
        <f>SUM(P7:P22)</f>
        <v>928</v>
      </c>
      <c r="Q23" s="94">
        <f>SUM(Q7:Q22)</f>
        <v>4</v>
      </c>
      <c r="R23" s="95">
        <v>22</v>
      </c>
      <c r="S23" s="45"/>
    </row>
    <row r="24" spans="1:19" ht="15" x14ac:dyDescent="0.2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.75" customHeight="1" x14ac:dyDescent="0.25">
      <c r="A25" s="245" t="s">
        <v>49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9" ht="15" x14ac:dyDescent="0.25">
      <c r="A26" s="245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5" x14ac:dyDescent="0.2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90" zoomScaleNormal="90" workbookViewId="0">
      <selection activeCell="L6" sqref="L6"/>
    </sheetView>
  </sheetViews>
  <sheetFormatPr defaultColWidth="9.140625" defaultRowHeight="12.75" x14ac:dyDescent="0.2"/>
  <cols>
    <col min="1" max="1" width="19.28515625" style="3" customWidth="1"/>
    <col min="2" max="2" width="8.5703125" style="30" customWidth="1"/>
    <col min="3" max="3" width="8.5703125" style="3" customWidth="1"/>
    <col min="4" max="4" width="6.5703125" style="146" customWidth="1"/>
    <col min="5" max="6" width="8.5703125" style="145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46" customWidth="1"/>
    <col min="13" max="14" width="8.5703125" style="3" customWidth="1"/>
    <col min="15" max="15" width="7.28515625" style="3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O1" s="229"/>
    </row>
    <row r="2" spans="1:17" ht="20.100000000000001" customHeight="1" x14ac:dyDescent="0.2">
      <c r="A2" s="253" t="str">
        <f>'1 Adult Part'!$A$2</f>
        <v>FY24 QUARTER ENDING DECEMBER 31, 2023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4"/>
    </row>
    <row r="3" spans="1:17" ht="20.100000000000001" customHeight="1" thickBot="1" x14ac:dyDescent="0.25">
      <c r="A3" s="256" t="s">
        <v>79</v>
      </c>
      <c r="B3" s="279"/>
      <c r="C3" s="279"/>
      <c r="D3" s="279"/>
      <c r="E3" s="279"/>
      <c r="F3" s="279"/>
      <c r="G3" s="279"/>
      <c r="H3" s="279"/>
      <c r="I3" s="279"/>
      <c r="J3" s="292"/>
      <c r="K3" s="292"/>
      <c r="L3" s="292"/>
      <c r="M3" s="292"/>
      <c r="N3" s="293"/>
    </row>
    <row r="4" spans="1:17" ht="21.75" customHeight="1" x14ac:dyDescent="0.25">
      <c r="A4" s="294" t="s">
        <v>62</v>
      </c>
      <c r="B4" s="276" t="str">
        <f>'2 Adult Exits'!$B$4</f>
        <v>Total Exits</v>
      </c>
      <c r="C4" s="283"/>
      <c r="D4" s="274"/>
      <c r="E4" s="275" t="str">
        <f>'2 Adult Exits'!$E$4</f>
        <v>Entered Employments</v>
      </c>
      <c r="F4" s="276"/>
      <c r="G4" s="277"/>
      <c r="H4" s="184" t="str">
        <f>'2 Adult Exits'!$H$4</f>
        <v>Exclusions</v>
      </c>
      <c r="I4" s="283" t="str">
        <f>'2 Adult Exits'!$I$4</f>
        <v>E.E. Rate at Exit</v>
      </c>
      <c r="J4" s="274"/>
      <c r="K4" s="273" t="str">
        <f>'2 Adult Exits'!$K$4</f>
        <v>Average Wage</v>
      </c>
      <c r="L4" s="274"/>
      <c r="M4" s="290" t="str">
        <f>'2 Adult Exits'!$M$4</f>
        <v>Credentials</v>
      </c>
      <c r="N4" s="291"/>
    </row>
    <row r="5" spans="1:17" ht="35.25" customHeight="1" thickBot="1" x14ac:dyDescent="0.3">
      <c r="A5" s="295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1.95" customHeight="1" x14ac:dyDescent="0.2">
      <c r="A6" s="47" t="str">
        <f>'1 Adult Part'!A7</f>
        <v>Berkshire</v>
      </c>
      <c r="B6" s="71">
        <v>47</v>
      </c>
      <c r="C6" s="103">
        <v>5</v>
      </c>
      <c r="D6" s="50">
        <f t="shared" ref="D6:D22" si="0">C6/B6</f>
        <v>0.10638297872340426</v>
      </c>
      <c r="E6" s="51">
        <v>39</v>
      </c>
      <c r="F6" s="187">
        <v>5</v>
      </c>
      <c r="G6" s="50">
        <f>F6/E6</f>
        <v>0.12820512820512819</v>
      </c>
      <c r="H6" s="188">
        <v>0</v>
      </c>
      <c r="I6" s="189">
        <f t="shared" ref="I6:I22" si="1">+E6/B6</f>
        <v>0.82978723404255317</v>
      </c>
      <c r="J6" s="50">
        <f t="shared" ref="J6:J22" si="2">(F6/(C6-H6))</f>
        <v>1</v>
      </c>
      <c r="K6" s="106">
        <v>25</v>
      </c>
      <c r="L6" s="107">
        <v>24.801961538461537</v>
      </c>
      <c r="M6" s="32">
        <v>37</v>
      </c>
      <c r="N6" s="190">
        <v>5</v>
      </c>
      <c r="P6" s="191"/>
      <c r="Q6" s="219"/>
    </row>
    <row r="7" spans="1:17" s="110" customFormat="1" ht="21.95" customHeight="1" x14ac:dyDescent="0.2">
      <c r="A7" s="47" t="str">
        <f>'1 Adult Part'!A8</f>
        <v>Boston</v>
      </c>
      <c r="B7" s="71">
        <v>55</v>
      </c>
      <c r="C7" s="103">
        <v>31</v>
      </c>
      <c r="D7" s="111">
        <f t="shared" si="0"/>
        <v>0.5636363636363636</v>
      </c>
      <c r="E7" s="51">
        <v>45</v>
      </c>
      <c r="F7" s="187">
        <v>10</v>
      </c>
      <c r="G7" s="50">
        <f t="shared" ref="G7:G22" si="3">F7/E7</f>
        <v>0.22222222222222221</v>
      </c>
      <c r="H7" s="188">
        <v>0</v>
      </c>
      <c r="I7" s="189">
        <f t="shared" si="1"/>
        <v>0.81818181818181823</v>
      </c>
      <c r="J7" s="50">
        <f t="shared" si="2"/>
        <v>0.32258064516129031</v>
      </c>
      <c r="K7" s="106">
        <v>17.5</v>
      </c>
      <c r="L7" s="107">
        <v>31.758153846153846</v>
      </c>
      <c r="M7" s="48">
        <v>62</v>
      </c>
      <c r="N7" s="192">
        <v>32</v>
      </c>
      <c r="P7" s="191"/>
      <c r="Q7" s="219"/>
    </row>
    <row r="8" spans="1:17" s="110" customFormat="1" ht="21.95" customHeight="1" x14ac:dyDescent="0.2">
      <c r="A8" s="31" t="str">
        <f>'1 Adult Part'!A9</f>
        <v>Bristol</v>
      </c>
      <c r="B8" s="71">
        <v>32</v>
      </c>
      <c r="C8" s="113">
        <v>5</v>
      </c>
      <c r="D8" s="61">
        <f t="shared" si="0"/>
        <v>0.15625</v>
      </c>
      <c r="E8" s="51">
        <v>26</v>
      </c>
      <c r="F8" s="193">
        <v>5</v>
      </c>
      <c r="G8" s="111">
        <f t="shared" si="3"/>
        <v>0.19230769230769232</v>
      </c>
      <c r="H8" s="194">
        <v>0</v>
      </c>
      <c r="I8" s="195">
        <f t="shared" si="1"/>
        <v>0.8125</v>
      </c>
      <c r="J8" s="61">
        <f t="shared" si="2"/>
        <v>1</v>
      </c>
      <c r="K8" s="106">
        <v>22</v>
      </c>
      <c r="L8" s="107">
        <v>20.280461538461537</v>
      </c>
      <c r="M8" s="48">
        <v>0</v>
      </c>
      <c r="N8" s="196">
        <v>14</v>
      </c>
      <c r="P8" s="191"/>
      <c r="Q8" s="219"/>
    </row>
    <row r="9" spans="1:17" s="110" customFormat="1" ht="21.95" customHeight="1" x14ac:dyDescent="0.2">
      <c r="A9" s="31" t="str">
        <f>'1 Adult Part'!A10</f>
        <v>Brockton</v>
      </c>
      <c r="B9" s="197">
        <v>80</v>
      </c>
      <c r="C9" s="113">
        <v>37</v>
      </c>
      <c r="D9" s="61">
        <f t="shared" si="0"/>
        <v>0.46250000000000002</v>
      </c>
      <c r="E9" s="68">
        <v>66</v>
      </c>
      <c r="F9" s="193">
        <v>28</v>
      </c>
      <c r="G9" s="61">
        <f>IF(E9&gt;0,F9/E9,0)</f>
        <v>0.42424242424242425</v>
      </c>
      <c r="H9" s="198">
        <v>0</v>
      </c>
      <c r="I9" s="195">
        <f t="shared" si="1"/>
        <v>0.82499999999999996</v>
      </c>
      <c r="J9" s="61">
        <f t="shared" si="2"/>
        <v>0.7567567567567568</v>
      </c>
      <c r="K9" s="119">
        <v>22</v>
      </c>
      <c r="L9" s="107">
        <v>27.982864992150709</v>
      </c>
      <c r="M9" s="67">
        <v>21</v>
      </c>
      <c r="N9" s="196">
        <v>16</v>
      </c>
      <c r="P9" s="191"/>
      <c r="Q9" s="220"/>
    </row>
    <row r="10" spans="1:17" s="110" customFormat="1" ht="21.95" customHeight="1" x14ac:dyDescent="0.2">
      <c r="A10" s="31" t="str">
        <f>'1 Adult Part'!A11</f>
        <v>Cape &amp; Islands</v>
      </c>
      <c r="B10" s="71">
        <v>51</v>
      </c>
      <c r="C10" s="113">
        <v>12</v>
      </c>
      <c r="D10" s="61">
        <f t="shared" si="0"/>
        <v>0.23529411764705882</v>
      </c>
      <c r="E10" s="51">
        <v>43</v>
      </c>
      <c r="F10" s="193">
        <v>9</v>
      </c>
      <c r="G10" s="61">
        <f>IF(E10&gt;0, F10/E10,0)</f>
        <v>0.20930232558139536</v>
      </c>
      <c r="H10" s="198">
        <v>2</v>
      </c>
      <c r="I10" s="195">
        <f t="shared" si="1"/>
        <v>0.84313725490196079</v>
      </c>
      <c r="J10" s="61">
        <f t="shared" si="2"/>
        <v>0.9</v>
      </c>
      <c r="K10" s="106">
        <v>23</v>
      </c>
      <c r="L10" s="107">
        <v>25.276892551892548</v>
      </c>
      <c r="M10" s="48">
        <v>59</v>
      </c>
      <c r="N10" s="196">
        <v>10</v>
      </c>
      <c r="P10" s="191"/>
      <c r="Q10" s="219"/>
    </row>
    <row r="11" spans="1:17" s="110" customFormat="1" ht="21.95" customHeight="1" x14ac:dyDescent="0.2">
      <c r="A11" s="31" t="str">
        <f>'1 Adult Part'!A12</f>
        <v>Central Mass</v>
      </c>
      <c r="B11" s="71">
        <v>60</v>
      </c>
      <c r="C11" s="113">
        <v>23</v>
      </c>
      <c r="D11" s="61">
        <f t="shared" si="0"/>
        <v>0.38333333333333336</v>
      </c>
      <c r="E11" s="51">
        <v>51</v>
      </c>
      <c r="F11" s="193">
        <v>13</v>
      </c>
      <c r="G11" s="121">
        <f t="shared" si="3"/>
        <v>0.25490196078431371</v>
      </c>
      <c r="H11" s="199">
        <v>0</v>
      </c>
      <c r="I11" s="195">
        <f t="shared" si="1"/>
        <v>0.85</v>
      </c>
      <c r="J11" s="61">
        <f t="shared" si="2"/>
        <v>0.56521739130434778</v>
      </c>
      <c r="K11" s="106">
        <v>24.25</v>
      </c>
      <c r="L11" s="107">
        <v>35.056213017751482</v>
      </c>
      <c r="M11" s="48">
        <v>0</v>
      </c>
      <c r="N11" s="196">
        <v>33</v>
      </c>
      <c r="P11" s="191"/>
      <c r="Q11" s="219"/>
    </row>
    <row r="12" spans="1:17" s="110" customFormat="1" ht="21.95" customHeight="1" x14ac:dyDescent="0.2">
      <c r="A12" s="31" t="str">
        <f>'1 Adult Part'!A13</f>
        <v>Franklin Hampshire</v>
      </c>
      <c r="B12" s="71">
        <v>20</v>
      </c>
      <c r="C12" s="113">
        <v>11</v>
      </c>
      <c r="D12" s="61">
        <f t="shared" si="0"/>
        <v>0.55000000000000004</v>
      </c>
      <c r="E12" s="51">
        <v>17</v>
      </c>
      <c r="F12" s="193">
        <v>3</v>
      </c>
      <c r="G12" s="61">
        <f t="shared" si="3"/>
        <v>0.17647058823529413</v>
      </c>
      <c r="H12" s="198">
        <v>0</v>
      </c>
      <c r="I12" s="195">
        <f t="shared" si="1"/>
        <v>0.85</v>
      </c>
      <c r="J12" s="61">
        <f t="shared" si="2"/>
        <v>0.27272727272727271</v>
      </c>
      <c r="K12" s="106">
        <v>24</v>
      </c>
      <c r="L12" s="107">
        <v>25.41</v>
      </c>
      <c r="M12" s="48">
        <v>22</v>
      </c>
      <c r="N12" s="196">
        <v>7</v>
      </c>
      <c r="P12" s="191"/>
      <c r="Q12" s="219"/>
    </row>
    <row r="13" spans="1:17" s="110" customFormat="1" ht="21.95" customHeight="1" x14ac:dyDescent="0.2">
      <c r="A13" s="31" t="str">
        <f>'1 Adult Part'!A14</f>
        <v>Greater Lowell</v>
      </c>
      <c r="B13" s="71">
        <v>125</v>
      </c>
      <c r="C13" s="113">
        <v>35</v>
      </c>
      <c r="D13" s="61">
        <f t="shared" si="0"/>
        <v>0.28000000000000003</v>
      </c>
      <c r="E13" s="51">
        <v>101</v>
      </c>
      <c r="F13" s="193">
        <v>29</v>
      </c>
      <c r="G13" s="111">
        <f t="shared" si="3"/>
        <v>0.28712871287128711</v>
      </c>
      <c r="H13" s="194">
        <v>1</v>
      </c>
      <c r="I13" s="195">
        <f t="shared" si="1"/>
        <v>0.80800000000000005</v>
      </c>
      <c r="J13" s="61">
        <f t="shared" si="2"/>
        <v>0.8529411764705882</v>
      </c>
      <c r="K13" s="106">
        <v>27</v>
      </c>
      <c r="L13" s="107">
        <v>36.3592815980316</v>
      </c>
      <c r="M13" s="48">
        <v>74</v>
      </c>
      <c r="N13" s="196">
        <v>51</v>
      </c>
      <c r="P13" s="191"/>
      <c r="Q13" s="219"/>
    </row>
    <row r="14" spans="1:17" s="110" customFormat="1" ht="21.95" customHeight="1" x14ac:dyDescent="0.2">
      <c r="A14" s="31" t="str">
        <f>'1 Adult Part'!A15</f>
        <v>Greater New Bedford</v>
      </c>
      <c r="B14" s="197">
        <v>86</v>
      </c>
      <c r="C14" s="113">
        <v>35</v>
      </c>
      <c r="D14" s="61">
        <f t="shared" si="0"/>
        <v>0.40697674418604651</v>
      </c>
      <c r="E14" s="68">
        <v>70</v>
      </c>
      <c r="F14" s="193">
        <v>21</v>
      </c>
      <c r="G14" s="61">
        <f t="shared" si="3"/>
        <v>0.3</v>
      </c>
      <c r="H14" s="198">
        <v>0</v>
      </c>
      <c r="I14" s="195">
        <f t="shared" si="1"/>
        <v>0.81395348837209303</v>
      </c>
      <c r="J14" s="61">
        <f t="shared" si="2"/>
        <v>0.6</v>
      </c>
      <c r="K14" s="106">
        <v>24</v>
      </c>
      <c r="L14" s="107">
        <v>21.056227106227105</v>
      </c>
      <c r="M14" s="48">
        <v>68</v>
      </c>
      <c r="N14" s="196">
        <v>14</v>
      </c>
      <c r="P14" s="191"/>
      <c r="Q14" s="219"/>
    </row>
    <row r="15" spans="1:17" s="110" customFormat="1" ht="21.95" customHeight="1" x14ac:dyDescent="0.2">
      <c r="A15" s="31" t="str">
        <f>'1 Adult Part'!A16</f>
        <v>Hampden</v>
      </c>
      <c r="B15" s="71">
        <v>180</v>
      </c>
      <c r="C15" s="113">
        <v>55</v>
      </c>
      <c r="D15" s="61">
        <f t="shared" si="0"/>
        <v>0.30555555555555558</v>
      </c>
      <c r="E15" s="51">
        <v>148</v>
      </c>
      <c r="F15" s="193">
        <v>34</v>
      </c>
      <c r="G15" s="61">
        <f t="shared" si="3"/>
        <v>0.22972972972972974</v>
      </c>
      <c r="H15" s="198">
        <v>0</v>
      </c>
      <c r="I15" s="195">
        <f t="shared" si="1"/>
        <v>0.82222222222222219</v>
      </c>
      <c r="J15" s="61">
        <f t="shared" si="2"/>
        <v>0.61818181818181817</v>
      </c>
      <c r="K15" s="106">
        <v>16.5</v>
      </c>
      <c r="L15" s="107">
        <v>23.150995475113124</v>
      </c>
      <c r="M15" s="48">
        <v>54</v>
      </c>
      <c r="N15" s="196">
        <v>54</v>
      </c>
      <c r="P15" s="191"/>
      <c r="Q15" s="219"/>
    </row>
    <row r="16" spans="1:17" s="110" customFormat="1" ht="21.95" customHeight="1" x14ac:dyDescent="0.2">
      <c r="A16" s="31" t="str">
        <f>'1 Adult Part'!A17</f>
        <v>Merrimack Valley</v>
      </c>
      <c r="B16" s="71">
        <v>52</v>
      </c>
      <c r="C16" s="113">
        <v>13</v>
      </c>
      <c r="D16" s="61">
        <f t="shared" si="0"/>
        <v>0.25</v>
      </c>
      <c r="E16" s="51">
        <v>42</v>
      </c>
      <c r="F16" s="193">
        <v>2</v>
      </c>
      <c r="G16" s="61">
        <f t="shared" si="3"/>
        <v>4.7619047619047616E-2</v>
      </c>
      <c r="H16" s="198">
        <v>0</v>
      </c>
      <c r="I16" s="195">
        <f t="shared" si="1"/>
        <v>0.80769230769230771</v>
      </c>
      <c r="J16" s="61">
        <f t="shared" si="2"/>
        <v>0.15384615384615385</v>
      </c>
      <c r="K16" s="106">
        <v>20</v>
      </c>
      <c r="L16" s="107">
        <v>45.072115384615387</v>
      </c>
      <c r="M16" s="67">
        <v>50</v>
      </c>
      <c r="N16" s="196">
        <v>18</v>
      </c>
      <c r="P16" s="191"/>
      <c r="Q16" s="219"/>
    </row>
    <row r="17" spans="1:17" s="110" customFormat="1" ht="21.95" customHeight="1" x14ac:dyDescent="0.2">
      <c r="A17" s="31" t="str">
        <f>'1 Adult Part'!A18</f>
        <v>Metro North</v>
      </c>
      <c r="B17" s="71">
        <v>78</v>
      </c>
      <c r="C17" s="113">
        <v>27</v>
      </c>
      <c r="D17" s="61">
        <f t="shared" si="0"/>
        <v>0.34615384615384615</v>
      </c>
      <c r="E17" s="51">
        <v>65</v>
      </c>
      <c r="F17" s="193">
        <v>17</v>
      </c>
      <c r="G17" s="61">
        <f t="shared" si="3"/>
        <v>0.26153846153846155</v>
      </c>
      <c r="H17" s="198">
        <v>3</v>
      </c>
      <c r="I17" s="195">
        <f t="shared" si="1"/>
        <v>0.83333333333333337</v>
      </c>
      <c r="J17" s="61">
        <f t="shared" si="2"/>
        <v>0.70833333333333337</v>
      </c>
      <c r="K17" s="106">
        <v>27</v>
      </c>
      <c r="L17" s="107">
        <v>44.748424908424902</v>
      </c>
      <c r="M17" s="48">
        <v>38</v>
      </c>
      <c r="N17" s="196">
        <v>32</v>
      </c>
      <c r="P17" s="191"/>
      <c r="Q17" s="219"/>
    </row>
    <row r="18" spans="1:17" s="110" customFormat="1" ht="21.95" customHeight="1" x14ac:dyDescent="0.2">
      <c r="A18" s="31" t="str">
        <f>'1 Adult Part'!A19</f>
        <v>Metro South/West</v>
      </c>
      <c r="B18" s="71">
        <v>190</v>
      </c>
      <c r="C18" s="113">
        <v>33</v>
      </c>
      <c r="D18" s="61">
        <f t="shared" si="0"/>
        <v>0.1736842105263158</v>
      </c>
      <c r="E18" s="51">
        <v>150</v>
      </c>
      <c r="F18" s="193">
        <v>27</v>
      </c>
      <c r="G18" s="61">
        <f t="shared" si="3"/>
        <v>0.18</v>
      </c>
      <c r="H18" s="198">
        <v>0</v>
      </c>
      <c r="I18" s="195">
        <f t="shared" si="1"/>
        <v>0.78947368421052633</v>
      </c>
      <c r="J18" s="61">
        <f t="shared" si="2"/>
        <v>0.81818181818181823</v>
      </c>
      <c r="K18" s="106">
        <v>32</v>
      </c>
      <c r="L18" s="107">
        <v>49.521707748270252</v>
      </c>
      <c r="M18" s="48">
        <v>92</v>
      </c>
      <c r="N18" s="196">
        <v>35</v>
      </c>
      <c r="P18" s="191"/>
      <c r="Q18" s="219"/>
    </row>
    <row r="19" spans="1:17" s="110" customFormat="1" ht="21.95" customHeight="1" x14ac:dyDescent="0.2">
      <c r="A19" s="31" t="str">
        <f>'1 Adult Part'!A20</f>
        <v>North Central</v>
      </c>
      <c r="B19" s="71">
        <v>27</v>
      </c>
      <c r="C19" s="113">
        <v>3</v>
      </c>
      <c r="D19" s="61">
        <f t="shared" si="0"/>
        <v>0.1111111111111111</v>
      </c>
      <c r="E19" s="51">
        <v>23</v>
      </c>
      <c r="F19" s="193">
        <v>3</v>
      </c>
      <c r="G19" s="50">
        <f t="shared" si="3"/>
        <v>0.13043478260869565</v>
      </c>
      <c r="H19" s="188">
        <v>0</v>
      </c>
      <c r="I19" s="195">
        <f t="shared" si="1"/>
        <v>0.85185185185185186</v>
      </c>
      <c r="J19" s="61">
        <f t="shared" si="2"/>
        <v>1</v>
      </c>
      <c r="K19" s="106">
        <v>25</v>
      </c>
      <c r="L19" s="107">
        <v>20.815384615384616</v>
      </c>
      <c r="M19" s="48">
        <v>16</v>
      </c>
      <c r="N19" s="196">
        <v>6</v>
      </c>
      <c r="P19" s="191"/>
      <c r="Q19" s="219"/>
    </row>
    <row r="20" spans="1:17" s="110" customFormat="1" ht="21.95" customHeight="1" x14ac:dyDescent="0.2">
      <c r="A20" s="31" t="str">
        <f>'1 Adult Part'!A21</f>
        <v>North Shore</v>
      </c>
      <c r="B20" s="71">
        <v>90</v>
      </c>
      <c r="C20" s="113">
        <v>16</v>
      </c>
      <c r="D20" s="61">
        <f t="shared" si="0"/>
        <v>0.17777777777777778</v>
      </c>
      <c r="E20" s="51">
        <v>78</v>
      </c>
      <c r="F20" s="193">
        <v>11</v>
      </c>
      <c r="G20" s="50">
        <f t="shared" si="3"/>
        <v>0.14102564102564102</v>
      </c>
      <c r="H20" s="188">
        <v>3</v>
      </c>
      <c r="I20" s="195">
        <f t="shared" si="1"/>
        <v>0.8666666666666667</v>
      </c>
      <c r="J20" s="61">
        <f t="shared" si="2"/>
        <v>0.84615384615384615</v>
      </c>
      <c r="K20" s="106">
        <v>18</v>
      </c>
      <c r="L20" s="107">
        <v>35.372797202797202</v>
      </c>
      <c r="M20" s="67">
        <v>122</v>
      </c>
      <c r="N20" s="196">
        <v>29</v>
      </c>
      <c r="P20" s="191"/>
      <c r="Q20" s="219"/>
    </row>
    <row r="21" spans="1:17" s="110" customFormat="1" ht="21.95" customHeight="1" thickBot="1" x14ac:dyDescent="0.25">
      <c r="A21" s="73" t="str">
        <f>'1 Adult Part'!A22</f>
        <v>South Shore</v>
      </c>
      <c r="B21" s="200">
        <v>192</v>
      </c>
      <c r="C21" s="124">
        <v>86</v>
      </c>
      <c r="D21" s="75">
        <f t="shared" si="0"/>
        <v>0.44791666666666669</v>
      </c>
      <c r="E21" s="70">
        <v>144</v>
      </c>
      <c r="F21" s="201">
        <v>37</v>
      </c>
      <c r="G21" s="111">
        <f t="shared" si="3"/>
        <v>0.25694444444444442</v>
      </c>
      <c r="H21" s="194">
        <v>2</v>
      </c>
      <c r="I21" s="195">
        <f t="shared" si="1"/>
        <v>0.75</v>
      </c>
      <c r="J21" s="121">
        <f t="shared" si="2"/>
        <v>0.44047619047619047</v>
      </c>
      <c r="K21" s="106">
        <v>32</v>
      </c>
      <c r="L21" s="126">
        <v>38.784865859449191</v>
      </c>
      <c r="M21" s="224">
        <v>10</v>
      </c>
      <c r="N21" s="202">
        <v>57</v>
      </c>
      <c r="P21" s="191"/>
      <c r="Q21" s="219"/>
    </row>
    <row r="22" spans="1:17" s="110" customFormat="1" ht="21.95" customHeight="1" thickBot="1" x14ac:dyDescent="0.25">
      <c r="A22" s="203" t="s">
        <v>48</v>
      </c>
      <c r="B22" s="204">
        <f>SUM(B6:B21)</f>
        <v>1365</v>
      </c>
      <c r="C22" s="129">
        <f>SUM(C6:C21)</f>
        <v>427</v>
      </c>
      <c r="D22" s="130">
        <f t="shared" si="0"/>
        <v>0.31282051282051282</v>
      </c>
      <c r="E22" s="87">
        <f>SUM(E6:E21)</f>
        <v>1108</v>
      </c>
      <c r="F22" s="205">
        <f>SUM(F6:F21)</f>
        <v>254</v>
      </c>
      <c r="G22" s="130">
        <f t="shared" si="3"/>
        <v>0.2292418772563177</v>
      </c>
      <c r="H22" s="206">
        <f>SUM(H6:H21)</f>
        <v>11</v>
      </c>
      <c r="I22" s="207">
        <f t="shared" si="1"/>
        <v>0.81172161172161172</v>
      </c>
      <c r="J22" s="130">
        <f t="shared" si="2"/>
        <v>0.61057692307692313</v>
      </c>
      <c r="K22" s="133">
        <v>24.594990974729242</v>
      </c>
      <c r="L22" s="134">
        <v>33.198157576846569</v>
      </c>
      <c r="M22" s="208">
        <v>913</v>
      </c>
      <c r="N22" s="209">
        <f>SUM(N6:N21)</f>
        <v>413</v>
      </c>
      <c r="P22" s="191"/>
      <c r="Q22" s="221"/>
    </row>
    <row r="23" spans="1:17" ht="18.75" customHeight="1" x14ac:dyDescent="0.2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2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2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</row>
    <row r="27" spans="1:17" x14ac:dyDescent="0.2">
      <c r="L27" s="210"/>
    </row>
    <row r="28" spans="1:17" x14ac:dyDescent="0.2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4" customFormat="1" ht="20.100000000000001" customHeight="1" x14ac:dyDescent="0.2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AB1" s="3"/>
      <c r="AC1" s="3"/>
    </row>
    <row r="2" spans="1:29" s="24" customFormat="1" ht="20.100000000000001" customHeight="1" x14ac:dyDescent="0.2">
      <c r="A2" s="253" t="str">
        <f>'1 Adult Part'!$A$2</f>
        <v>FY24 QUARTER ENDING DECEMBER 31, 2023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AB2" s="3"/>
      <c r="AC2" s="3"/>
    </row>
    <row r="3" spans="1:29" s="24" customFormat="1" ht="20.100000000000001" customHeight="1" thickBot="1" x14ac:dyDescent="0.25">
      <c r="A3" s="256" t="s">
        <v>81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3"/>
      <c r="AB3" s="3"/>
      <c r="AC3" s="3"/>
    </row>
    <row r="4" spans="1:29" ht="16.5" customHeight="1" x14ac:dyDescent="0.25">
      <c r="A4" s="211"/>
      <c r="B4" s="296" t="str">
        <f>'3 Adult Characteristics'!$B$4</f>
        <v>Percentage of Total Participants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8"/>
    </row>
    <row r="5" spans="1:29" ht="51.75" customHeight="1" thickBot="1" x14ac:dyDescent="0.25">
      <c r="A5" s="212" t="s">
        <v>62</v>
      </c>
      <c r="B5" s="213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1.95" customHeight="1" x14ac:dyDescent="0.2">
      <c r="A6" s="31" t="str">
        <f>'1 Adult Part'!A7</f>
        <v>Berkshire</v>
      </c>
      <c r="B6" s="153">
        <v>54.545454545454547</v>
      </c>
      <c r="C6" s="154">
        <v>13.636363636363637</v>
      </c>
      <c r="D6" s="155">
        <v>4.5454545454545459</v>
      </c>
      <c r="E6" s="154">
        <v>18.181818181818183</v>
      </c>
      <c r="F6" s="154">
        <v>4.5454545454545459</v>
      </c>
      <c r="G6" s="155">
        <v>0</v>
      </c>
      <c r="H6" s="154">
        <v>0</v>
      </c>
      <c r="I6" s="155">
        <v>100</v>
      </c>
      <c r="J6" s="154">
        <v>4.5454545454545459</v>
      </c>
      <c r="K6" s="155">
        <v>0</v>
      </c>
      <c r="L6" s="155">
        <v>4.5454545454545459</v>
      </c>
      <c r="M6" s="156">
        <v>9.0909090909090917</v>
      </c>
      <c r="N6" s="214">
        <v>27.272727272727273</v>
      </c>
      <c r="O6" s="158"/>
      <c r="AB6" s="3"/>
      <c r="AC6" s="3"/>
    </row>
    <row r="7" spans="1:29" s="46" customFormat="1" ht="21.95" customHeight="1" x14ac:dyDescent="0.2">
      <c r="A7" s="47" t="str">
        <f>'1 Adult Part'!A8</f>
        <v>Boston</v>
      </c>
      <c r="B7" s="159">
        <v>66.666666666666671</v>
      </c>
      <c r="C7" s="160">
        <v>17.204301075268816</v>
      </c>
      <c r="D7" s="161">
        <v>20.43010752688172</v>
      </c>
      <c r="E7" s="160">
        <v>44.086021505376351</v>
      </c>
      <c r="F7" s="160">
        <v>11.827956989247312</v>
      </c>
      <c r="G7" s="161">
        <v>1.075268817204301</v>
      </c>
      <c r="H7" s="160">
        <v>2.150537634408602</v>
      </c>
      <c r="I7" s="161">
        <v>92.473118279569903</v>
      </c>
      <c r="J7" s="160">
        <v>2.150537634408602</v>
      </c>
      <c r="K7" s="161">
        <v>7.5268817204301079</v>
      </c>
      <c r="L7" s="161">
        <v>3.225806451612903</v>
      </c>
      <c r="M7" s="162">
        <v>2.150537634408602</v>
      </c>
      <c r="N7" s="215">
        <v>12.903225806451612</v>
      </c>
      <c r="O7" s="158"/>
      <c r="AB7" s="3"/>
      <c r="AC7" s="3"/>
    </row>
    <row r="8" spans="1:29" s="46" customFormat="1" ht="21.95" customHeight="1" x14ac:dyDescent="0.2">
      <c r="A8" s="31" t="str">
        <f>'1 Adult Part'!A9</f>
        <v>Bristol</v>
      </c>
      <c r="B8" s="164">
        <v>42.857142857142854</v>
      </c>
      <c r="C8" s="165">
        <v>28.571428571428573</v>
      </c>
      <c r="D8" s="166">
        <v>7.1428571428571432</v>
      </c>
      <c r="E8" s="165">
        <v>14.285714285714286</v>
      </c>
      <c r="F8" s="165">
        <v>3.5714285714285716</v>
      </c>
      <c r="G8" s="166">
        <v>7.1428571428571432</v>
      </c>
      <c r="H8" s="165">
        <v>3.5714285714285716</v>
      </c>
      <c r="I8" s="166">
        <v>96.428571428571431</v>
      </c>
      <c r="J8" s="165">
        <v>0</v>
      </c>
      <c r="K8" s="166">
        <v>10.714285714285714</v>
      </c>
      <c r="L8" s="166">
        <v>0</v>
      </c>
      <c r="M8" s="167">
        <v>3.5714285714285716</v>
      </c>
      <c r="N8" s="216">
        <v>7.1428571428571432</v>
      </c>
      <c r="O8" s="158"/>
      <c r="AB8" s="3"/>
      <c r="AC8" s="3"/>
    </row>
    <row r="9" spans="1:29" s="46" customFormat="1" ht="21.95" customHeight="1" x14ac:dyDescent="0.2">
      <c r="A9" s="31" t="str">
        <f>'1 Adult Part'!A10</f>
        <v>Brockton</v>
      </c>
      <c r="B9" s="164">
        <v>60.416666666666671</v>
      </c>
      <c r="C9" s="165">
        <v>36.458333333333336</v>
      </c>
      <c r="D9" s="166">
        <v>12.5</v>
      </c>
      <c r="E9" s="165">
        <v>33.333333333333336</v>
      </c>
      <c r="F9" s="165">
        <v>5.2083333333333339</v>
      </c>
      <c r="G9" s="166">
        <v>7.2916666666666661</v>
      </c>
      <c r="H9" s="165">
        <v>2.0833333333333335</v>
      </c>
      <c r="I9" s="166">
        <v>93.75</v>
      </c>
      <c r="J9" s="165">
        <v>2.0833333333333335</v>
      </c>
      <c r="K9" s="166">
        <v>4.166666666666667</v>
      </c>
      <c r="L9" s="166">
        <v>2.0833333333333335</v>
      </c>
      <c r="M9" s="167">
        <v>3.125</v>
      </c>
      <c r="N9" s="216">
        <v>5.2083333333333339</v>
      </c>
      <c r="O9" s="158"/>
      <c r="AB9" s="3"/>
      <c r="AC9" s="3"/>
    </row>
    <row r="10" spans="1:29" s="46" customFormat="1" ht="21.95" customHeight="1" x14ac:dyDescent="0.2">
      <c r="A10" s="31" t="str">
        <f>'1 Adult Part'!A11</f>
        <v>Cape &amp; Islands</v>
      </c>
      <c r="B10" s="164">
        <v>60.869565217391298</v>
      </c>
      <c r="C10" s="165">
        <v>59.420289855072461</v>
      </c>
      <c r="D10" s="166">
        <v>8.695652173913043</v>
      </c>
      <c r="E10" s="165">
        <v>14.492753623188404</v>
      </c>
      <c r="F10" s="165">
        <v>2.8985507246376812</v>
      </c>
      <c r="G10" s="166">
        <v>5.7971014492753623</v>
      </c>
      <c r="H10" s="165">
        <v>0</v>
      </c>
      <c r="I10" s="166">
        <v>97.101449275362313</v>
      </c>
      <c r="J10" s="165">
        <v>0</v>
      </c>
      <c r="K10" s="166">
        <v>0</v>
      </c>
      <c r="L10" s="166">
        <v>1.4492753623188406</v>
      </c>
      <c r="M10" s="167">
        <v>8.695652173913043</v>
      </c>
      <c r="N10" s="216">
        <v>13.043478260869565</v>
      </c>
      <c r="O10" s="158"/>
      <c r="AB10" s="3"/>
      <c r="AC10" s="3"/>
    </row>
    <row r="11" spans="1:29" s="46" customFormat="1" ht="21.95" customHeight="1" x14ac:dyDescent="0.2">
      <c r="A11" s="31" t="str">
        <f>'1 Adult Part'!A12</f>
        <v>Central Mass</v>
      </c>
      <c r="B11" s="164">
        <v>50.925925925925924</v>
      </c>
      <c r="C11" s="165">
        <v>27.777777777777779</v>
      </c>
      <c r="D11" s="166">
        <v>16.666666666666668</v>
      </c>
      <c r="E11" s="165">
        <v>17.592592592592595</v>
      </c>
      <c r="F11" s="165">
        <v>10.185185185185185</v>
      </c>
      <c r="G11" s="166">
        <v>4.6296296296296298</v>
      </c>
      <c r="H11" s="165">
        <v>1.8518518518518519</v>
      </c>
      <c r="I11" s="166">
        <v>96.296296296296291</v>
      </c>
      <c r="J11" s="165">
        <v>0</v>
      </c>
      <c r="K11" s="166">
        <v>38.888888888888886</v>
      </c>
      <c r="L11" s="166">
        <v>0</v>
      </c>
      <c r="M11" s="167">
        <v>3.7037037037037037</v>
      </c>
      <c r="N11" s="216">
        <v>16.666666666666668</v>
      </c>
      <c r="O11" s="158"/>
      <c r="AB11" s="3"/>
      <c r="AC11" s="3"/>
    </row>
    <row r="12" spans="1:29" s="46" customFormat="1" ht="21.95" customHeight="1" x14ac:dyDescent="0.2">
      <c r="A12" s="31" t="str">
        <f>'1 Adult Part'!A13</f>
        <v>Franklin Hampshire</v>
      </c>
      <c r="B12" s="164">
        <v>64.285714285714278</v>
      </c>
      <c r="C12" s="165">
        <v>21.428571428571427</v>
      </c>
      <c r="D12" s="166">
        <v>7.1428571428571432</v>
      </c>
      <c r="E12" s="165">
        <v>0</v>
      </c>
      <c r="F12" s="165">
        <v>0</v>
      </c>
      <c r="G12" s="166">
        <v>17.857142857142858</v>
      </c>
      <c r="H12" s="165">
        <v>0</v>
      </c>
      <c r="I12" s="166">
        <v>92.857142857142861</v>
      </c>
      <c r="J12" s="165">
        <v>0</v>
      </c>
      <c r="K12" s="166">
        <v>3.5714285714285716</v>
      </c>
      <c r="L12" s="166">
        <v>0</v>
      </c>
      <c r="M12" s="167">
        <v>3.5714285714285716</v>
      </c>
      <c r="N12" s="216">
        <v>14.285714285714286</v>
      </c>
      <c r="O12" s="158"/>
      <c r="AB12" s="3"/>
      <c r="AC12" s="3"/>
    </row>
    <row r="13" spans="1:29" s="46" customFormat="1" ht="21.95" customHeight="1" x14ac:dyDescent="0.2">
      <c r="A13" s="31" t="str">
        <f>'1 Adult Part'!A14</f>
        <v>Greater Lowell</v>
      </c>
      <c r="B13" s="164">
        <v>60.833333333333329</v>
      </c>
      <c r="C13" s="165">
        <v>30.833333333333336</v>
      </c>
      <c r="D13" s="166">
        <v>12.5</v>
      </c>
      <c r="E13" s="165">
        <v>8.3333333333333339</v>
      </c>
      <c r="F13" s="165">
        <v>31.666666666666664</v>
      </c>
      <c r="G13" s="166">
        <v>5.8333333333333339</v>
      </c>
      <c r="H13" s="165">
        <v>5.8333333333333339</v>
      </c>
      <c r="I13" s="166">
        <v>96.666666666666657</v>
      </c>
      <c r="J13" s="165">
        <v>0</v>
      </c>
      <c r="K13" s="166">
        <v>6.6666666666666661</v>
      </c>
      <c r="L13" s="166">
        <v>0</v>
      </c>
      <c r="M13" s="167">
        <v>2.5</v>
      </c>
      <c r="N13" s="216">
        <v>21.666666666666664</v>
      </c>
      <c r="O13" s="158"/>
      <c r="AB13" s="3"/>
      <c r="AC13" s="3"/>
    </row>
    <row r="14" spans="1:29" s="46" customFormat="1" ht="21.95" customHeight="1" x14ac:dyDescent="0.2">
      <c r="A14" s="31" t="str">
        <f>'1 Adult Part'!A15</f>
        <v>Greater New Bedford</v>
      </c>
      <c r="B14" s="164">
        <v>58.333333333333329</v>
      </c>
      <c r="C14" s="165">
        <v>29.62962962962963</v>
      </c>
      <c r="D14" s="166">
        <v>12.962962962962964</v>
      </c>
      <c r="E14" s="165">
        <v>15.74074074074074</v>
      </c>
      <c r="F14" s="165">
        <v>2.7777777777777777</v>
      </c>
      <c r="G14" s="166">
        <v>3.7037037037037037</v>
      </c>
      <c r="H14" s="165">
        <v>5.5555555555555554</v>
      </c>
      <c r="I14" s="166">
        <v>94.444444444444457</v>
      </c>
      <c r="J14" s="165">
        <v>0.92592592592592593</v>
      </c>
      <c r="K14" s="166">
        <v>43.518518518518519</v>
      </c>
      <c r="L14" s="166">
        <v>0</v>
      </c>
      <c r="M14" s="167">
        <v>0.92592592592592593</v>
      </c>
      <c r="N14" s="216">
        <v>16.666666666666668</v>
      </c>
      <c r="O14" s="158"/>
      <c r="AB14" s="3"/>
      <c r="AC14" s="3"/>
    </row>
    <row r="15" spans="1:29" s="46" customFormat="1" ht="21.95" customHeight="1" x14ac:dyDescent="0.2">
      <c r="A15" s="31" t="str">
        <f>'1 Adult Part'!A16</f>
        <v>Hampden</v>
      </c>
      <c r="B15" s="164">
        <v>45.033112582781456</v>
      </c>
      <c r="C15" s="165">
        <v>13.907284768211921</v>
      </c>
      <c r="D15" s="166">
        <v>43.046357615894038</v>
      </c>
      <c r="E15" s="165">
        <v>17.218543046357617</v>
      </c>
      <c r="F15" s="165">
        <v>3.9735099337748347</v>
      </c>
      <c r="G15" s="166">
        <v>4.6357615894039732</v>
      </c>
      <c r="H15" s="165">
        <v>3.3112582781456954</v>
      </c>
      <c r="I15" s="166">
        <v>95.36423841059603</v>
      </c>
      <c r="J15" s="165">
        <v>0</v>
      </c>
      <c r="K15" s="166">
        <v>13.245033112582782</v>
      </c>
      <c r="L15" s="166">
        <v>1.9867549668874174</v>
      </c>
      <c r="M15" s="167">
        <v>3.3112582781456954</v>
      </c>
      <c r="N15" s="216">
        <v>17.880794701986755</v>
      </c>
      <c r="O15" s="158"/>
      <c r="AB15" s="3"/>
      <c r="AC15" s="3"/>
    </row>
    <row r="16" spans="1:29" s="46" customFormat="1" ht="21.95" customHeight="1" x14ac:dyDescent="0.2">
      <c r="A16" s="31" t="str">
        <f>'1 Adult Part'!A17</f>
        <v>Merrimack Valley</v>
      </c>
      <c r="B16" s="164">
        <v>49.019607843137258</v>
      </c>
      <c r="C16" s="165">
        <v>29.411764705882351</v>
      </c>
      <c r="D16" s="166">
        <v>29.411764705882351</v>
      </c>
      <c r="E16" s="165">
        <v>11.764705882352942</v>
      </c>
      <c r="F16" s="165">
        <v>9.8039215686274517</v>
      </c>
      <c r="G16" s="166">
        <v>5.882352941176471</v>
      </c>
      <c r="H16" s="165">
        <v>0</v>
      </c>
      <c r="I16" s="166">
        <v>96.078431372549019</v>
      </c>
      <c r="J16" s="165">
        <v>0</v>
      </c>
      <c r="K16" s="166">
        <v>3.9215686274509807</v>
      </c>
      <c r="L16" s="166">
        <v>0</v>
      </c>
      <c r="M16" s="167">
        <v>7.8431372549019613</v>
      </c>
      <c r="N16" s="216">
        <v>23.529411764705884</v>
      </c>
      <c r="O16" s="158"/>
      <c r="AB16" s="3"/>
      <c r="AC16" s="3"/>
    </row>
    <row r="17" spans="1:29" s="46" customFormat="1" ht="21.95" customHeight="1" x14ac:dyDescent="0.2">
      <c r="A17" s="31" t="str">
        <f>'1 Adult Part'!A18</f>
        <v>Metro North</v>
      </c>
      <c r="B17" s="164">
        <v>58.823529411764703</v>
      </c>
      <c r="C17" s="165">
        <v>40.336134453781511</v>
      </c>
      <c r="D17" s="166">
        <v>15.126050420168067</v>
      </c>
      <c r="E17" s="165">
        <v>9.2436974789915958</v>
      </c>
      <c r="F17" s="165">
        <v>18.487394957983192</v>
      </c>
      <c r="G17" s="166">
        <v>5.0420168067226889</v>
      </c>
      <c r="H17" s="165">
        <v>0</v>
      </c>
      <c r="I17" s="166">
        <v>96.638655462184872</v>
      </c>
      <c r="J17" s="165">
        <v>0</v>
      </c>
      <c r="K17" s="166">
        <v>5.882352941176471</v>
      </c>
      <c r="L17" s="166">
        <v>0</v>
      </c>
      <c r="M17" s="167">
        <v>1.680672268907563</v>
      </c>
      <c r="N17" s="216">
        <v>7.5630252100840334</v>
      </c>
      <c r="O17" s="158"/>
      <c r="AB17" s="3"/>
      <c r="AC17" s="3"/>
    </row>
    <row r="18" spans="1:29" s="46" customFormat="1" ht="21.95" customHeight="1" x14ac:dyDescent="0.2">
      <c r="A18" s="31" t="str">
        <f>'1 Adult Part'!A19</f>
        <v>Metro South/West</v>
      </c>
      <c r="B18" s="164">
        <v>57.638888888888886</v>
      </c>
      <c r="C18" s="165">
        <v>35.416666666666664</v>
      </c>
      <c r="D18" s="166">
        <v>11.111111111111111</v>
      </c>
      <c r="E18" s="165">
        <v>9.7222222222222214</v>
      </c>
      <c r="F18" s="165">
        <v>19.444444444444443</v>
      </c>
      <c r="G18" s="166">
        <v>9.0277777777777786</v>
      </c>
      <c r="H18" s="165">
        <v>0</v>
      </c>
      <c r="I18" s="166">
        <v>95.138888888888886</v>
      </c>
      <c r="J18" s="165">
        <v>0</v>
      </c>
      <c r="K18" s="166">
        <v>1.3888888888888888</v>
      </c>
      <c r="L18" s="166">
        <v>0</v>
      </c>
      <c r="M18" s="167">
        <v>4.166666666666667</v>
      </c>
      <c r="N18" s="216">
        <v>10.416666666666668</v>
      </c>
      <c r="O18" s="158"/>
      <c r="AB18" s="3"/>
      <c r="AC18" s="3"/>
    </row>
    <row r="19" spans="1:29" s="46" customFormat="1" ht="21.95" customHeight="1" x14ac:dyDescent="0.2">
      <c r="A19" s="31" t="str">
        <f>'1 Adult Part'!A20</f>
        <v>North Central</v>
      </c>
      <c r="B19" s="164">
        <v>53.846153846153847</v>
      </c>
      <c r="C19" s="165">
        <v>23.076923076923077</v>
      </c>
      <c r="D19" s="166">
        <v>23.076923076923077</v>
      </c>
      <c r="E19" s="165">
        <v>7.6923076923076925</v>
      </c>
      <c r="F19" s="165">
        <v>7.6923076923076925</v>
      </c>
      <c r="G19" s="166">
        <v>7.6923076923076925</v>
      </c>
      <c r="H19" s="165">
        <v>0</v>
      </c>
      <c r="I19" s="166">
        <v>100</v>
      </c>
      <c r="J19" s="165">
        <v>0</v>
      </c>
      <c r="K19" s="166">
        <v>15.384615384615385</v>
      </c>
      <c r="L19" s="166">
        <v>0</v>
      </c>
      <c r="M19" s="167">
        <v>7.6923076923076925</v>
      </c>
      <c r="N19" s="216">
        <v>0</v>
      </c>
      <c r="O19" s="158"/>
      <c r="AB19" s="3"/>
      <c r="AC19" s="3"/>
    </row>
    <row r="20" spans="1:29" s="46" customFormat="1" ht="21.95" customHeight="1" x14ac:dyDescent="0.2">
      <c r="A20" s="31" t="str">
        <f>'1 Adult Part'!A21</f>
        <v>North Shore</v>
      </c>
      <c r="B20" s="164">
        <v>65.625</v>
      </c>
      <c r="C20" s="165">
        <v>37.5</v>
      </c>
      <c r="D20" s="166">
        <v>18.75</v>
      </c>
      <c r="E20" s="165">
        <v>11.458333333333332</v>
      </c>
      <c r="F20" s="165">
        <v>6.25</v>
      </c>
      <c r="G20" s="166">
        <v>2.0833333333333335</v>
      </c>
      <c r="H20" s="165">
        <v>2.0833333333333335</v>
      </c>
      <c r="I20" s="166">
        <v>93.75</v>
      </c>
      <c r="J20" s="165">
        <v>0</v>
      </c>
      <c r="K20" s="166">
        <v>21.875</v>
      </c>
      <c r="L20" s="166">
        <v>0</v>
      </c>
      <c r="M20" s="167">
        <v>4.166666666666667</v>
      </c>
      <c r="N20" s="216">
        <v>16.666666666666668</v>
      </c>
      <c r="O20" s="158"/>
      <c r="AB20" s="3"/>
      <c r="AC20" s="3"/>
    </row>
    <row r="21" spans="1:29" s="46" customFormat="1" ht="21.95" customHeight="1" thickBot="1" x14ac:dyDescent="0.25">
      <c r="A21" s="73" t="str">
        <f>'1 Adult Part'!A22</f>
        <v>South Shore</v>
      </c>
      <c r="B21" s="169">
        <v>47.928994082840234</v>
      </c>
      <c r="C21" s="170">
        <v>37.869822485207102</v>
      </c>
      <c r="D21" s="171">
        <v>8.8757396449704142</v>
      </c>
      <c r="E21" s="170">
        <v>14.792899408284024</v>
      </c>
      <c r="F21" s="170">
        <v>17.159763313609467</v>
      </c>
      <c r="G21" s="171">
        <v>4.7337278106508878</v>
      </c>
      <c r="H21" s="170">
        <v>3.550295857988166</v>
      </c>
      <c r="I21" s="171">
        <v>96.449704142011839</v>
      </c>
      <c r="J21" s="170">
        <v>0.59171597633136097</v>
      </c>
      <c r="K21" s="171">
        <v>20.710059171597631</v>
      </c>
      <c r="L21" s="171">
        <v>0.59171597633136097</v>
      </c>
      <c r="M21" s="172">
        <v>5.3254437869822482</v>
      </c>
      <c r="N21" s="217">
        <v>12.42603550295858</v>
      </c>
      <c r="O21" s="158"/>
      <c r="AB21" s="3"/>
      <c r="AC21" s="3"/>
    </row>
    <row r="22" spans="1:29" s="46" customFormat="1" ht="21.95" customHeight="1" thickBot="1" x14ac:dyDescent="0.25">
      <c r="A22" s="83" t="s">
        <v>48</v>
      </c>
      <c r="B22" s="174">
        <v>55.971731448763251</v>
      </c>
      <c r="C22" s="176">
        <v>31.519434628975265</v>
      </c>
      <c r="D22" s="175">
        <v>16.890459363957596</v>
      </c>
      <c r="E22" s="175">
        <v>16.325088339222614</v>
      </c>
      <c r="F22" s="177">
        <v>11.943462897526501</v>
      </c>
      <c r="G22" s="175">
        <v>5.3003533568904597</v>
      </c>
      <c r="H22" s="177">
        <v>2.3321554770318023</v>
      </c>
      <c r="I22" s="177">
        <v>95.477031802120152</v>
      </c>
      <c r="J22" s="177">
        <v>0.49469964664310956</v>
      </c>
      <c r="K22" s="175">
        <v>14.204946996466431</v>
      </c>
      <c r="L22" s="175">
        <v>0.77738515901060068</v>
      </c>
      <c r="M22" s="178">
        <v>3.8162544169611308</v>
      </c>
      <c r="N22" s="217">
        <v>14.134275618374559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ec184bb3937ccf786f06a0f55099a588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896728f8de559250406524062321555d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7A68B6-5A9A-4715-A1A7-7ED653E93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6615A1D-FB13-4ADC-8F9D-0737F10E5832}">
  <ds:schemaRefs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a543ae4e-6060-48c8-a421-709023b87e3c"/>
    <ds:schemaRef ds:uri="http://schemas.microsoft.com/office/2006/documentManagement/types"/>
    <ds:schemaRef ds:uri="http://schemas.microsoft.com/office/2006/metadata/properties"/>
    <ds:schemaRef ds:uri="b72976aa-e7d9-498e-b08a-d3d9e47e405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(DWD)</cp:lastModifiedBy>
  <cp:revision/>
  <dcterms:created xsi:type="dcterms:W3CDTF">2002-10-30T15:58:39Z</dcterms:created>
  <dcterms:modified xsi:type="dcterms:W3CDTF">2024-02-14T18:05:39Z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