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3 03312024/"/>
    </mc:Choice>
  </mc:AlternateContent>
  <xr:revisionPtr revIDLastSave="124" documentId="11_FB508043404FAEA238E5144F26598A3343AB2CB9" xr6:coauthVersionLast="47" xr6:coauthVersionMax="47" xr10:uidLastSave="{4772494E-D82F-4235-A1CE-74A225CD465D}"/>
  <bookViews>
    <workbookView xWindow="-110" yWindow="-110" windowWidth="19420" windowHeight="11020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<sst xmlns="http://schemas.openxmlformats.org/spreadsheetml/2006/main" count="212" uniqueCount="86">
  <si>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</si>
  <si>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</si>
  <si>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</si>
  <si>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</si>
  <si>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</si>
  <si>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</si>
  <si>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</si>
  <si>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</si>
  <si>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</si>
  <si>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</si>
  <si>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</si>
  <si>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</si>
  <si>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</si>
  <si>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</si>
  <si>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</si>
  <si>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</si>
  <si>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</si>
  <si>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</si>
  <si>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</si>
  <si>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</si>
  <si>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</si>
  <si>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</si>
  <si>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</si>
  <si>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</si>
  <si>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</si>
  <si>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</si>
  <si>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</si>
  <si>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</si>
  <si>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</si>
  <si>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</si>
  <si>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</si>
  <si>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</si>
  <si>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</si>
  <si>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</si>
  <si>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</si>
  <si>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</si>
  <si>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</si>
  <si>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</si>
  <si>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</si>
  <si>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</si>
  <si>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</si>
  <si>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</si>
  <si>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</si>
  <si>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</si>
  <si>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</si>
  <si>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</si>
  <si>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</si>
  <si>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</si>
  <si>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</si>
  <si>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</si>
  <si>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</si>
  <si>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</si>
  <si>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</si>
  <si>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</si>
  <si>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</si>
  <si>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</si>
  <si>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</si>
  <si>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</si>
  <si>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</si>
  <si>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</si>
  <si>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</si>
  <si>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</si>
  <si>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</si>
  <si>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</si>
  <si>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</si>
  <si>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</si>
  <si>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</si>
  <si>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</si>
  <si>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</si>
  <si>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</si>
  <si>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</si>
  <si>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</si>
  <si>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</si>
  <si>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</si>
  <si>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</si>
  <si>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</si>
  <si>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</si>
  <si>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</si>
  <si>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</si>
  <si>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</si>
  <si>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</si>
  <si>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</si>
  <si>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</si>
  <si>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</si>
  <si>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</si>
  <si>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FY24 QUARTER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</si>
</sst>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30"/>
      <c r="D2" s="231"/>
      <c r="E2" s="231"/>
      <c r="F2" s="232"/>
      <c r="G2" s="2"/>
    </row>
    <row r="3" spans="2:8" ht="18.75" customHeight="1" thickTop="1" thickBot="1" x14ac:dyDescent="0.4">
      <c r="B3" s="1"/>
      <c r="C3" s="225"/>
      <c r="D3" s="226"/>
      <c r="E3" s="226"/>
      <c r="F3" s="227"/>
      <c r="G3" s="2"/>
    </row>
    <row r="4" spans="2:8" ht="18.75" customHeight="1" thickTop="1" thickBot="1" x14ac:dyDescent="0.5">
      <c r="B4" s="1"/>
      <c r="C4" s="233"/>
      <c r="D4" s="234"/>
      <c r="E4" s="234"/>
      <c r="F4" s="235"/>
      <c r="G4" s="2"/>
    </row>
    <row r="5" spans="2:8" ht="18.75" customHeight="1" thickTop="1" thickBot="1" x14ac:dyDescent="0.4">
      <c r="B5" s="1"/>
      <c r="C5" s="236"/>
      <c r="D5" s="237"/>
      <c r="E5" s="237"/>
      <c r="F5" s="238"/>
      <c r="G5" s="2"/>
    </row>
    <row r="6" spans="2:8" ht="18.75" customHeight="1" thickTop="1" thickBot="1" x14ac:dyDescent="0.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5">
      <c r="B7" s="1"/>
      <c r="C7" s="233" t="s">
        <v>85</v>
      </c>
      <c r="D7" s="234"/>
      <c r="E7" s="234"/>
      <c r="F7" s="235"/>
      <c r="G7" s="2"/>
    </row>
    <row r="8" spans="2:8" ht="16.5" thickTop="1" thickBot="1" x14ac:dyDescent="0.4">
      <c r="B8" s="1"/>
      <c r="C8" s="236"/>
      <c r="D8" s="237"/>
      <c r="E8" s="237"/>
      <c r="F8" s="238"/>
      <c r="G8" s="2"/>
    </row>
    <row r="9" spans="2:8" s="7" customFormat="1" ht="16.5" thickTop="1" thickBot="1" x14ac:dyDescent="0.4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1</v>
      </c>
      <c r="F10" s="11"/>
      <c r="G10" s="6"/>
    </row>
    <row r="11" spans="2:8" s="7" customFormat="1" ht="16.5" thickTop="1" thickBot="1" x14ac:dyDescent="0.4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2</v>
      </c>
      <c r="F12" s="16"/>
      <c r="G12" s="6"/>
    </row>
    <row r="13" spans="2:8" s="7" customFormat="1" ht="19.5" thickTop="1" thickBot="1" x14ac:dyDescent="0.5">
      <c r="B13" s="4"/>
      <c r="C13" s="8"/>
      <c r="E13" s="17"/>
      <c r="F13" s="18"/>
      <c r="G13" s="6"/>
    </row>
    <row r="14" spans="2:8" s="7" customFormat="1" ht="17.25" customHeight="1" thickTop="1" thickBot="1" x14ac:dyDescent="0.5">
      <c r="B14" s="19"/>
      <c r="E14" s="15" t="s">
        <v>3</v>
      </c>
      <c r="F14" s="14"/>
      <c r="G14" s="20"/>
      <c r="H14" s="14"/>
    </row>
    <row r="15" spans="2:8" s="7" customFormat="1" ht="19.5" thickTop="1" thickBot="1" x14ac:dyDescent="0.5">
      <c r="B15" s="4"/>
      <c r="C15" s="8"/>
      <c r="E15" s="17"/>
      <c r="F15" s="18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4</v>
      </c>
      <c r="F16" s="16"/>
      <c r="G16" s="6"/>
    </row>
    <row r="17" spans="2:7" ht="16.5" thickTop="1" thickBot="1" x14ac:dyDescent="0.4">
      <c r="B17" s="1"/>
      <c r="C17" s="225"/>
      <c r="D17" s="7"/>
      <c r="E17" s="12"/>
      <c r="F17" s="18"/>
      <c r="G17" s="2"/>
    </row>
    <row r="18" spans="2:7" s="7" customFormat="1" ht="16.5" thickTop="1" thickBot="1" x14ac:dyDescent="0.4">
      <c r="B18" s="4"/>
      <c r="C18" s="8"/>
      <c r="E18" s="12"/>
      <c r="F18" s="18"/>
      <c r="G18" s="6"/>
    </row>
    <row r="19" spans="2:7" s="7" customFormat="1" ht="17.25" customHeight="1" thickTop="1" thickBot="1" x14ac:dyDescent="0.55000000000000004">
      <c r="B19" s="4"/>
      <c r="C19" s="8"/>
      <c r="D19" s="9"/>
      <c r="E19" s="21" t="s">
        <v>5</v>
      </c>
      <c r="F19" s="11"/>
      <c r="G19" s="6"/>
    </row>
    <row r="20" spans="2:7" s="7" customFormat="1" ht="16.5" thickTop="1" thickBot="1" x14ac:dyDescent="0.4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5">
      <c r="B21" s="4"/>
      <c r="C21" s="13"/>
      <c r="D21" s="14"/>
      <c r="E21" s="15" t="s">
        <v>6</v>
      </c>
      <c r="F21" s="16"/>
      <c r="G21" s="6"/>
    </row>
    <row r="22" spans="2:7" s="7" customFormat="1" ht="19.5" thickTop="1" thickBot="1" x14ac:dyDescent="0.5">
      <c r="B22" s="4"/>
      <c r="C22" s="8"/>
      <c r="E22" s="17"/>
      <c r="F22" s="18"/>
      <c r="G22" s="6"/>
    </row>
    <row r="23" spans="2:7" s="7" customFormat="1" ht="21.75" customHeight="1" thickTop="1" thickBot="1" x14ac:dyDescent="0.5">
      <c r="B23" s="4"/>
      <c r="C23" s="13"/>
      <c r="D23" s="14"/>
      <c r="E23" s="15" t="s">
        <v>7</v>
      </c>
      <c r="F23" s="16"/>
      <c r="G23" s="6"/>
    </row>
    <row r="24" spans="2:7" s="7" customFormat="1" ht="19.5" thickTop="1" thickBot="1" x14ac:dyDescent="0.5">
      <c r="B24" s="4"/>
      <c r="C24" s="8"/>
      <c r="E24" s="17"/>
      <c r="F24" s="18"/>
      <c r="G24" s="6"/>
    </row>
    <row r="25" spans="2:7" s="7" customFormat="1" ht="17.25" customHeight="1" thickTop="1" thickBot="1" x14ac:dyDescent="0.5">
      <c r="B25" s="4"/>
      <c r="C25" s="13"/>
      <c r="D25" s="14"/>
      <c r="E25" s="15" t="s">
        <v>8</v>
      </c>
      <c r="F25" s="16"/>
      <c r="G25" s="6"/>
    </row>
    <row r="26" spans="2:7" ht="16.5" thickTop="1" thickBot="1" x14ac:dyDescent="0.4">
      <c r="B26" s="1"/>
      <c r="C26" s="236"/>
      <c r="D26" s="237"/>
      <c r="E26" s="237"/>
      <c r="F26" s="238"/>
      <c r="G26" s="2"/>
    </row>
    <row r="27" spans="2:7" ht="14" thickTop="1" thickBot="1" x14ac:dyDescent="0.35">
      <c r="B27" s="1"/>
      <c r="C27" s="242"/>
      <c r="D27" s="243"/>
      <c r="E27" s="243"/>
      <c r="F27" s="244"/>
      <c r="G27" s="2"/>
    </row>
    <row r="28" spans="2:7" ht="14" thickTop="1" thickBot="1" x14ac:dyDescent="0.35">
      <c r="B28" s="1"/>
      <c r="C28" s="239"/>
      <c r="D28" s="240"/>
      <c r="E28" s="240"/>
      <c r="F28" s="241"/>
      <c r="G28" s="2"/>
    </row>
    <row r="29" spans="2:7" ht="4.5" customHeight="1" thickTop="1" x14ac:dyDescent="0.3">
      <c r="B29" s="1"/>
      <c r="C29" s="2"/>
      <c r="D29" s="2"/>
      <c r="E29" s="2"/>
      <c r="F29" s="2"/>
      <c r="G29" s="2"/>
    </row>
    <row r="30" spans="2:7" ht="12.75" customHeight="1" x14ac:dyDescent="0.3">
      <c r="C30" s="22"/>
    </row>
    <row r="31" spans="2:7" x14ac:dyDescent="0.3">
      <c r="C31" s="3" t="s">
        <v>9</v>
      </c>
      <c r="F31" s="23"/>
    </row>
    <row r="32" spans="2:7" x14ac:dyDescent="0.3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49999999999999" customHeight="1" x14ac:dyDescent="0.25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49999999999999" customHeight="1" thickBot="1" x14ac:dyDescent="0.3">
      <c r="A3" s="256" t="s">
        <v>11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5">
      <c r="A4" s="265" t="s">
        <v>12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3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3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49999999999999" customHeight="1" x14ac:dyDescent="0.25">
      <c r="A7" s="31" t="s">
        <v>32</v>
      </c>
      <c r="B7" s="32">
        <v>57</v>
      </c>
      <c r="C7" s="33">
        <v>36</v>
      </c>
      <c r="D7" s="34">
        <f t="shared" ref="D7:D23" si="0">(C7/B7)</f>
        <v>0.63157894736842102</v>
      </c>
      <c r="E7" s="35">
        <v>35</v>
      </c>
      <c r="F7" s="36">
        <v>17</v>
      </c>
      <c r="G7" s="34">
        <f t="shared" ref="G7:G23" si="1">(F7/E7)</f>
        <v>0.48571428571428571</v>
      </c>
      <c r="H7" s="37">
        <v>29</v>
      </c>
      <c r="I7" s="33">
        <v>12</v>
      </c>
      <c r="J7" s="38">
        <f t="shared" ref="J7:J23" si="2">(I7/H7)</f>
        <v>0.41379310344827586</v>
      </c>
      <c r="K7" s="36">
        <v>40</v>
      </c>
      <c r="L7" s="39">
        <v>25</v>
      </c>
      <c r="M7" s="40">
        <f>+L7/K7</f>
        <v>0.625</v>
      </c>
      <c r="N7" s="41">
        <v>0</v>
      </c>
      <c r="O7" s="42">
        <v>0</v>
      </c>
      <c r="P7" s="39">
        <v>25</v>
      </c>
      <c r="Q7" s="43">
        <v>2</v>
      </c>
      <c r="R7" s="44">
        <v>3</v>
      </c>
      <c r="S7" s="45"/>
    </row>
    <row r="8" spans="1:19" s="46" customFormat="1" ht="20.149999999999999" customHeight="1" x14ac:dyDescent="0.25">
      <c r="A8" s="47" t="s">
        <v>33</v>
      </c>
      <c r="B8" s="48">
        <v>137</v>
      </c>
      <c r="C8" s="49">
        <v>145</v>
      </c>
      <c r="D8" s="50">
        <f t="shared" si="0"/>
        <v>1.0583941605839415</v>
      </c>
      <c r="E8" s="51">
        <v>61</v>
      </c>
      <c r="F8" s="52">
        <v>69</v>
      </c>
      <c r="G8" s="50">
        <f t="shared" si="1"/>
        <v>1.1311475409836065</v>
      </c>
      <c r="H8" s="37">
        <v>61</v>
      </c>
      <c r="I8" s="49">
        <v>66</v>
      </c>
      <c r="J8" s="53">
        <f t="shared" si="2"/>
        <v>1.0819672131147542</v>
      </c>
      <c r="K8" s="52">
        <v>151</v>
      </c>
      <c r="L8" s="54">
        <v>138</v>
      </c>
      <c r="M8" s="55">
        <f>+L8/K8</f>
        <v>0.91390728476821192</v>
      </c>
      <c r="N8" s="56">
        <v>0</v>
      </c>
      <c r="O8" s="57">
        <v>0</v>
      </c>
      <c r="P8" s="54">
        <v>138</v>
      </c>
      <c r="Q8" s="58">
        <v>0</v>
      </c>
      <c r="R8" s="59">
        <v>1</v>
      </c>
      <c r="S8" s="45"/>
    </row>
    <row r="9" spans="1:19" s="46" customFormat="1" ht="20.149999999999999" customHeight="1" x14ac:dyDescent="0.25">
      <c r="A9" s="31" t="s">
        <v>34</v>
      </c>
      <c r="B9" s="48">
        <v>57</v>
      </c>
      <c r="C9" s="60">
        <v>34</v>
      </c>
      <c r="D9" s="61">
        <f t="shared" si="0"/>
        <v>0.59649122807017541</v>
      </c>
      <c r="E9" s="51">
        <v>40</v>
      </c>
      <c r="F9" s="52">
        <v>18</v>
      </c>
      <c r="G9" s="50">
        <f t="shared" si="1"/>
        <v>0.45</v>
      </c>
      <c r="H9" s="37">
        <v>23</v>
      </c>
      <c r="I9" s="60">
        <v>18</v>
      </c>
      <c r="J9" s="53">
        <f t="shared" si="2"/>
        <v>0.78260869565217395</v>
      </c>
      <c r="K9" s="52">
        <v>28</v>
      </c>
      <c r="L9" s="54">
        <v>31</v>
      </c>
      <c r="M9" s="55">
        <f t="shared" ref="M9:M22" si="3">+L9/K9</f>
        <v>1.1071428571428572</v>
      </c>
      <c r="N9" s="62">
        <v>0</v>
      </c>
      <c r="O9" s="63">
        <v>0</v>
      </c>
      <c r="P9" s="64">
        <v>31</v>
      </c>
      <c r="Q9" s="65">
        <v>0</v>
      </c>
      <c r="R9" s="66">
        <v>0</v>
      </c>
      <c r="S9" s="45"/>
    </row>
    <row r="10" spans="1:19" s="46" customFormat="1" ht="20.149999999999999" customHeight="1" x14ac:dyDescent="0.25">
      <c r="A10" s="31" t="s">
        <v>35</v>
      </c>
      <c r="B10" s="67">
        <v>96</v>
      </c>
      <c r="C10" s="60">
        <v>102</v>
      </c>
      <c r="D10" s="61">
        <f t="shared" si="0"/>
        <v>1.0625</v>
      </c>
      <c r="E10" s="68">
        <v>61</v>
      </c>
      <c r="F10" s="52">
        <v>63</v>
      </c>
      <c r="G10" s="50">
        <f t="shared" si="1"/>
        <v>1.0327868852459017</v>
      </c>
      <c r="H10" s="69">
        <v>19</v>
      </c>
      <c r="I10" s="60">
        <v>20</v>
      </c>
      <c r="J10" s="53">
        <f>IF(H10&gt;0,I10/H10,0)</f>
        <v>1.0526315789473684</v>
      </c>
      <c r="K10" s="52">
        <v>27</v>
      </c>
      <c r="L10" s="54">
        <v>44</v>
      </c>
      <c r="M10" s="55">
        <f t="shared" si="3"/>
        <v>1.6296296296296295</v>
      </c>
      <c r="N10" s="62">
        <v>0</v>
      </c>
      <c r="O10" s="63">
        <v>0</v>
      </c>
      <c r="P10" s="64">
        <v>43</v>
      </c>
      <c r="Q10" s="65">
        <v>0</v>
      </c>
      <c r="R10" s="66">
        <v>1</v>
      </c>
      <c r="S10" s="45"/>
    </row>
    <row r="11" spans="1:19" s="46" customFormat="1" ht="20.149999999999999" customHeight="1" x14ac:dyDescent="0.25">
      <c r="A11" s="31" t="s">
        <v>36</v>
      </c>
      <c r="B11" s="48">
        <v>37</v>
      </c>
      <c r="C11" s="60">
        <v>43</v>
      </c>
      <c r="D11" s="61">
        <f t="shared" si="0"/>
        <v>1.1621621621621621</v>
      </c>
      <c r="E11" s="70">
        <v>8</v>
      </c>
      <c r="F11" s="52">
        <v>19</v>
      </c>
      <c r="G11" s="50">
        <f t="shared" si="1"/>
        <v>2.375</v>
      </c>
      <c r="H11" s="37">
        <v>5</v>
      </c>
      <c r="I11" s="60">
        <v>12</v>
      </c>
      <c r="J11" s="53">
        <f>IF(H11&gt;0,I11/H11,0)</f>
        <v>2.4</v>
      </c>
      <c r="K11" s="52">
        <v>32</v>
      </c>
      <c r="L11" s="54">
        <v>24</v>
      </c>
      <c r="M11" s="55">
        <f>IF(K11&gt;0,L11/K11,0)</f>
        <v>0.75</v>
      </c>
      <c r="N11" s="62">
        <v>0</v>
      </c>
      <c r="O11" s="63">
        <v>0</v>
      </c>
      <c r="P11" s="64">
        <v>24</v>
      </c>
      <c r="Q11" s="65">
        <v>0</v>
      </c>
      <c r="R11" s="66">
        <v>0</v>
      </c>
      <c r="S11" s="45"/>
    </row>
    <row r="12" spans="1:19" s="46" customFormat="1" ht="20.149999999999999" customHeight="1" x14ac:dyDescent="0.25">
      <c r="A12" s="31" t="s">
        <v>37</v>
      </c>
      <c r="B12" s="71">
        <v>119</v>
      </c>
      <c r="C12" s="60">
        <v>127</v>
      </c>
      <c r="D12" s="61">
        <f t="shared" si="0"/>
        <v>1.0672268907563025</v>
      </c>
      <c r="E12" s="72">
        <v>72</v>
      </c>
      <c r="F12" s="52">
        <v>74</v>
      </c>
      <c r="G12" s="50">
        <f t="shared" si="1"/>
        <v>1.0277777777777777</v>
      </c>
      <c r="H12" s="37">
        <v>72</v>
      </c>
      <c r="I12" s="60">
        <v>76</v>
      </c>
      <c r="J12" s="53">
        <f t="shared" si="2"/>
        <v>1.0555555555555556</v>
      </c>
      <c r="K12" s="52">
        <v>119</v>
      </c>
      <c r="L12" s="54">
        <v>127</v>
      </c>
      <c r="M12" s="55">
        <f t="shared" si="3"/>
        <v>1.0672268907563025</v>
      </c>
      <c r="N12" s="62">
        <v>0</v>
      </c>
      <c r="O12" s="63">
        <v>17</v>
      </c>
      <c r="P12" s="64">
        <v>110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38</v>
      </c>
      <c r="B13" s="48">
        <v>50</v>
      </c>
      <c r="C13" s="60">
        <v>32</v>
      </c>
      <c r="D13" s="61">
        <f t="shared" si="0"/>
        <v>0.64</v>
      </c>
      <c r="E13" s="51">
        <v>35</v>
      </c>
      <c r="F13" s="52">
        <v>21</v>
      </c>
      <c r="G13" s="50">
        <f t="shared" si="1"/>
        <v>0.6</v>
      </c>
      <c r="H13" s="37">
        <v>20</v>
      </c>
      <c r="I13" s="60">
        <v>10</v>
      </c>
      <c r="J13" s="53">
        <f t="shared" si="2"/>
        <v>0.5</v>
      </c>
      <c r="K13" s="52">
        <v>30</v>
      </c>
      <c r="L13" s="54">
        <v>18</v>
      </c>
      <c r="M13" s="55">
        <f t="shared" si="3"/>
        <v>0.6</v>
      </c>
      <c r="N13" s="62">
        <v>0</v>
      </c>
      <c r="O13" s="63">
        <v>0</v>
      </c>
      <c r="P13" s="64">
        <v>12</v>
      </c>
      <c r="Q13" s="65">
        <v>0</v>
      </c>
      <c r="R13" s="66">
        <v>6</v>
      </c>
      <c r="S13" s="45"/>
    </row>
    <row r="14" spans="1:19" s="46" customFormat="1" ht="20.149999999999999" customHeight="1" x14ac:dyDescent="0.25">
      <c r="A14" s="31" t="s">
        <v>39</v>
      </c>
      <c r="B14" s="48">
        <v>49</v>
      </c>
      <c r="C14" s="60">
        <v>55</v>
      </c>
      <c r="D14" s="61">
        <f t="shared" si="0"/>
        <v>1.1224489795918366</v>
      </c>
      <c r="E14" s="51">
        <v>22</v>
      </c>
      <c r="F14" s="52">
        <v>28</v>
      </c>
      <c r="G14" s="50">
        <f t="shared" si="1"/>
        <v>1.2727272727272727</v>
      </c>
      <c r="H14" s="37">
        <v>16</v>
      </c>
      <c r="I14" s="60">
        <v>27</v>
      </c>
      <c r="J14" s="53">
        <f t="shared" si="2"/>
        <v>1.6875</v>
      </c>
      <c r="K14" s="52">
        <v>40</v>
      </c>
      <c r="L14" s="54">
        <v>51</v>
      </c>
      <c r="M14" s="55">
        <f t="shared" si="3"/>
        <v>1.2749999999999999</v>
      </c>
      <c r="N14" s="62">
        <v>0</v>
      </c>
      <c r="O14" s="63">
        <v>0</v>
      </c>
      <c r="P14" s="64">
        <v>51</v>
      </c>
      <c r="Q14" s="65">
        <v>0</v>
      </c>
      <c r="R14" s="66">
        <v>0</v>
      </c>
      <c r="S14" s="45"/>
    </row>
    <row r="15" spans="1:19" s="46" customFormat="1" ht="20.149999999999999" customHeight="1" x14ac:dyDescent="0.25">
      <c r="A15" s="31" t="s">
        <v>40</v>
      </c>
      <c r="B15" s="48">
        <v>145</v>
      </c>
      <c r="C15" s="60">
        <v>204</v>
      </c>
      <c r="D15" s="61">
        <f t="shared" si="0"/>
        <v>1.4068965517241379</v>
      </c>
      <c r="E15" s="51">
        <v>76</v>
      </c>
      <c r="F15" s="52">
        <v>141</v>
      </c>
      <c r="G15" s="50">
        <f t="shared" si="1"/>
        <v>1.8552631578947369</v>
      </c>
      <c r="H15" s="37">
        <v>76</v>
      </c>
      <c r="I15" s="60">
        <v>73</v>
      </c>
      <c r="J15" s="53">
        <f t="shared" si="2"/>
        <v>0.96052631578947367</v>
      </c>
      <c r="K15" s="52">
        <v>125</v>
      </c>
      <c r="L15" s="54">
        <v>100</v>
      </c>
      <c r="M15" s="55">
        <f t="shared" si="3"/>
        <v>0.8</v>
      </c>
      <c r="N15" s="62">
        <v>6</v>
      </c>
      <c r="O15" s="63">
        <v>0</v>
      </c>
      <c r="P15" s="64">
        <v>88</v>
      </c>
      <c r="Q15" s="65">
        <v>4</v>
      </c>
      <c r="R15" s="66">
        <v>20</v>
      </c>
      <c r="S15" s="45"/>
    </row>
    <row r="16" spans="1:19" s="46" customFormat="1" ht="20.149999999999999" customHeight="1" x14ac:dyDescent="0.25">
      <c r="A16" s="31" t="s">
        <v>41</v>
      </c>
      <c r="B16" s="48">
        <v>328</v>
      </c>
      <c r="C16" s="60">
        <v>356</v>
      </c>
      <c r="D16" s="61">
        <f t="shared" si="0"/>
        <v>1.0853658536585367</v>
      </c>
      <c r="E16" s="51">
        <v>147</v>
      </c>
      <c r="F16" s="52">
        <v>174</v>
      </c>
      <c r="G16" s="50">
        <f t="shared" si="1"/>
        <v>1.1836734693877551</v>
      </c>
      <c r="H16" s="37">
        <v>146</v>
      </c>
      <c r="I16" s="60">
        <v>126</v>
      </c>
      <c r="J16" s="53">
        <f t="shared" si="2"/>
        <v>0.86301369863013699</v>
      </c>
      <c r="K16" s="52">
        <v>213</v>
      </c>
      <c r="L16" s="54">
        <v>245</v>
      </c>
      <c r="M16" s="55">
        <f t="shared" si="3"/>
        <v>1.1502347417840375</v>
      </c>
      <c r="N16" s="62">
        <v>0</v>
      </c>
      <c r="O16" s="63">
        <v>1</v>
      </c>
      <c r="P16" s="64">
        <v>240</v>
      </c>
      <c r="Q16" s="65">
        <v>4</v>
      </c>
      <c r="R16" s="66">
        <v>1</v>
      </c>
      <c r="S16" s="45"/>
    </row>
    <row r="17" spans="1:19" s="46" customFormat="1" ht="20.149999999999999" customHeight="1" x14ac:dyDescent="0.25">
      <c r="A17" s="31" t="s">
        <v>42</v>
      </c>
      <c r="B17" s="48">
        <v>109</v>
      </c>
      <c r="C17" s="60">
        <v>48</v>
      </c>
      <c r="D17" s="61">
        <f t="shared" si="0"/>
        <v>0.44036697247706424</v>
      </c>
      <c r="E17" s="72">
        <v>70</v>
      </c>
      <c r="F17" s="52">
        <v>31</v>
      </c>
      <c r="G17" s="50">
        <f t="shared" si="1"/>
        <v>0.44285714285714284</v>
      </c>
      <c r="H17" s="69">
        <v>70</v>
      </c>
      <c r="I17" s="60">
        <v>25</v>
      </c>
      <c r="J17" s="53">
        <f>IF(H17&gt;0,I17/H17,0)</f>
        <v>0.35714285714285715</v>
      </c>
      <c r="K17" s="103">
        <v>109</v>
      </c>
      <c r="L17" s="54">
        <v>42</v>
      </c>
      <c r="M17" s="53">
        <f>IF(K17&gt;0,L17/K17,0)</f>
        <v>0.38532110091743121</v>
      </c>
      <c r="N17" s="62">
        <v>0</v>
      </c>
      <c r="O17" s="63">
        <v>0</v>
      </c>
      <c r="P17" s="64">
        <v>42</v>
      </c>
      <c r="Q17" s="65">
        <v>1</v>
      </c>
      <c r="R17" s="66">
        <v>1</v>
      </c>
      <c r="S17" s="45"/>
    </row>
    <row r="18" spans="1:19" s="46" customFormat="1" ht="20.149999999999999" customHeight="1" x14ac:dyDescent="0.25">
      <c r="A18" s="31" t="s">
        <v>43</v>
      </c>
      <c r="B18" s="48">
        <v>185</v>
      </c>
      <c r="C18" s="60">
        <v>153</v>
      </c>
      <c r="D18" s="61">
        <f t="shared" si="0"/>
        <v>0.82702702702702702</v>
      </c>
      <c r="E18" s="51">
        <v>97</v>
      </c>
      <c r="F18" s="52">
        <v>65</v>
      </c>
      <c r="G18" s="50">
        <f t="shared" si="1"/>
        <v>0.67010309278350511</v>
      </c>
      <c r="H18" s="37">
        <v>53</v>
      </c>
      <c r="I18" s="60">
        <v>46</v>
      </c>
      <c r="J18" s="53">
        <f t="shared" si="2"/>
        <v>0.86792452830188682</v>
      </c>
      <c r="K18" s="52">
        <v>93</v>
      </c>
      <c r="L18" s="54">
        <v>106</v>
      </c>
      <c r="M18" s="55">
        <f t="shared" si="3"/>
        <v>1.1397849462365592</v>
      </c>
      <c r="N18" s="62">
        <v>0</v>
      </c>
      <c r="O18" s="63">
        <v>0</v>
      </c>
      <c r="P18" s="64">
        <v>106</v>
      </c>
      <c r="Q18" s="65">
        <v>0</v>
      </c>
      <c r="R18" s="66">
        <v>0</v>
      </c>
      <c r="S18" s="45"/>
    </row>
    <row r="19" spans="1:19" s="46" customFormat="1" ht="20.149999999999999" customHeight="1" x14ac:dyDescent="0.25">
      <c r="A19" s="31" t="s">
        <v>44</v>
      </c>
      <c r="B19" s="48">
        <v>103</v>
      </c>
      <c r="C19" s="60">
        <v>47</v>
      </c>
      <c r="D19" s="61">
        <f t="shared" si="0"/>
        <v>0.4563106796116505</v>
      </c>
      <c r="E19" s="51">
        <v>75</v>
      </c>
      <c r="F19" s="52">
        <v>19</v>
      </c>
      <c r="G19" s="50">
        <f t="shared" si="1"/>
        <v>0.25333333333333335</v>
      </c>
      <c r="H19" s="37">
        <v>37</v>
      </c>
      <c r="I19" s="60">
        <v>12</v>
      </c>
      <c r="J19" s="53">
        <f t="shared" si="2"/>
        <v>0.32432432432432434</v>
      </c>
      <c r="K19" s="52">
        <v>55</v>
      </c>
      <c r="L19" s="54">
        <v>33</v>
      </c>
      <c r="M19" s="55">
        <f t="shared" si="3"/>
        <v>0.6</v>
      </c>
      <c r="N19" s="62">
        <v>0</v>
      </c>
      <c r="O19" s="63">
        <v>0</v>
      </c>
      <c r="P19" s="64">
        <v>33</v>
      </c>
      <c r="Q19" s="65">
        <v>0</v>
      </c>
      <c r="R19" s="66">
        <v>0</v>
      </c>
      <c r="S19" s="45"/>
    </row>
    <row r="20" spans="1:19" s="46" customFormat="1" ht="20.149999999999999" customHeight="1" x14ac:dyDescent="0.25">
      <c r="A20" s="31" t="s">
        <v>45</v>
      </c>
      <c r="B20" s="48">
        <v>30</v>
      </c>
      <c r="C20" s="60">
        <v>2</v>
      </c>
      <c r="D20" s="61">
        <f t="shared" si="0"/>
        <v>6.6666666666666666E-2</v>
      </c>
      <c r="E20" s="51">
        <v>30</v>
      </c>
      <c r="F20" s="52">
        <v>2</v>
      </c>
      <c r="G20" s="50">
        <f t="shared" si="1"/>
        <v>6.6666666666666666E-2</v>
      </c>
      <c r="H20" s="37">
        <v>25</v>
      </c>
      <c r="I20" s="60">
        <v>0</v>
      </c>
      <c r="J20" s="53">
        <f t="shared" si="2"/>
        <v>0</v>
      </c>
      <c r="K20" s="52">
        <v>25</v>
      </c>
      <c r="L20" s="54">
        <v>0</v>
      </c>
      <c r="M20" s="55">
        <f t="shared" si="3"/>
        <v>0</v>
      </c>
      <c r="N20" s="62">
        <v>0</v>
      </c>
      <c r="O20" s="63">
        <v>0</v>
      </c>
      <c r="P20" s="64">
        <v>0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46</v>
      </c>
      <c r="B21" s="48">
        <v>95</v>
      </c>
      <c r="C21" s="60">
        <v>50</v>
      </c>
      <c r="D21" s="61">
        <f t="shared" si="0"/>
        <v>0.52631578947368418</v>
      </c>
      <c r="E21" s="51">
        <v>65</v>
      </c>
      <c r="F21" s="52">
        <v>22</v>
      </c>
      <c r="G21" s="50">
        <f t="shared" si="1"/>
        <v>0.33846153846153848</v>
      </c>
      <c r="H21" s="69">
        <v>65</v>
      </c>
      <c r="I21" s="60">
        <v>22</v>
      </c>
      <c r="J21" s="53">
        <f>IF(H21&gt;0,I21/H21,0)</f>
        <v>0.33846153846153848</v>
      </c>
      <c r="K21" s="103">
        <v>95</v>
      </c>
      <c r="L21" s="54">
        <v>45</v>
      </c>
      <c r="M21" s="53">
        <f>IF(K21&gt;0,L21/K21,0)</f>
        <v>0.47368421052631576</v>
      </c>
      <c r="N21" s="62">
        <v>0</v>
      </c>
      <c r="O21" s="63">
        <v>0</v>
      </c>
      <c r="P21" s="64">
        <v>45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47</v>
      </c>
      <c r="B22" s="48">
        <v>256</v>
      </c>
      <c r="C22" s="74">
        <v>125</v>
      </c>
      <c r="D22" s="75">
        <f t="shared" si="0"/>
        <v>0.48828125</v>
      </c>
      <c r="E22" s="51">
        <v>209</v>
      </c>
      <c r="F22" s="76">
        <v>76</v>
      </c>
      <c r="G22" s="75">
        <f>IF(E22&gt;0,F22/E22,0)</f>
        <v>0.36363636363636365</v>
      </c>
      <c r="H22" s="69">
        <v>85</v>
      </c>
      <c r="I22" s="74">
        <v>25</v>
      </c>
      <c r="J22" s="75">
        <f>IF(H22&gt;0,I22/H22,0)</f>
        <v>0.29411764705882354</v>
      </c>
      <c r="K22" s="223">
        <v>100</v>
      </c>
      <c r="L22" s="78">
        <v>51</v>
      </c>
      <c r="M22" s="55">
        <f t="shared" si="3"/>
        <v>0.51</v>
      </c>
      <c r="N22" s="79">
        <v>0</v>
      </c>
      <c r="O22" s="80">
        <v>0</v>
      </c>
      <c r="P22" s="78">
        <v>49</v>
      </c>
      <c r="Q22" s="81">
        <v>0</v>
      </c>
      <c r="R22" s="82">
        <v>2</v>
      </c>
      <c r="S22" s="45"/>
    </row>
    <row r="23" spans="1:19" s="46" customFormat="1" ht="20.149999999999999" customHeight="1" thickBot="1" x14ac:dyDescent="0.3">
      <c r="A23" s="83" t="s">
        <v>48</v>
      </c>
      <c r="B23" s="84">
        <f>SUM(B7:B22)</f>
        <v>1853</v>
      </c>
      <c r="C23" s="85">
        <f>SUM(C7:C22)</f>
        <v>1559</v>
      </c>
      <c r="D23" s="86">
        <f t="shared" si="0"/>
        <v>0.84133837021046953</v>
      </c>
      <c r="E23" s="87">
        <f>SUM(E7:E22)</f>
        <v>1103</v>
      </c>
      <c r="F23" s="85">
        <f>SUM(F7:F22)</f>
        <v>839</v>
      </c>
      <c r="G23" s="86">
        <f t="shared" si="1"/>
        <v>0.76065276518585678</v>
      </c>
      <c r="H23" s="88">
        <v>602</v>
      </c>
      <c r="I23" s="85">
        <f>SUM(I7:I22)</f>
        <v>570</v>
      </c>
      <c r="J23" s="89">
        <f t="shared" si="2"/>
        <v>0.94684385382059799</v>
      </c>
      <c r="K23" s="85">
        <v>849</v>
      </c>
      <c r="L23" s="90">
        <f>SUM(L7:L22)</f>
        <v>1080</v>
      </c>
      <c r="M23" s="91">
        <f>+L23/K23</f>
        <v>1.2720848056537102</v>
      </c>
      <c r="N23" s="93">
        <f>SUM(N7:N22)</f>
        <v>6</v>
      </c>
      <c r="O23" s="93">
        <f>SUM(O7:O22)</f>
        <v>18</v>
      </c>
      <c r="P23" s="94">
        <f>SUM(P7:P22)</f>
        <v>1037</v>
      </c>
      <c r="Q23" s="94">
        <f>SUM(Q7:Q22)</f>
        <v>11</v>
      </c>
      <c r="R23" s="95">
        <f>SUM(R7:R22)</f>
        <v>35</v>
      </c>
      <c r="S23" s="45"/>
    </row>
    <row r="24" spans="1:19" ht="14.5" x14ac:dyDescent="0.3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35">
      <c r="A25" s="249" t="s">
        <v>49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4.5" x14ac:dyDescent="0.35">
      <c r="A26" s="245" t="s">
        <v>50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4.5" x14ac:dyDescent="0.3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A26" sqref="A26"/>
    </sheetView>
  </sheetViews>
  <sheetFormatPr defaultColWidth="9.1796875" defaultRowHeight="13" x14ac:dyDescent="0.3"/>
  <cols>
    <col min="1" max="1" width="19.54296875" style="3" customWidth="1"/>
    <col min="2" max="2" width="8" style="144" customWidth="1"/>
    <col min="3" max="3" width="7.453125" style="145" customWidth="1"/>
    <col min="4" max="4" width="7.26953125" style="146" customWidth="1"/>
    <col min="5" max="5" width="8.54296875" style="145" customWidth="1"/>
    <col min="6" max="6" width="8.54296875" style="147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46" customWidth="1"/>
    <col min="13" max="13" width="8" style="145" customWidth="1"/>
    <col min="14" max="14" width="8" style="147" customWidth="1"/>
    <col min="15" max="15" width="9.7265625" style="3" customWidth="1"/>
    <col min="16" max="16384" width="9.1796875" style="3"/>
  </cols>
  <sheetData>
    <row r="1" spans="1:15" s="24" customFormat="1" ht="20.149999999999999" customHeight="1" x14ac:dyDescent="0.25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49999999999999" customHeight="1" x14ac:dyDescent="0.25">
      <c r="A2" s="268" t="str">
        <f>'1 Adult Part'!$A$2</f>
        <v>FY24 QUARTER ENDING MARCH 31, 2024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49999999999999" customHeight="1" thickBot="1" x14ac:dyDescent="0.3">
      <c r="A3" s="278" t="s">
        <v>51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4.5" x14ac:dyDescent="0.35">
      <c r="A4" s="281" t="s">
        <v>12</v>
      </c>
      <c r="B4" s="276" t="s">
        <v>52</v>
      </c>
      <c r="C4" s="276"/>
      <c r="D4" s="277"/>
      <c r="E4" s="275" t="s">
        <v>53</v>
      </c>
      <c r="F4" s="276"/>
      <c r="G4" s="277"/>
      <c r="H4" s="228" t="s">
        <v>54</v>
      </c>
      <c r="I4" s="273" t="s">
        <v>55</v>
      </c>
      <c r="J4" s="274"/>
      <c r="K4" s="273" t="s">
        <v>56</v>
      </c>
      <c r="L4" s="274"/>
      <c r="M4" s="275" t="s">
        <v>57</v>
      </c>
      <c r="N4" s="277"/>
    </row>
    <row r="5" spans="1:15" ht="34.5" customHeight="1" thickBot="1" x14ac:dyDescent="0.4">
      <c r="A5" s="28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2" customHeight="1" x14ac:dyDescent="0.25">
      <c r="A6" s="47" t="s">
        <v>32</v>
      </c>
      <c r="B6" s="37">
        <v>42</v>
      </c>
      <c r="C6" s="103">
        <v>19</v>
      </c>
      <c r="D6" s="50">
        <f t="shared" ref="D6:D22" si="0">C6/B6</f>
        <v>0.45238095238095238</v>
      </c>
      <c r="E6" s="35">
        <v>32</v>
      </c>
      <c r="F6" s="104">
        <v>7</v>
      </c>
      <c r="G6" s="50">
        <f t="shared" ref="G6:G22" si="1">F6/E6</f>
        <v>0.21875</v>
      </c>
      <c r="H6" s="104">
        <v>3</v>
      </c>
      <c r="I6" s="105">
        <f t="shared" ref="I6:I22" si="2">+E6/B6</f>
        <v>0.76190476190476186</v>
      </c>
      <c r="J6" s="50">
        <f>IF(F6=0,0, F6/(C6-H6))</f>
        <v>0.4375</v>
      </c>
      <c r="K6" s="106">
        <v>18</v>
      </c>
      <c r="L6" s="107">
        <v>22.733626373626372</v>
      </c>
      <c r="M6" s="108">
        <v>25</v>
      </c>
      <c r="N6" s="109">
        <v>7</v>
      </c>
    </row>
    <row r="7" spans="1:15" s="110" customFormat="1" ht="22" customHeight="1" x14ac:dyDescent="0.25">
      <c r="A7" s="47" t="s">
        <v>33</v>
      </c>
      <c r="B7" s="37">
        <v>103</v>
      </c>
      <c r="C7" s="103">
        <v>58</v>
      </c>
      <c r="D7" s="111">
        <f t="shared" si="0"/>
        <v>0.56310679611650483</v>
      </c>
      <c r="E7" s="51">
        <v>75</v>
      </c>
      <c r="F7" s="104">
        <v>21</v>
      </c>
      <c r="G7" s="50">
        <f t="shared" si="1"/>
        <v>0.28000000000000003</v>
      </c>
      <c r="H7" s="104">
        <v>0</v>
      </c>
      <c r="I7" s="105">
        <f t="shared" si="2"/>
        <v>0.72815533980582525</v>
      </c>
      <c r="J7" s="50">
        <f t="shared" ref="J7:J22" si="3">(F7/(C7-H7))</f>
        <v>0.36206896551724138</v>
      </c>
      <c r="K7" s="106">
        <v>16</v>
      </c>
      <c r="L7" s="107">
        <v>22.218831168831169</v>
      </c>
      <c r="M7" s="112">
        <v>60</v>
      </c>
      <c r="N7" s="109">
        <v>69</v>
      </c>
    </row>
    <row r="8" spans="1:15" s="110" customFormat="1" ht="22" customHeight="1" x14ac:dyDescent="0.25">
      <c r="A8" s="31" t="s">
        <v>34</v>
      </c>
      <c r="B8" s="37">
        <v>42</v>
      </c>
      <c r="C8" s="113">
        <v>13</v>
      </c>
      <c r="D8" s="61">
        <f t="shared" si="0"/>
        <v>0.30952380952380953</v>
      </c>
      <c r="E8" s="51">
        <v>32</v>
      </c>
      <c r="F8" s="114">
        <v>10</v>
      </c>
      <c r="G8" s="111">
        <f t="shared" si="1"/>
        <v>0.3125</v>
      </c>
      <c r="H8" s="115">
        <v>0</v>
      </c>
      <c r="I8" s="116">
        <f t="shared" si="2"/>
        <v>0.76190476190476186</v>
      </c>
      <c r="J8" s="61">
        <f t="shared" si="3"/>
        <v>0.76923076923076927</v>
      </c>
      <c r="K8" s="106">
        <v>17.5</v>
      </c>
      <c r="L8" s="117">
        <v>20.281782051282047</v>
      </c>
      <c r="M8" s="112">
        <v>13</v>
      </c>
      <c r="N8" s="118">
        <v>20</v>
      </c>
    </row>
    <row r="9" spans="1:15" s="110" customFormat="1" ht="22" customHeight="1" x14ac:dyDescent="0.25">
      <c r="A9" s="31" t="s">
        <v>35</v>
      </c>
      <c r="B9" s="69">
        <v>50</v>
      </c>
      <c r="C9" s="113">
        <v>56</v>
      </c>
      <c r="D9" s="61">
        <f t="shared" si="0"/>
        <v>1.1200000000000001</v>
      </c>
      <c r="E9" s="68">
        <v>40</v>
      </c>
      <c r="F9" s="114">
        <v>27</v>
      </c>
      <c r="G9" s="61">
        <f>IF(E9&gt;0,F9/E9,0)</f>
        <v>0.67500000000000004</v>
      </c>
      <c r="H9" s="114">
        <v>3</v>
      </c>
      <c r="I9" s="116">
        <f t="shared" si="2"/>
        <v>0.8</v>
      </c>
      <c r="J9" s="61">
        <f t="shared" si="3"/>
        <v>0.50943396226415094</v>
      </c>
      <c r="K9" s="119">
        <v>17.5</v>
      </c>
      <c r="L9" s="117">
        <v>19.831481481481479</v>
      </c>
      <c r="M9" s="120">
        <v>20</v>
      </c>
      <c r="N9" s="118">
        <v>14</v>
      </c>
    </row>
    <row r="10" spans="1:15" s="110" customFormat="1" ht="22" customHeight="1" x14ac:dyDescent="0.25">
      <c r="A10" s="31" t="s">
        <v>36</v>
      </c>
      <c r="B10" s="37">
        <v>27</v>
      </c>
      <c r="C10" s="113">
        <v>15</v>
      </c>
      <c r="D10" s="61">
        <f t="shared" si="0"/>
        <v>0.55555555555555558</v>
      </c>
      <c r="E10" s="51">
        <v>22</v>
      </c>
      <c r="F10" s="114">
        <v>6</v>
      </c>
      <c r="G10" s="61">
        <f t="shared" si="1"/>
        <v>0.27272727272727271</v>
      </c>
      <c r="H10" s="114">
        <v>7</v>
      </c>
      <c r="I10" s="116">
        <f t="shared" si="2"/>
        <v>0.81481481481481477</v>
      </c>
      <c r="J10" s="61">
        <f t="shared" si="3"/>
        <v>0.75</v>
      </c>
      <c r="K10" s="106">
        <v>18</v>
      </c>
      <c r="L10" s="117">
        <v>18.61</v>
      </c>
      <c r="M10" s="112">
        <v>22</v>
      </c>
      <c r="N10" s="118">
        <v>10</v>
      </c>
    </row>
    <row r="11" spans="1:15" s="110" customFormat="1" ht="22" customHeight="1" x14ac:dyDescent="0.25">
      <c r="A11" s="31" t="s">
        <v>37</v>
      </c>
      <c r="B11" s="37">
        <v>66</v>
      </c>
      <c r="C11" s="113">
        <v>49</v>
      </c>
      <c r="D11" s="61">
        <f t="shared" si="0"/>
        <v>0.74242424242424243</v>
      </c>
      <c r="E11" s="51">
        <v>57</v>
      </c>
      <c r="F11" s="114">
        <v>24</v>
      </c>
      <c r="G11" s="121">
        <f t="shared" si="1"/>
        <v>0.42105263157894735</v>
      </c>
      <c r="H11" s="122">
        <v>2</v>
      </c>
      <c r="I11" s="116">
        <f t="shared" si="2"/>
        <v>0.86363636363636365</v>
      </c>
      <c r="J11" s="61">
        <f t="shared" si="3"/>
        <v>0.51063829787234039</v>
      </c>
      <c r="K11" s="106">
        <v>22</v>
      </c>
      <c r="L11" s="117">
        <v>26.955128205128204</v>
      </c>
      <c r="M11" s="112">
        <v>0</v>
      </c>
      <c r="N11" s="118">
        <v>48</v>
      </c>
    </row>
    <row r="12" spans="1:15" s="110" customFormat="1" ht="22" customHeight="1" x14ac:dyDescent="0.25">
      <c r="A12" s="31" t="s">
        <v>38</v>
      </c>
      <c r="B12" s="37">
        <v>30</v>
      </c>
      <c r="C12" s="113">
        <v>12</v>
      </c>
      <c r="D12" s="61">
        <f t="shared" si="0"/>
        <v>0.4</v>
      </c>
      <c r="E12" s="51">
        <v>25</v>
      </c>
      <c r="F12" s="114">
        <v>6</v>
      </c>
      <c r="G12" s="61">
        <f t="shared" si="1"/>
        <v>0.24</v>
      </c>
      <c r="H12" s="114">
        <v>0</v>
      </c>
      <c r="I12" s="116">
        <f t="shared" si="2"/>
        <v>0.83333333333333337</v>
      </c>
      <c r="J12" s="61">
        <f t="shared" si="3"/>
        <v>0.5</v>
      </c>
      <c r="K12" s="106">
        <v>18</v>
      </c>
      <c r="L12" s="117">
        <v>23.503333333333334</v>
      </c>
      <c r="M12" s="112">
        <v>22</v>
      </c>
      <c r="N12" s="118">
        <v>6</v>
      </c>
    </row>
    <row r="13" spans="1:15" s="110" customFormat="1" ht="22" customHeight="1" x14ac:dyDescent="0.25">
      <c r="A13" s="31" t="s">
        <v>39</v>
      </c>
      <c r="B13" s="37">
        <v>33</v>
      </c>
      <c r="C13" s="113">
        <v>17</v>
      </c>
      <c r="D13" s="61">
        <f t="shared" si="0"/>
        <v>0.51515151515151514</v>
      </c>
      <c r="E13" s="51">
        <v>28</v>
      </c>
      <c r="F13" s="114">
        <v>13</v>
      </c>
      <c r="G13" s="111">
        <f t="shared" si="1"/>
        <v>0.4642857142857143</v>
      </c>
      <c r="H13" s="115">
        <v>0</v>
      </c>
      <c r="I13" s="116">
        <f t="shared" si="2"/>
        <v>0.84848484848484851</v>
      </c>
      <c r="J13" s="61">
        <f t="shared" si="3"/>
        <v>0.76470588235294112</v>
      </c>
      <c r="K13" s="106">
        <v>16.5</v>
      </c>
      <c r="L13" s="117">
        <v>24.212051282051284</v>
      </c>
      <c r="M13" s="112">
        <v>30</v>
      </c>
      <c r="N13" s="118">
        <v>27</v>
      </c>
    </row>
    <row r="14" spans="1:15" s="110" customFormat="1" ht="22" customHeight="1" x14ac:dyDescent="0.25">
      <c r="A14" s="31" t="s">
        <v>40</v>
      </c>
      <c r="B14" s="37">
        <v>76</v>
      </c>
      <c r="C14" s="113">
        <v>55</v>
      </c>
      <c r="D14" s="61">
        <f t="shared" si="0"/>
        <v>0.72368421052631582</v>
      </c>
      <c r="E14" s="51">
        <v>62</v>
      </c>
      <c r="F14" s="114">
        <v>26</v>
      </c>
      <c r="G14" s="61">
        <f t="shared" si="1"/>
        <v>0.41935483870967744</v>
      </c>
      <c r="H14" s="114">
        <v>2</v>
      </c>
      <c r="I14" s="116">
        <f t="shared" si="2"/>
        <v>0.81578947368421051</v>
      </c>
      <c r="J14" s="61">
        <f t="shared" si="3"/>
        <v>0.49056603773584906</v>
      </c>
      <c r="K14" s="106">
        <v>19</v>
      </c>
      <c r="L14" s="117">
        <v>21.55183431952663</v>
      </c>
      <c r="M14" s="112">
        <v>93</v>
      </c>
      <c r="N14" s="118">
        <v>29</v>
      </c>
    </row>
    <row r="15" spans="1:15" s="110" customFormat="1" ht="22" customHeight="1" x14ac:dyDescent="0.25">
      <c r="A15" s="31" t="s">
        <v>41</v>
      </c>
      <c r="B15" s="37">
        <v>197</v>
      </c>
      <c r="C15" s="113">
        <v>174</v>
      </c>
      <c r="D15" s="61">
        <f t="shared" si="0"/>
        <v>0.88324873096446699</v>
      </c>
      <c r="E15" s="51">
        <v>152</v>
      </c>
      <c r="F15" s="114">
        <v>94</v>
      </c>
      <c r="G15" s="61">
        <f>IF(E15=0,0,F15/E15)</f>
        <v>0.61842105263157898</v>
      </c>
      <c r="H15" s="114">
        <v>3</v>
      </c>
      <c r="I15" s="116">
        <f t="shared" si="2"/>
        <v>0.77157360406091369</v>
      </c>
      <c r="J15" s="61">
        <f t="shared" si="3"/>
        <v>0.54970760233918126</v>
      </c>
      <c r="K15" s="106">
        <v>15.25</v>
      </c>
      <c r="L15" s="117">
        <v>19.893887070376429</v>
      </c>
      <c r="M15" s="112">
        <v>128</v>
      </c>
      <c r="N15" s="118">
        <v>155</v>
      </c>
    </row>
    <row r="16" spans="1:15" s="110" customFormat="1" ht="22" customHeight="1" x14ac:dyDescent="0.25">
      <c r="A16" s="31" t="s">
        <v>42</v>
      </c>
      <c r="B16" s="37">
        <v>63</v>
      </c>
      <c r="C16" s="113">
        <v>21</v>
      </c>
      <c r="D16" s="61">
        <f t="shared" si="0"/>
        <v>0.33333333333333331</v>
      </c>
      <c r="E16" s="51">
        <v>50</v>
      </c>
      <c r="F16" s="114">
        <v>7</v>
      </c>
      <c r="G16" s="61">
        <f t="shared" si="1"/>
        <v>0.14000000000000001</v>
      </c>
      <c r="H16" s="114">
        <v>0</v>
      </c>
      <c r="I16" s="116">
        <f t="shared" si="2"/>
        <v>0.79365079365079361</v>
      </c>
      <c r="J16" s="61">
        <f t="shared" si="3"/>
        <v>0.33333333333333331</v>
      </c>
      <c r="K16" s="106">
        <v>18</v>
      </c>
      <c r="L16" s="117">
        <v>23.978571428571428</v>
      </c>
      <c r="M16" s="120">
        <v>61</v>
      </c>
      <c r="N16" s="118">
        <v>21</v>
      </c>
    </row>
    <row r="17" spans="1:17" s="110" customFormat="1" ht="22" customHeight="1" x14ac:dyDescent="0.25">
      <c r="A17" s="31" t="s">
        <v>43</v>
      </c>
      <c r="B17" s="37">
        <v>91</v>
      </c>
      <c r="C17" s="113">
        <v>42</v>
      </c>
      <c r="D17" s="61">
        <f t="shared" si="0"/>
        <v>0.46153846153846156</v>
      </c>
      <c r="E17" s="51">
        <v>72</v>
      </c>
      <c r="F17" s="114">
        <v>24</v>
      </c>
      <c r="G17" s="61">
        <f t="shared" si="1"/>
        <v>0.33333333333333331</v>
      </c>
      <c r="H17" s="114">
        <v>3</v>
      </c>
      <c r="I17" s="116">
        <f t="shared" si="2"/>
        <v>0.79120879120879117</v>
      </c>
      <c r="J17" s="61">
        <f t="shared" si="3"/>
        <v>0.61538461538461542</v>
      </c>
      <c r="K17" s="106">
        <v>19</v>
      </c>
      <c r="L17" s="117">
        <v>24.754597069597072</v>
      </c>
      <c r="M17" s="112">
        <v>45</v>
      </c>
      <c r="N17" s="118">
        <v>44</v>
      </c>
    </row>
    <row r="18" spans="1:17" s="110" customFormat="1" ht="22" customHeight="1" x14ac:dyDescent="0.25">
      <c r="A18" s="31" t="s">
        <v>44</v>
      </c>
      <c r="B18" s="37">
        <v>49</v>
      </c>
      <c r="C18" s="113">
        <v>15</v>
      </c>
      <c r="D18" s="61">
        <f t="shared" si="0"/>
        <v>0.30612244897959184</v>
      </c>
      <c r="E18" s="51">
        <v>35</v>
      </c>
      <c r="F18" s="114">
        <v>6</v>
      </c>
      <c r="G18" s="61">
        <f t="shared" si="1"/>
        <v>0.17142857142857143</v>
      </c>
      <c r="H18" s="114">
        <v>0</v>
      </c>
      <c r="I18" s="116">
        <f t="shared" si="2"/>
        <v>0.7142857142857143</v>
      </c>
      <c r="J18" s="61">
        <f t="shared" si="3"/>
        <v>0.4</v>
      </c>
      <c r="K18" s="106">
        <v>20</v>
      </c>
      <c r="L18" s="117">
        <v>28.192307692307693</v>
      </c>
      <c r="M18" s="112">
        <v>38</v>
      </c>
      <c r="N18" s="118">
        <v>15</v>
      </c>
    </row>
    <row r="19" spans="1:17" s="110" customFormat="1" ht="22" customHeight="1" x14ac:dyDescent="0.25">
      <c r="A19" s="31" t="s">
        <v>45</v>
      </c>
      <c r="B19" s="37">
        <v>25</v>
      </c>
      <c r="C19" s="113">
        <v>1</v>
      </c>
      <c r="D19" s="61">
        <f t="shared" si="0"/>
        <v>0.04</v>
      </c>
      <c r="E19" s="51">
        <v>20</v>
      </c>
      <c r="F19" s="114">
        <v>0</v>
      </c>
      <c r="G19" s="50">
        <f t="shared" si="1"/>
        <v>0</v>
      </c>
      <c r="H19" s="104">
        <v>0</v>
      </c>
      <c r="I19" s="116">
        <f t="shared" si="2"/>
        <v>0.8</v>
      </c>
      <c r="J19" s="61">
        <f>IF(F19=0,0,F19/(C19-H19))</f>
        <v>0</v>
      </c>
      <c r="K19" s="106">
        <v>18</v>
      </c>
      <c r="L19" s="117">
        <v>0</v>
      </c>
      <c r="M19" s="112">
        <v>20</v>
      </c>
      <c r="N19" s="118">
        <v>0</v>
      </c>
    </row>
    <row r="20" spans="1:17" s="110" customFormat="1" ht="22" customHeight="1" x14ac:dyDescent="0.25">
      <c r="A20" s="31" t="s">
        <v>46</v>
      </c>
      <c r="B20" s="69">
        <v>60</v>
      </c>
      <c r="C20" s="113">
        <v>9</v>
      </c>
      <c r="D20" s="61">
        <f t="shared" si="0"/>
        <v>0.15</v>
      </c>
      <c r="E20" s="51">
        <v>53</v>
      </c>
      <c r="F20" s="114">
        <v>6</v>
      </c>
      <c r="G20" s="50">
        <f t="shared" si="1"/>
        <v>0.11320754716981132</v>
      </c>
      <c r="H20" s="104">
        <v>0</v>
      </c>
      <c r="I20" s="116">
        <f t="shared" si="2"/>
        <v>0.8833333333333333</v>
      </c>
      <c r="J20" s="61">
        <f t="shared" si="3"/>
        <v>0.66666666666666663</v>
      </c>
      <c r="K20" s="106">
        <v>16</v>
      </c>
      <c r="L20" s="117">
        <v>20.127564102564101</v>
      </c>
      <c r="M20" s="120">
        <v>95</v>
      </c>
      <c r="N20" s="118">
        <v>21</v>
      </c>
    </row>
    <row r="21" spans="1:17" s="110" customFormat="1" ht="22" customHeight="1" thickBot="1" x14ac:dyDescent="0.3">
      <c r="A21" s="73" t="s">
        <v>47</v>
      </c>
      <c r="B21" s="123">
        <v>128</v>
      </c>
      <c r="C21" s="124">
        <v>64</v>
      </c>
      <c r="D21" s="75">
        <f t="shared" si="0"/>
        <v>0.5</v>
      </c>
      <c r="E21" s="70">
        <v>96</v>
      </c>
      <c r="F21" s="122">
        <v>26</v>
      </c>
      <c r="G21" s="111">
        <f t="shared" si="1"/>
        <v>0.27083333333333331</v>
      </c>
      <c r="H21" s="125">
        <v>2</v>
      </c>
      <c r="I21" s="116">
        <f t="shared" si="2"/>
        <v>0.75</v>
      </c>
      <c r="J21" s="121">
        <f t="shared" si="3"/>
        <v>0.41935483870967744</v>
      </c>
      <c r="K21" s="106">
        <v>19</v>
      </c>
      <c r="L21" s="126">
        <v>22.267988165680478</v>
      </c>
      <c r="M21" s="222">
        <v>20</v>
      </c>
      <c r="N21" s="127">
        <v>26</v>
      </c>
    </row>
    <row r="22" spans="1:17" s="110" customFormat="1" ht="22" customHeight="1" thickBot="1" x14ac:dyDescent="0.3">
      <c r="A22" s="83" t="s">
        <v>48</v>
      </c>
      <c r="B22" s="128">
        <f>SUM(B6:B21)</f>
        <v>1082</v>
      </c>
      <c r="C22" s="129">
        <f>SUM(C6:C21)</f>
        <v>620</v>
      </c>
      <c r="D22" s="130">
        <f t="shared" si="0"/>
        <v>0.57301293900184846</v>
      </c>
      <c r="E22" s="87">
        <f>SUM(E6:E21)</f>
        <v>851</v>
      </c>
      <c r="F22" s="131">
        <f>SUM(F6:F21)</f>
        <v>303</v>
      </c>
      <c r="G22" s="130">
        <f t="shared" si="1"/>
        <v>0.35605170387779084</v>
      </c>
      <c r="H22" s="131">
        <f>SUM(H6:H21)</f>
        <v>25</v>
      </c>
      <c r="I22" s="132">
        <f t="shared" si="2"/>
        <v>0.78650646950092418</v>
      </c>
      <c r="J22" s="130">
        <f t="shared" si="3"/>
        <v>0.50924369747899156</v>
      </c>
      <c r="K22" s="133">
        <v>17.736780258519389</v>
      </c>
      <c r="L22" s="134">
        <v>21.912801098791196</v>
      </c>
      <c r="M22" s="135">
        <f>SUM(M6:M21)</f>
        <v>692</v>
      </c>
      <c r="N22" s="136">
        <f>SUM(N6:N21)</f>
        <v>512</v>
      </c>
    </row>
    <row r="23" spans="1:17" s="142" customFormat="1" ht="14.5" x14ac:dyDescent="0.3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4.5" x14ac:dyDescent="0.3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3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7.54296875" style="182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19" s="24" customFormat="1" ht="20.149999999999999" customHeight="1" x14ac:dyDescent="0.25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49999999999999" customHeight="1" x14ac:dyDescent="0.25">
      <c r="A2" s="253" t="str">
        <f>'1 Adult Part'!$A$2</f>
        <v>FY24 QUARTER ENDING MARCH 31, 2024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49999999999999" customHeight="1" thickBot="1" x14ac:dyDescent="0.3">
      <c r="A3" s="256" t="s">
        <v>61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35">
      <c r="A4" s="281" t="s">
        <v>62</v>
      </c>
      <c r="B4" s="273" t="s">
        <v>63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35">
      <c r="A5" s="28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2" customHeight="1" x14ac:dyDescent="0.25">
      <c r="A6" s="31" t="s">
        <v>32</v>
      </c>
      <c r="B6" s="153">
        <v>55.555555555555557</v>
      </c>
      <c r="C6" s="154">
        <v>8.3333333333333339</v>
      </c>
      <c r="D6" s="155">
        <v>8.3333333333333339</v>
      </c>
      <c r="E6" s="154">
        <v>27.777777777777779</v>
      </c>
      <c r="F6" s="154">
        <v>11.111111111111111</v>
      </c>
      <c r="G6" s="155">
        <v>8.3333333333333339</v>
      </c>
      <c r="H6" s="154">
        <v>2.7777777777777777</v>
      </c>
      <c r="I6" s="155">
        <v>88.888888888888886</v>
      </c>
      <c r="J6" s="154">
        <v>0</v>
      </c>
      <c r="K6" s="155">
        <v>2.7777777777777777</v>
      </c>
      <c r="L6" s="155">
        <v>11.111111111111111</v>
      </c>
      <c r="M6" s="156">
        <v>0</v>
      </c>
      <c r="N6" s="155">
        <v>44.444444444444443</v>
      </c>
      <c r="O6" s="157">
        <v>88.888888888888886</v>
      </c>
      <c r="P6" s="158"/>
    </row>
    <row r="7" spans="1:19" s="46" customFormat="1" ht="22" customHeight="1" x14ac:dyDescent="0.25">
      <c r="A7" s="47" t="s">
        <v>33</v>
      </c>
      <c r="B7" s="159">
        <v>84.137931034482747</v>
      </c>
      <c r="C7" s="160">
        <v>10.344827586206897</v>
      </c>
      <c r="D7" s="161">
        <v>40</v>
      </c>
      <c r="E7" s="160">
        <v>52.413793103448278</v>
      </c>
      <c r="F7" s="160">
        <v>3.4482758620689657</v>
      </c>
      <c r="G7" s="161">
        <v>6.8965517241379315</v>
      </c>
      <c r="H7" s="160">
        <v>0.68965517241379315</v>
      </c>
      <c r="I7" s="161">
        <v>71.034482758620683</v>
      </c>
      <c r="J7" s="160">
        <v>0</v>
      </c>
      <c r="K7" s="161">
        <v>7.5862068965517242</v>
      </c>
      <c r="L7" s="161">
        <v>4.8275862068965516</v>
      </c>
      <c r="M7" s="162">
        <v>1.3793103448275863</v>
      </c>
      <c r="N7" s="161">
        <v>23.448275862068968</v>
      </c>
      <c r="O7" s="163">
        <v>74.482758620689651</v>
      </c>
      <c r="P7" s="158"/>
    </row>
    <row r="8" spans="1:19" s="46" customFormat="1" ht="22" customHeight="1" x14ac:dyDescent="0.25">
      <c r="A8" s="31" t="s">
        <v>34</v>
      </c>
      <c r="B8" s="164">
        <v>64.705882352941174</v>
      </c>
      <c r="C8" s="165">
        <v>5.882352941176471</v>
      </c>
      <c r="D8" s="166">
        <v>23.529411764705884</v>
      </c>
      <c r="E8" s="165">
        <v>20.588235294117649</v>
      </c>
      <c r="F8" s="165">
        <v>0</v>
      </c>
      <c r="G8" s="166">
        <v>8.8235294117647065</v>
      </c>
      <c r="H8" s="165">
        <v>5.882352941176471</v>
      </c>
      <c r="I8" s="166">
        <v>91.176470588235304</v>
      </c>
      <c r="J8" s="165">
        <v>0</v>
      </c>
      <c r="K8" s="166">
        <v>26.470588235294116</v>
      </c>
      <c r="L8" s="166">
        <v>0</v>
      </c>
      <c r="M8" s="167">
        <v>0</v>
      </c>
      <c r="N8" s="166">
        <v>52.941176470588232</v>
      </c>
      <c r="O8" s="168">
        <v>94.117647058823536</v>
      </c>
      <c r="P8" s="158"/>
    </row>
    <row r="9" spans="1:19" s="46" customFormat="1" ht="22" customHeight="1" x14ac:dyDescent="0.25">
      <c r="A9" s="31" t="s">
        <v>35</v>
      </c>
      <c r="B9" s="164">
        <v>80.392156862745097</v>
      </c>
      <c r="C9" s="165">
        <v>1.9607843137254903</v>
      </c>
      <c r="D9" s="166">
        <v>15.686274509803923</v>
      </c>
      <c r="E9" s="165">
        <v>65.686274509803923</v>
      </c>
      <c r="F9" s="165">
        <v>0.98039215686274517</v>
      </c>
      <c r="G9" s="166">
        <v>4.9019607843137258</v>
      </c>
      <c r="H9" s="165">
        <v>4.9019607843137258</v>
      </c>
      <c r="I9" s="166">
        <v>91.176470588235304</v>
      </c>
      <c r="J9" s="165">
        <v>0</v>
      </c>
      <c r="K9" s="166">
        <v>6.8627450980392153</v>
      </c>
      <c r="L9" s="166">
        <v>0</v>
      </c>
      <c r="M9" s="167">
        <v>3.9215686274509807</v>
      </c>
      <c r="N9" s="166">
        <v>65.686274509803923</v>
      </c>
      <c r="O9" s="168">
        <v>95.098039215686271</v>
      </c>
      <c r="P9" s="158"/>
    </row>
    <row r="10" spans="1:19" s="46" customFormat="1" ht="22" customHeight="1" x14ac:dyDescent="0.25">
      <c r="A10" s="31" t="s">
        <v>36</v>
      </c>
      <c r="B10" s="164">
        <v>83.720930232558146</v>
      </c>
      <c r="C10" s="165">
        <v>4.6511627906976738</v>
      </c>
      <c r="D10" s="166">
        <v>11.627906976744187</v>
      </c>
      <c r="E10" s="165">
        <v>27.906976744186046</v>
      </c>
      <c r="F10" s="165">
        <v>2.3255813953488369</v>
      </c>
      <c r="G10" s="166">
        <v>16.279069767441861</v>
      </c>
      <c r="H10" s="165">
        <v>20.930232558139537</v>
      </c>
      <c r="I10" s="166">
        <v>65.116279069767444</v>
      </c>
      <c r="J10" s="165">
        <v>0</v>
      </c>
      <c r="K10" s="166">
        <v>2.3255813953488369</v>
      </c>
      <c r="L10" s="166">
        <v>2.3255813953488369</v>
      </c>
      <c r="M10" s="167">
        <v>2.3255813953488369</v>
      </c>
      <c r="N10" s="166">
        <v>60.465116279069768</v>
      </c>
      <c r="O10" s="168">
        <v>95.348837209302332</v>
      </c>
      <c r="P10" s="158"/>
    </row>
    <row r="11" spans="1:19" s="46" customFormat="1" ht="22" customHeight="1" x14ac:dyDescent="0.25">
      <c r="A11" s="31" t="s">
        <v>37</v>
      </c>
      <c r="B11" s="164">
        <v>68.503937007874015</v>
      </c>
      <c r="C11" s="165">
        <v>4.7244094488188981</v>
      </c>
      <c r="D11" s="166">
        <v>31.496062992125985</v>
      </c>
      <c r="E11" s="165">
        <v>40.944881889763778</v>
      </c>
      <c r="F11" s="165">
        <v>11.023622047244094</v>
      </c>
      <c r="G11" s="166">
        <v>0.78740157480314965</v>
      </c>
      <c r="H11" s="165">
        <v>5.5118110236220472</v>
      </c>
      <c r="I11" s="166">
        <v>62.99212598425197</v>
      </c>
      <c r="J11" s="165">
        <v>0.78740157480314965</v>
      </c>
      <c r="K11" s="166">
        <v>67.716535433070874</v>
      </c>
      <c r="L11" s="166">
        <v>0</v>
      </c>
      <c r="M11" s="167">
        <v>0</v>
      </c>
      <c r="N11" s="166">
        <v>37.795275590551185</v>
      </c>
      <c r="O11" s="168">
        <v>77.952755905511808</v>
      </c>
      <c r="P11" s="158"/>
    </row>
    <row r="12" spans="1:19" s="46" customFormat="1" ht="22" customHeight="1" x14ac:dyDescent="0.25">
      <c r="A12" s="31" t="s">
        <v>38</v>
      </c>
      <c r="B12" s="164">
        <v>46.875</v>
      </c>
      <c r="C12" s="165">
        <v>6.25</v>
      </c>
      <c r="D12" s="166">
        <v>18.75</v>
      </c>
      <c r="E12" s="165">
        <v>9.375</v>
      </c>
      <c r="F12" s="165">
        <v>0</v>
      </c>
      <c r="G12" s="166">
        <v>25</v>
      </c>
      <c r="H12" s="165">
        <v>3.125</v>
      </c>
      <c r="I12" s="166">
        <v>100</v>
      </c>
      <c r="J12" s="165">
        <v>0</v>
      </c>
      <c r="K12" s="166">
        <v>3.125</v>
      </c>
      <c r="L12" s="166">
        <v>3.125</v>
      </c>
      <c r="M12" s="167">
        <v>0</v>
      </c>
      <c r="N12" s="166">
        <v>18.75</v>
      </c>
      <c r="O12" s="168">
        <v>100</v>
      </c>
      <c r="P12" s="158"/>
    </row>
    <row r="13" spans="1:19" s="46" customFormat="1" ht="22" customHeight="1" x14ac:dyDescent="0.25">
      <c r="A13" s="31" t="s">
        <v>39</v>
      </c>
      <c r="B13" s="164">
        <v>80</v>
      </c>
      <c r="C13" s="165">
        <v>5.454545454545455</v>
      </c>
      <c r="D13" s="166">
        <v>32.727272727272727</v>
      </c>
      <c r="E13" s="165">
        <v>20</v>
      </c>
      <c r="F13" s="165">
        <v>34.545454545454547</v>
      </c>
      <c r="G13" s="166">
        <v>5.454545454545455</v>
      </c>
      <c r="H13" s="165">
        <v>5.454545454545455</v>
      </c>
      <c r="I13" s="166">
        <v>80</v>
      </c>
      <c r="J13" s="165">
        <v>0</v>
      </c>
      <c r="K13" s="166">
        <v>14.545454545454545</v>
      </c>
      <c r="L13" s="166">
        <v>1.8181818181818181</v>
      </c>
      <c r="M13" s="167">
        <v>3.6363636363636362</v>
      </c>
      <c r="N13" s="166">
        <v>67.272727272727266</v>
      </c>
      <c r="O13" s="168">
        <v>100</v>
      </c>
      <c r="P13" s="158"/>
    </row>
    <row r="14" spans="1:19" s="46" customFormat="1" ht="22" customHeight="1" x14ac:dyDescent="0.25">
      <c r="A14" s="31" t="s">
        <v>40</v>
      </c>
      <c r="B14" s="164">
        <v>65.196078431372555</v>
      </c>
      <c r="C14" s="165">
        <v>5.882352941176471</v>
      </c>
      <c r="D14" s="166">
        <v>27.941176470588236</v>
      </c>
      <c r="E14" s="165">
        <v>29.411764705882351</v>
      </c>
      <c r="F14" s="165">
        <v>1.4705882352941178</v>
      </c>
      <c r="G14" s="166">
        <v>10.784313725490197</v>
      </c>
      <c r="H14" s="165">
        <v>7.8431372549019613</v>
      </c>
      <c r="I14" s="166">
        <v>91.176470588235304</v>
      </c>
      <c r="J14" s="165">
        <v>0</v>
      </c>
      <c r="K14" s="166">
        <v>52.941176470588232</v>
      </c>
      <c r="L14" s="166">
        <v>3.9215686274509807</v>
      </c>
      <c r="M14" s="167">
        <v>0.49019607843137258</v>
      </c>
      <c r="N14" s="166">
        <v>35.294117647058826</v>
      </c>
      <c r="O14" s="168">
        <v>96.078431372549019</v>
      </c>
      <c r="P14" s="158"/>
    </row>
    <row r="15" spans="1:19" s="46" customFormat="1" ht="22" customHeight="1" x14ac:dyDescent="0.25">
      <c r="A15" s="31" t="s">
        <v>41</v>
      </c>
      <c r="B15" s="164">
        <v>68.258426966292134</v>
      </c>
      <c r="C15" s="165">
        <v>3.9325842696629212</v>
      </c>
      <c r="D15" s="166">
        <v>70.224719101123597</v>
      </c>
      <c r="E15" s="165">
        <v>19.662921348314608</v>
      </c>
      <c r="F15" s="165">
        <v>3.0898876404494384</v>
      </c>
      <c r="G15" s="166">
        <v>5.0561797752808992</v>
      </c>
      <c r="H15" s="165">
        <v>7.0224719101123592</v>
      </c>
      <c r="I15" s="166">
        <v>87.640449438202253</v>
      </c>
      <c r="J15" s="165">
        <v>0.28089887640449435</v>
      </c>
      <c r="K15" s="166">
        <v>18.820224719101123</v>
      </c>
      <c r="L15" s="166">
        <v>3.9325842696629212</v>
      </c>
      <c r="M15" s="167">
        <v>0.84269662921348309</v>
      </c>
      <c r="N15" s="166">
        <v>41.292134831460672</v>
      </c>
      <c r="O15" s="168">
        <v>98.595505617977523</v>
      </c>
      <c r="P15" s="158"/>
    </row>
    <row r="16" spans="1:19" s="46" customFormat="1" ht="22" customHeight="1" x14ac:dyDescent="0.25">
      <c r="A16" s="31" t="s">
        <v>42</v>
      </c>
      <c r="B16" s="164">
        <v>68.75</v>
      </c>
      <c r="C16" s="165">
        <v>8.3333333333333339</v>
      </c>
      <c r="D16" s="166">
        <v>64.583333333333329</v>
      </c>
      <c r="E16" s="165">
        <v>18.75</v>
      </c>
      <c r="F16" s="165">
        <v>4.166666666666667</v>
      </c>
      <c r="G16" s="166">
        <v>4.166666666666667</v>
      </c>
      <c r="H16" s="165">
        <v>0</v>
      </c>
      <c r="I16" s="166">
        <v>56.25</v>
      </c>
      <c r="J16" s="165">
        <v>0</v>
      </c>
      <c r="K16" s="166">
        <v>6.25</v>
      </c>
      <c r="L16" s="166">
        <v>4.166666666666667</v>
      </c>
      <c r="M16" s="167">
        <v>0</v>
      </c>
      <c r="N16" s="166">
        <v>47.916666666666671</v>
      </c>
      <c r="O16" s="168">
        <v>62.5</v>
      </c>
      <c r="P16" s="158"/>
    </row>
    <row r="17" spans="1:23" s="46" customFormat="1" ht="22" customHeight="1" x14ac:dyDescent="0.25">
      <c r="A17" s="31" t="s">
        <v>43</v>
      </c>
      <c r="B17" s="164">
        <v>81.045751633986924</v>
      </c>
      <c r="C17" s="165">
        <v>10.457516339869279</v>
      </c>
      <c r="D17" s="166">
        <v>33.333333333333336</v>
      </c>
      <c r="E17" s="165">
        <v>30.065359477124183</v>
      </c>
      <c r="F17" s="165">
        <v>3.2679738562091503</v>
      </c>
      <c r="G17" s="166">
        <v>9.8039215686274517</v>
      </c>
      <c r="H17" s="165">
        <v>1.3071895424836599</v>
      </c>
      <c r="I17" s="166">
        <v>92.810457516339866</v>
      </c>
      <c r="J17" s="165">
        <v>0.65359477124182996</v>
      </c>
      <c r="K17" s="166">
        <v>9.1503267973856222</v>
      </c>
      <c r="L17" s="166">
        <v>1.3071895424836599</v>
      </c>
      <c r="M17" s="167">
        <v>0.65359477124182996</v>
      </c>
      <c r="N17" s="166">
        <v>35.294117647058826</v>
      </c>
      <c r="O17" s="168">
        <v>96.078431372549019</v>
      </c>
      <c r="P17" s="158"/>
    </row>
    <row r="18" spans="1:23" s="46" customFormat="1" ht="22" customHeight="1" x14ac:dyDescent="0.25">
      <c r="A18" s="31" t="s">
        <v>44</v>
      </c>
      <c r="B18" s="164">
        <v>76.59574468085107</v>
      </c>
      <c r="C18" s="165">
        <v>10.638297872340424</v>
      </c>
      <c r="D18" s="166">
        <v>14.893617021276595</v>
      </c>
      <c r="E18" s="165">
        <v>34.042553191489361</v>
      </c>
      <c r="F18" s="165">
        <v>6.3829787234042552</v>
      </c>
      <c r="G18" s="166">
        <v>14.893617021276595</v>
      </c>
      <c r="H18" s="165">
        <v>0</v>
      </c>
      <c r="I18" s="166">
        <v>87.234042553191486</v>
      </c>
      <c r="J18" s="165">
        <v>0</v>
      </c>
      <c r="K18" s="166">
        <v>4.2553191489361701</v>
      </c>
      <c r="L18" s="166">
        <v>0</v>
      </c>
      <c r="M18" s="167">
        <v>0</v>
      </c>
      <c r="N18" s="166">
        <v>48.936170212765958</v>
      </c>
      <c r="O18" s="168">
        <v>89.361702127659569</v>
      </c>
      <c r="P18" s="158"/>
    </row>
    <row r="19" spans="1:23" s="46" customFormat="1" ht="22" customHeight="1" x14ac:dyDescent="0.25">
      <c r="A19" s="31" t="s">
        <v>45</v>
      </c>
      <c r="B19" s="164">
        <v>100</v>
      </c>
      <c r="C19" s="165">
        <v>50</v>
      </c>
      <c r="D19" s="166">
        <v>0</v>
      </c>
      <c r="E19" s="165">
        <v>100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50</v>
      </c>
      <c r="L19" s="166">
        <v>0</v>
      </c>
      <c r="M19" s="167">
        <v>0</v>
      </c>
      <c r="N19" s="166">
        <v>50</v>
      </c>
      <c r="O19" s="168">
        <v>100</v>
      </c>
      <c r="P19" s="158"/>
    </row>
    <row r="20" spans="1:23" s="46" customFormat="1" ht="22" customHeight="1" x14ac:dyDescent="0.25">
      <c r="A20" s="31" t="s">
        <v>46</v>
      </c>
      <c r="B20" s="164">
        <v>82</v>
      </c>
      <c r="C20" s="165">
        <v>8</v>
      </c>
      <c r="D20" s="166">
        <v>42</v>
      </c>
      <c r="E20" s="165">
        <v>30</v>
      </c>
      <c r="F20" s="165">
        <v>4</v>
      </c>
      <c r="G20" s="166">
        <v>12</v>
      </c>
      <c r="H20" s="165">
        <v>0</v>
      </c>
      <c r="I20" s="166">
        <v>94</v>
      </c>
      <c r="J20" s="165">
        <v>0</v>
      </c>
      <c r="K20" s="166">
        <v>54</v>
      </c>
      <c r="L20" s="166">
        <v>0</v>
      </c>
      <c r="M20" s="167">
        <v>2</v>
      </c>
      <c r="N20" s="166">
        <v>44</v>
      </c>
      <c r="O20" s="168">
        <v>100</v>
      </c>
      <c r="P20" s="158"/>
    </row>
    <row r="21" spans="1:23" s="46" customFormat="1" ht="22" customHeight="1" thickBot="1" x14ac:dyDescent="0.3">
      <c r="A21" s="73" t="s">
        <v>47</v>
      </c>
      <c r="B21" s="169">
        <v>84.8</v>
      </c>
      <c r="C21" s="170">
        <v>11.2</v>
      </c>
      <c r="D21" s="171">
        <v>14.4</v>
      </c>
      <c r="E21" s="170">
        <v>40.799999999999997</v>
      </c>
      <c r="F21" s="170">
        <v>3.2</v>
      </c>
      <c r="G21" s="171">
        <v>10.4</v>
      </c>
      <c r="H21" s="170">
        <v>0.8</v>
      </c>
      <c r="I21" s="171">
        <v>93.6</v>
      </c>
      <c r="J21" s="170">
        <v>0</v>
      </c>
      <c r="K21" s="171">
        <v>23.2</v>
      </c>
      <c r="L21" s="171">
        <v>1.6</v>
      </c>
      <c r="M21" s="172">
        <v>1.6</v>
      </c>
      <c r="N21" s="171">
        <v>63.2</v>
      </c>
      <c r="O21" s="173">
        <v>96.8</v>
      </c>
      <c r="P21" s="158"/>
    </row>
    <row r="22" spans="1:23" s="46" customFormat="1" ht="22" customHeight="1" thickBot="1" x14ac:dyDescent="0.3">
      <c r="A22" s="83" t="s">
        <v>48</v>
      </c>
      <c r="B22" s="174">
        <v>73.508659397049385</v>
      </c>
      <c r="C22" s="175">
        <v>6.735086593970494</v>
      </c>
      <c r="D22" s="176">
        <v>37.780628608082104</v>
      </c>
      <c r="E22" s="175">
        <v>32.520846696600387</v>
      </c>
      <c r="F22" s="177">
        <v>4.7466324567030149</v>
      </c>
      <c r="G22" s="175">
        <v>7.8896728672225791</v>
      </c>
      <c r="H22" s="177">
        <v>4.6824887748556767</v>
      </c>
      <c r="I22" s="175">
        <v>84.477228992944205</v>
      </c>
      <c r="J22" s="178">
        <v>0.19243104554201412</v>
      </c>
      <c r="K22" s="175">
        <v>24.053880692751765</v>
      </c>
      <c r="L22" s="178">
        <v>2.6940346375881976</v>
      </c>
      <c r="M22" s="175">
        <v>1.0904425914047466</v>
      </c>
      <c r="N22" s="177">
        <v>43.168697883258503</v>
      </c>
      <c r="O22" s="179">
        <v>92.046183450930073</v>
      </c>
      <c r="P22" s="158"/>
      <c r="R22" s="180"/>
      <c r="S22" s="181"/>
      <c r="T22" s="181"/>
      <c r="U22" s="181"/>
      <c r="V22" s="181"/>
      <c r="W22" s="181"/>
    </row>
    <row r="23" spans="1:23" x14ac:dyDescent="0.3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796875" defaultRowHeight="13" x14ac:dyDescent="0.3"/>
  <cols>
    <col min="1" max="1" width="19.453125" style="3" customWidth="1"/>
    <col min="2" max="2" width="7.26953125" style="3" customWidth="1"/>
    <col min="3" max="3" width="6.453125" style="3" customWidth="1"/>
    <col min="4" max="4" width="6.26953125" style="3" customWidth="1"/>
    <col min="5" max="5" width="7.1796875" style="3" customWidth="1"/>
    <col min="6" max="6" width="7.26953125" style="3" customWidth="1"/>
    <col min="7" max="7" width="6.453125" style="3" customWidth="1"/>
    <col min="8" max="8" width="6.7265625" style="3" customWidth="1"/>
    <col min="9" max="9" width="6.81640625" style="3" customWidth="1"/>
    <col min="10" max="10" width="6.453125" style="3" customWidth="1"/>
    <col min="11" max="11" width="7.7265625" style="3" customWidth="1"/>
    <col min="12" max="12" width="7.1796875" style="3" customWidth="1"/>
    <col min="13" max="13" width="6.7265625" style="3" customWidth="1"/>
    <col min="14" max="14" width="6" style="3" customWidth="1"/>
    <col min="15" max="15" width="6.7265625" style="3" customWidth="1"/>
    <col min="16" max="16" width="6" style="30" customWidth="1"/>
    <col min="17" max="17" width="6.453125" style="3" customWidth="1"/>
    <col min="18" max="18" width="7.26953125" style="3" customWidth="1"/>
    <col min="19" max="16384" width="9.1796875" style="3"/>
  </cols>
  <sheetData>
    <row r="1" spans="1:19" s="24" customFormat="1" ht="20.149999999999999" customHeight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49999999999999" customHeight="1" x14ac:dyDescent="0.25">
      <c r="A2" s="253" t="str">
        <f>'1 Adult Part'!A2:R2</f>
        <v>FY24 QUARTER ENDING MARCH 31, 2024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49999999999999" customHeight="1" thickBot="1" x14ac:dyDescent="0.3">
      <c r="A3" s="256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5">
      <c r="A4" s="265" t="s">
        <v>62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3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3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49999999999999" customHeight="1" x14ac:dyDescent="0.25">
      <c r="A7" s="31" t="s">
        <v>32</v>
      </c>
      <c r="B7" s="32">
        <v>57</v>
      </c>
      <c r="C7" s="33">
        <v>32</v>
      </c>
      <c r="D7" s="183">
        <f>C7/B7</f>
        <v>0.56140350877192979</v>
      </c>
      <c r="E7" s="35">
        <v>42</v>
      </c>
      <c r="F7" s="36">
        <v>22</v>
      </c>
      <c r="G7" s="34">
        <f t="shared" ref="G7:G23" si="0">(F7/E7)</f>
        <v>0.52380952380952384</v>
      </c>
      <c r="H7" s="37">
        <v>36</v>
      </c>
      <c r="I7" s="33">
        <v>19</v>
      </c>
      <c r="J7" s="38">
        <f t="shared" ref="J7:J23" si="1">(I7/H7)</f>
        <v>0.52777777777777779</v>
      </c>
      <c r="K7" s="218">
        <v>48</v>
      </c>
      <c r="L7" s="39">
        <v>26</v>
      </c>
      <c r="M7" s="40">
        <f>+L7/K7</f>
        <v>0.54166666666666663</v>
      </c>
      <c r="N7" s="41">
        <v>0</v>
      </c>
      <c r="O7" s="42">
        <v>0</v>
      </c>
      <c r="P7" s="39">
        <v>26</v>
      </c>
      <c r="Q7" s="43">
        <v>2</v>
      </c>
      <c r="R7" s="44">
        <v>3</v>
      </c>
      <c r="S7" s="45"/>
    </row>
    <row r="8" spans="1:19" s="46" customFormat="1" ht="20.149999999999999" customHeight="1" x14ac:dyDescent="0.25">
      <c r="A8" s="47" t="s">
        <v>33</v>
      </c>
      <c r="B8" s="48">
        <v>107</v>
      </c>
      <c r="C8" s="49">
        <v>137</v>
      </c>
      <c r="D8" s="121">
        <f t="shared" ref="D8:D23" si="2">C8/B8</f>
        <v>1.280373831775701</v>
      </c>
      <c r="E8" s="51">
        <v>61</v>
      </c>
      <c r="F8" s="52">
        <v>93</v>
      </c>
      <c r="G8" s="50">
        <f t="shared" si="0"/>
        <v>1.5245901639344261</v>
      </c>
      <c r="H8" s="37">
        <v>61</v>
      </c>
      <c r="I8" s="49">
        <v>83</v>
      </c>
      <c r="J8" s="53">
        <f t="shared" si="1"/>
        <v>1.360655737704918</v>
      </c>
      <c r="K8" s="52">
        <v>107</v>
      </c>
      <c r="L8" s="54">
        <v>121</v>
      </c>
      <c r="M8" s="55">
        <f>+L8/K8</f>
        <v>1.1308411214953271</v>
      </c>
      <c r="N8" s="56">
        <v>0</v>
      </c>
      <c r="O8" s="57">
        <v>2</v>
      </c>
      <c r="P8" s="54">
        <v>119</v>
      </c>
      <c r="Q8" s="58">
        <v>1</v>
      </c>
      <c r="R8" s="59">
        <v>0</v>
      </c>
      <c r="S8" s="45"/>
    </row>
    <row r="9" spans="1:19" s="46" customFormat="1" ht="20.149999999999999" customHeight="1" x14ac:dyDescent="0.25">
      <c r="A9" s="31" t="s">
        <v>34</v>
      </c>
      <c r="B9" s="48">
        <v>59</v>
      </c>
      <c r="C9" s="60">
        <v>41</v>
      </c>
      <c r="D9" s="61">
        <f t="shared" si="2"/>
        <v>0.69491525423728817</v>
      </c>
      <c r="E9" s="51">
        <v>40</v>
      </c>
      <c r="F9" s="52">
        <v>23</v>
      </c>
      <c r="G9" s="50">
        <f t="shared" si="0"/>
        <v>0.57499999999999996</v>
      </c>
      <c r="H9" s="37">
        <v>25</v>
      </c>
      <c r="I9" s="60">
        <v>20</v>
      </c>
      <c r="J9" s="53">
        <f t="shared" si="1"/>
        <v>0.8</v>
      </c>
      <c r="K9" s="52">
        <v>30</v>
      </c>
      <c r="L9" s="54">
        <v>34</v>
      </c>
      <c r="M9" s="55">
        <f t="shared" ref="M9:M20" si="3">+L9/K9</f>
        <v>1.1333333333333333</v>
      </c>
      <c r="N9" s="62">
        <v>0</v>
      </c>
      <c r="O9" s="63">
        <v>0</v>
      </c>
      <c r="P9" s="64">
        <v>34</v>
      </c>
      <c r="Q9" s="65">
        <v>0</v>
      </c>
      <c r="R9" s="66">
        <v>0</v>
      </c>
      <c r="S9" s="45"/>
    </row>
    <row r="10" spans="1:19" s="46" customFormat="1" ht="20.149999999999999" customHeight="1" x14ac:dyDescent="0.25">
      <c r="A10" s="31" t="s">
        <v>35</v>
      </c>
      <c r="B10" s="67">
        <v>145</v>
      </c>
      <c r="C10" s="60">
        <v>109</v>
      </c>
      <c r="D10" s="61">
        <f t="shared" si="2"/>
        <v>0.75172413793103443</v>
      </c>
      <c r="E10" s="68">
        <v>85</v>
      </c>
      <c r="F10" s="52">
        <v>53</v>
      </c>
      <c r="G10" s="50">
        <f t="shared" si="0"/>
        <v>0.62352941176470589</v>
      </c>
      <c r="H10" s="69">
        <v>15</v>
      </c>
      <c r="I10" s="60">
        <v>24</v>
      </c>
      <c r="J10" s="53">
        <f>IF(H10&gt;0,I10/H10,0)</f>
        <v>1.6</v>
      </c>
      <c r="K10" s="52">
        <v>26</v>
      </c>
      <c r="L10" s="54">
        <v>53</v>
      </c>
      <c r="M10" s="55">
        <f t="shared" si="3"/>
        <v>2.0384615384615383</v>
      </c>
      <c r="N10" s="62">
        <v>0</v>
      </c>
      <c r="O10" s="63">
        <v>4</v>
      </c>
      <c r="P10" s="64">
        <v>49</v>
      </c>
      <c r="Q10" s="65">
        <v>0</v>
      </c>
      <c r="R10" s="66">
        <v>0</v>
      </c>
      <c r="S10" s="45"/>
    </row>
    <row r="11" spans="1:19" s="46" customFormat="1" ht="20.149999999999999" customHeight="1" x14ac:dyDescent="0.25">
      <c r="A11" s="31" t="s">
        <v>36</v>
      </c>
      <c r="B11" s="48">
        <v>125</v>
      </c>
      <c r="C11" s="60">
        <v>87</v>
      </c>
      <c r="D11" s="61">
        <f t="shared" si="2"/>
        <v>0.69599999999999995</v>
      </c>
      <c r="E11" s="70">
        <v>74</v>
      </c>
      <c r="F11" s="52">
        <v>44</v>
      </c>
      <c r="G11" s="50">
        <f t="shared" si="0"/>
        <v>0.59459459459459463</v>
      </c>
      <c r="H11" s="37">
        <v>35</v>
      </c>
      <c r="I11" s="60">
        <v>21</v>
      </c>
      <c r="J11" s="53">
        <f t="shared" si="1"/>
        <v>0.6</v>
      </c>
      <c r="K11" s="52">
        <v>80</v>
      </c>
      <c r="L11" s="54">
        <v>40</v>
      </c>
      <c r="M11" s="55">
        <f t="shared" si="3"/>
        <v>0.5</v>
      </c>
      <c r="N11" s="62">
        <v>0</v>
      </c>
      <c r="O11" s="63">
        <v>0</v>
      </c>
      <c r="P11" s="64">
        <v>40</v>
      </c>
      <c r="Q11" s="65">
        <v>0</v>
      </c>
      <c r="R11" s="66">
        <v>0</v>
      </c>
      <c r="S11" s="45"/>
    </row>
    <row r="12" spans="1:19" s="46" customFormat="1" ht="20.149999999999999" customHeight="1" x14ac:dyDescent="0.25">
      <c r="A12" s="31" t="s">
        <v>37</v>
      </c>
      <c r="B12" s="71">
        <v>97</v>
      </c>
      <c r="C12" s="60">
        <v>115</v>
      </c>
      <c r="D12" s="61">
        <f t="shared" si="2"/>
        <v>1.1855670103092784</v>
      </c>
      <c r="E12" s="72">
        <v>60</v>
      </c>
      <c r="F12" s="52">
        <v>74</v>
      </c>
      <c r="G12" s="50">
        <f t="shared" si="0"/>
        <v>1.2333333333333334</v>
      </c>
      <c r="H12" s="37">
        <v>60</v>
      </c>
      <c r="I12" s="60">
        <v>76</v>
      </c>
      <c r="J12" s="53">
        <f t="shared" si="1"/>
        <v>1.2666666666666666</v>
      </c>
      <c r="K12" s="52">
        <v>97</v>
      </c>
      <c r="L12" s="54">
        <v>113</v>
      </c>
      <c r="M12" s="55">
        <f t="shared" si="3"/>
        <v>1.1649484536082475</v>
      </c>
      <c r="N12" s="62">
        <v>0</v>
      </c>
      <c r="O12" s="63">
        <v>4</v>
      </c>
      <c r="P12" s="64">
        <v>109</v>
      </c>
      <c r="Q12" s="65">
        <v>0</v>
      </c>
      <c r="R12" s="66">
        <v>0</v>
      </c>
      <c r="S12" s="45"/>
    </row>
    <row r="13" spans="1:19" s="46" customFormat="1" ht="20.149999999999999" customHeight="1" x14ac:dyDescent="0.25">
      <c r="A13" s="31" t="s">
        <v>38</v>
      </c>
      <c r="B13" s="48">
        <v>40</v>
      </c>
      <c r="C13" s="60">
        <v>39</v>
      </c>
      <c r="D13" s="61">
        <f t="shared" si="2"/>
        <v>0.97499999999999998</v>
      </c>
      <c r="E13" s="51">
        <v>16</v>
      </c>
      <c r="F13" s="52">
        <v>22</v>
      </c>
      <c r="G13" s="50">
        <f t="shared" si="0"/>
        <v>1.375</v>
      </c>
      <c r="H13" s="37">
        <v>20</v>
      </c>
      <c r="I13" s="60">
        <v>19</v>
      </c>
      <c r="J13" s="53">
        <f t="shared" si="1"/>
        <v>0.95</v>
      </c>
      <c r="K13" s="52">
        <v>32</v>
      </c>
      <c r="L13" s="54">
        <v>29</v>
      </c>
      <c r="M13" s="55">
        <f t="shared" si="3"/>
        <v>0.90625</v>
      </c>
      <c r="N13" s="62">
        <v>0</v>
      </c>
      <c r="O13" s="63">
        <v>0</v>
      </c>
      <c r="P13" s="64">
        <v>26</v>
      </c>
      <c r="Q13" s="65">
        <v>0</v>
      </c>
      <c r="R13" s="66">
        <v>3</v>
      </c>
      <c r="S13" s="45"/>
    </row>
    <row r="14" spans="1:19" s="46" customFormat="1" ht="20.149999999999999" customHeight="1" x14ac:dyDescent="0.25">
      <c r="A14" s="31" t="s">
        <v>39</v>
      </c>
      <c r="B14" s="48">
        <v>160</v>
      </c>
      <c r="C14" s="60">
        <v>149</v>
      </c>
      <c r="D14" s="61">
        <f t="shared" si="2"/>
        <v>0.93125000000000002</v>
      </c>
      <c r="E14" s="51">
        <v>93</v>
      </c>
      <c r="F14" s="52">
        <v>78</v>
      </c>
      <c r="G14" s="50">
        <f t="shared" si="0"/>
        <v>0.83870967741935487</v>
      </c>
      <c r="H14" s="37">
        <v>58</v>
      </c>
      <c r="I14" s="60">
        <v>43</v>
      </c>
      <c r="J14" s="53">
        <f t="shared" si="1"/>
        <v>0.74137931034482762</v>
      </c>
      <c r="K14" s="52">
        <v>103</v>
      </c>
      <c r="L14" s="54">
        <v>98</v>
      </c>
      <c r="M14" s="55">
        <f t="shared" si="3"/>
        <v>0.95145631067961167</v>
      </c>
      <c r="N14" s="62">
        <v>0</v>
      </c>
      <c r="O14" s="63">
        <v>0</v>
      </c>
      <c r="P14" s="64">
        <v>98</v>
      </c>
      <c r="Q14" s="65">
        <v>0</v>
      </c>
      <c r="R14" s="66">
        <v>0</v>
      </c>
      <c r="S14" s="45"/>
    </row>
    <row r="15" spans="1:19" s="46" customFormat="1" ht="20.149999999999999" customHeight="1" x14ac:dyDescent="0.25">
      <c r="A15" s="31" t="s">
        <v>40</v>
      </c>
      <c r="B15" s="48">
        <v>107</v>
      </c>
      <c r="C15" s="60">
        <v>133</v>
      </c>
      <c r="D15" s="61">
        <f t="shared" si="2"/>
        <v>1.2429906542056075</v>
      </c>
      <c r="E15" s="51">
        <v>60</v>
      </c>
      <c r="F15" s="52">
        <v>83</v>
      </c>
      <c r="G15" s="50">
        <f t="shared" si="0"/>
        <v>1.3833333333333333</v>
      </c>
      <c r="H15" s="37">
        <v>58</v>
      </c>
      <c r="I15" s="60">
        <v>27</v>
      </c>
      <c r="J15" s="53">
        <f t="shared" si="1"/>
        <v>0.46551724137931033</v>
      </c>
      <c r="K15" s="52">
        <v>95</v>
      </c>
      <c r="L15" s="54">
        <v>62</v>
      </c>
      <c r="M15" s="55">
        <f t="shared" si="3"/>
        <v>0.65263157894736845</v>
      </c>
      <c r="N15" s="62">
        <v>0</v>
      </c>
      <c r="O15" s="63">
        <v>0</v>
      </c>
      <c r="P15" s="64">
        <v>58</v>
      </c>
      <c r="Q15" s="65">
        <v>0</v>
      </c>
      <c r="R15" s="66">
        <v>4</v>
      </c>
      <c r="S15" s="45"/>
    </row>
    <row r="16" spans="1:19" s="46" customFormat="1" ht="20.149999999999999" customHeight="1" x14ac:dyDescent="0.25">
      <c r="A16" s="31" t="s">
        <v>41</v>
      </c>
      <c r="B16" s="48">
        <v>300</v>
      </c>
      <c r="C16" s="60">
        <v>205</v>
      </c>
      <c r="D16" s="61">
        <f t="shared" si="2"/>
        <v>0.68333333333333335</v>
      </c>
      <c r="E16" s="51">
        <v>189</v>
      </c>
      <c r="F16" s="52">
        <v>126</v>
      </c>
      <c r="G16" s="50">
        <f t="shared" si="0"/>
        <v>0.66666666666666663</v>
      </c>
      <c r="H16" s="37">
        <v>75</v>
      </c>
      <c r="I16" s="60">
        <v>64</v>
      </c>
      <c r="J16" s="53">
        <f t="shared" si="1"/>
        <v>0.85333333333333339</v>
      </c>
      <c r="K16" s="52">
        <v>90</v>
      </c>
      <c r="L16" s="54">
        <v>112</v>
      </c>
      <c r="M16" s="55">
        <f t="shared" si="3"/>
        <v>1.2444444444444445</v>
      </c>
      <c r="N16" s="62">
        <v>0</v>
      </c>
      <c r="O16" s="63">
        <v>0</v>
      </c>
      <c r="P16" s="64">
        <v>112</v>
      </c>
      <c r="Q16" s="65">
        <v>2</v>
      </c>
      <c r="R16" s="66">
        <v>0</v>
      </c>
      <c r="S16" s="45"/>
    </row>
    <row r="17" spans="1:19" s="46" customFormat="1" ht="20.149999999999999" customHeight="1" x14ac:dyDescent="0.25">
      <c r="A17" s="31" t="s">
        <v>42</v>
      </c>
      <c r="B17" s="48">
        <v>88</v>
      </c>
      <c r="C17" s="60">
        <v>69</v>
      </c>
      <c r="D17" s="61">
        <f t="shared" si="2"/>
        <v>0.78409090909090906</v>
      </c>
      <c r="E17" s="72">
        <v>61</v>
      </c>
      <c r="F17" s="52">
        <v>49</v>
      </c>
      <c r="G17" s="50">
        <f t="shared" si="0"/>
        <v>0.80327868852459017</v>
      </c>
      <c r="H17" s="37">
        <v>61</v>
      </c>
      <c r="I17" s="60">
        <v>45</v>
      </c>
      <c r="J17" s="53">
        <f>IF(H17&gt;0,I17/H17,0)</f>
        <v>0.73770491803278693</v>
      </c>
      <c r="K17" s="103">
        <v>75</v>
      </c>
      <c r="L17" s="54">
        <v>62</v>
      </c>
      <c r="M17" s="53">
        <f>IF(K17&gt;0,L17/K17,0)</f>
        <v>0.82666666666666666</v>
      </c>
      <c r="N17" s="62">
        <v>0</v>
      </c>
      <c r="O17" s="63">
        <v>0</v>
      </c>
      <c r="P17" s="64">
        <v>62</v>
      </c>
      <c r="Q17" s="65">
        <v>0</v>
      </c>
      <c r="R17" s="66">
        <v>0</v>
      </c>
      <c r="S17" s="45"/>
    </row>
    <row r="18" spans="1:19" s="46" customFormat="1" ht="20.149999999999999" customHeight="1" x14ac:dyDescent="0.25">
      <c r="A18" s="31" t="s">
        <v>43</v>
      </c>
      <c r="B18" s="48">
        <v>154</v>
      </c>
      <c r="C18" s="60">
        <v>148</v>
      </c>
      <c r="D18" s="61">
        <f t="shared" si="2"/>
        <v>0.96103896103896103</v>
      </c>
      <c r="E18" s="51">
        <v>83</v>
      </c>
      <c r="F18" s="52">
        <v>84</v>
      </c>
      <c r="G18" s="50">
        <f t="shared" si="0"/>
        <v>1.0120481927710843</v>
      </c>
      <c r="H18" s="37">
        <v>47</v>
      </c>
      <c r="I18" s="60">
        <v>51</v>
      </c>
      <c r="J18" s="53">
        <f t="shared" si="1"/>
        <v>1.0851063829787233</v>
      </c>
      <c r="K18" s="52">
        <v>77</v>
      </c>
      <c r="L18" s="54">
        <v>104</v>
      </c>
      <c r="M18" s="55">
        <f t="shared" si="3"/>
        <v>1.3506493506493507</v>
      </c>
      <c r="N18" s="62">
        <v>0</v>
      </c>
      <c r="O18" s="63">
        <v>2</v>
      </c>
      <c r="P18" s="64">
        <v>101</v>
      </c>
      <c r="Q18" s="65">
        <v>1</v>
      </c>
      <c r="R18" s="66">
        <v>0</v>
      </c>
      <c r="S18" s="45"/>
    </row>
    <row r="19" spans="1:19" s="46" customFormat="1" ht="20.149999999999999" customHeight="1" x14ac:dyDescent="0.25">
      <c r="A19" s="31" t="s">
        <v>44</v>
      </c>
      <c r="B19" s="48">
        <v>262</v>
      </c>
      <c r="C19" s="60">
        <v>174</v>
      </c>
      <c r="D19" s="61">
        <f t="shared" si="2"/>
        <v>0.66412213740458015</v>
      </c>
      <c r="E19" s="51">
        <v>175</v>
      </c>
      <c r="F19" s="52">
        <v>87</v>
      </c>
      <c r="G19" s="50">
        <f t="shared" si="0"/>
        <v>0.49714285714285716</v>
      </c>
      <c r="H19" s="37">
        <v>80</v>
      </c>
      <c r="I19" s="60">
        <v>57</v>
      </c>
      <c r="J19" s="53">
        <f t="shared" si="1"/>
        <v>0.71250000000000002</v>
      </c>
      <c r="K19" s="52">
        <v>120</v>
      </c>
      <c r="L19" s="54">
        <v>106</v>
      </c>
      <c r="M19" s="55">
        <f t="shared" si="3"/>
        <v>0.8833333333333333</v>
      </c>
      <c r="N19" s="62">
        <v>0</v>
      </c>
      <c r="O19" s="63">
        <v>0</v>
      </c>
      <c r="P19" s="64">
        <v>106</v>
      </c>
      <c r="Q19" s="65">
        <v>0</v>
      </c>
      <c r="R19" s="66">
        <v>1</v>
      </c>
      <c r="S19" s="45"/>
    </row>
    <row r="20" spans="1:19" s="46" customFormat="1" ht="20.149999999999999" customHeight="1" x14ac:dyDescent="0.25">
      <c r="A20" s="31" t="s">
        <v>45</v>
      </c>
      <c r="B20" s="48">
        <v>29</v>
      </c>
      <c r="C20" s="60">
        <v>19</v>
      </c>
      <c r="D20" s="61">
        <f t="shared" si="2"/>
        <v>0.65517241379310343</v>
      </c>
      <c r="E20" s="51">
        <v>23</v>
      </c>
      <c r="F20" s="52">
        <v>12</v>
      </c>
      <c r="G20" s="50">
        <f t="shared" si="0"/>
        <v>0.52173913043478259</v>
      </c>
      <c r="H20" s="37">
        <v>23</v>
      </c>
      <c r="I20" s="60">
        <v>13</v>
      </c>
      <c r="J20" s="53">
        <f t="shared" si="1"/>
        <v>0.56521739130434778</v>
      </c>
      <c r="K20" s="52">
        <v>28</v>
      </c>
      <c r="L20" s="54">
        <v>18</v>
      </c>
      <c r="M20" s="55">
        <f t="shared" si="3"/>
        <v>0.6428571428571429</v>
      </c>
      <c r="N20" s="62">
        <v>0</v>
      </c>
      <c r="O20" s="63">
        <v>0</v>
      </c>
      <c r="P20" s="64">
        <v>18</v>
      </c>
      <c r="Q20" s="65">
        <v>0</v>
      </c>
      <c r="R20" s="66">
        <v>0</v>
      </c>
      <c r="S20" s="45"/>
    </row>
    <row r="21" spans="1:19" s="46" customFormat="1" ht="20.149999999999999" customHeight="1" x14ac:dyDescent="0.25">
      <c r="A21" s="31" t="s">
        <v>46</v>
      </c>
      <c r="B21" s="48">
        <v>122</v>
      </c>
      <c r="C21" s="60">
        <v>114</v>
      </c>
      <c r="D21" s="61">
        <f t="shared" si="2"/>
        <v>0.93442622950819676</v>
      </c>
      <c r="E21" s="51">
        <v>70</v>
      </c>
      <c r="F21" s="52">
        <v>62</v>
      </c>
      <c r="G21" s="50">
        <f t="shared" si="0"/>
        <v>0.88571428571428568</v>
      </c>
      <c r="H21" s="37">
        <v>70</v>
      </c>
      <c r="I21" s="60">
        <v>58</v>
      </c>
      <c r="J21" s="53">
        <f>IF(H21&gt;0,I21/H21,0)</f>
        <v>0.82857142857142863</v>
      </c>
      <c r="K21" s="103">
        <v>122</v>
      </c>
      <c r="L21" s="54">
        <v>103</v>
      </c>
      <c r="M21" s="53">
        <f>IF(K21&gt;0,L21/K21,0)</f>
        <v>0.84426229508196726</v>
      </c>
      <c r="N21" s="62">
        <v>0</v>
      </c>
      <c r="O21" s="63">
        <v>0</v>
      </c>
      <c r="P21" s="64">
        <v>103</v>
      </c>
      <c r="Q21" s="65">
        <v>0</v>
      </c>
      <c r="R21" s="66">
        <v>0</v>
      </c>
      <c r="S21" s="45"/>
    </row>
    <row r="22" spans="1:19" s="46" customFormat="1" ht="20.149999999999999" customHeight="1" thickBot="1" x14ac:dyDescent="0.3">
      <c r="A22" s="73" t="s">
        <v>47</v>
      </c>
      <c r="B22" s="48">
        <v>284</v>
      </c>
      <c r="C22" s="74">
        <v>177</v>
      </c>
      <c r="D22" s="111">
        <f t="shared" si="2"/>
        <v>0.62323943661971826</v>
      </c>
      <c r="E22" s="51">
        <v>230</v>
      </c>
      <c r="F22" s="76">
        <v>67</v>
      </c>
      <c r="G22" s="75">
        <f>IF(E22&gt;0,F22/E22,0)</f>
        <v>0.29130434782608694</v>
      </c>
      <c r="H22" s="37">
        <v>141</v>
      </c>
      <c r="I22" s="74">
        <v>36</v>
      </c>
      <c r="J22" s="77">
        <f>IF(H22&gt;0,I22/H22,0)</f>
        <v>0.25531914893617019</v>
      </c>
      <c r="K22" s="223">
        <v>175</v>
      </c>
      <c r="L22" s="78">
        <v>100</v>
      </c>
      <c r="M22" s="55">
        <f>IF(K22&gt;0,L22/K22,0)</f>
        <v>0.5714285714285714</v>
      </c>
      <c r="N22" s="79">
        <v>1</v>
      </c>
      <c r="O22" s="80">
        <v>13</v>
      </c>
      <c r="P22" s="78">
        <v>86</v>
      </c>
      <c r="Q22" s="81">
        <v>0</v>
      </c>
      <c r="R22" s="82">
        <v>4</v>
      </c>
      <c r="S22" s="45"/>
    </row>
    <row r="23" spans="1:19" s="46" customFormat="1" ht="20.149999999999999" customHeight="1" thickBot="1" x14ac:dyDescent="0.3">
      <c r="A23" s="83" t="s">
        <v>48</v>
      </c>
      <c r="B23" s="84">
        <f>SUM(B7:B22)</f>
        <v>2136</v>
      </c>
      <c r="C23" s="85">
        <f>SUM(C7:C22)</f>
        <v>1748</v>
      </c>
      <c r="D23" s="130">
        <f t="shared" si="2"/>
        <v>0.81835205992509363</v>
      </c>
      <c r="E23" s="87">
        <f>SUM(E7:E22)</f>
        <v>1362</v>
      </c>
      <c r="F23" s="85">
        <f>SUM(F7:F22)</f>
        <v>979</v>
      </c>
      <c r="G23" s="86">
        <f t="shared" si="0"/>
        <v>0.71879588839941266</v>
      </c>
      <c r="H23" s="88">
        <f>SUM(H7:H22)</f>
        <v>865</v>
      </c>
      <c r="I23" s="85">
        <f>SUM(I7:I22)</f>
        <v>656</v>
      </c>
      <c r="J23" s="89">
        <f t="shared" si="1"/>
        <v>0.75838150289017336</v>
      </c>
      <c r="K23" s="85">
        <f>SUM(K7:K22)</f>
        <v>1305</v>
      </c>
      <c r="L23" s="90">
        <f>SUM(L7:L22)</f>
        <v>1181</v>
      </c>
      <c r="M23" s="91">
        <f>+L23/K23</f>
        <v>0.90498084291187741</v>
      </c>
      <c r="N23" s="92">
        <f>SUM(N7:N22)</f>
        <v>1</v>
      </c>
      <c r="O23" s="93">
        <f>SUM(O7:O22)</f>
        <v>25</v>
      </c>
      <c r="P23" s="94">
        <f>SUM(P7:P22)</f>
        <v>1147</v>
      </c>
      <c r="Q23" s="94">
        <f>SUM(Q7:Q22)</f>
        <v>6</v>
      </c>
      <c r="R23" s="95">
        <v>22</v>
      </c>
      <c r="S23" s="45"/>
    </row>
    <row r="24" spans="1:19" ht="14.5" x14ac:dyDescent="0.3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35">
      <c r="A25" s="245" t="s">
        <v>49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4.5" x14ac:dyDescent="0.3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4.5" x14ac:dyDescent="0.3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3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topLeftCell="C1" zoomScale="90" zoomScaleNormal="90" workbookViewId="0">
      <selection activeCell="A20" sqref="A20:XFD20"/>
    </sheetView>
  </sheetViews>
  <sheetFormatPr defaultColWidth="9.1796875" defaultRowHeight="13" x14ac:dyDescent="0.3"/>
  <cols>
    <col min="1" max="1" width="19.26953125" style="3" customWidth="1"/>
    <col min="2" max="2" width="8.54296875" style="30" customWidth="1"/>
    <col min="3" max="3" width="8.54296875" style="3" customWidth="1"/>
    <col min="4" max="4" width="6.54296875" style="146" customWidth="1"/>
    <col min="5" max="6" width="8.54296875" style="145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46" customWidth="1"/>
    <col min="13" max="14" width="8.54296875" style="3" customWidth="1"/>
    <col min="15" max="15" width="7.26953125" style="3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49999999999999" customHeight="1" x14ac:dyDescent="0.3">
      <c r="A2" s="253" t="str">
        <f>'1 Adult Part'!$A$2</f>
        <v>FY24 QUARTER ENDING MARCH 31, 2024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49999999999999" customHeight="1" thickBot="1" x14ac:dyDescent="0.35">
      <c r="A3" s="256" t="s">
        <v>79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35">
      <c r="A4" s="294" t="s">
        <v>62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4">
      <c r="A5" s="29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2" customHeight="1" x14ac:dyDescent="0.25">
      <c r="A6" s="47" t="str">
        <f>'1 Adult Part'!A7</f>
        <v>Berkshire</v>
      </c>
      <c r="B6" s="71">
        <v>47</v>
      </c>
      <c r="C6" s="103">
        <v>9</v>
      </c>
      <c r="D6" s="50">
        <f t="shared" ref="D6:D22" si="0">C6/B6</f>
        <v>0.19148936170212766</v>
      </c>
      <c r="E6" s="51">
        <v>39</v>
      </c>
      <c r="F6" s="187">
        <v>7</v>
      </c>
      <c r="G6" s="50">
        <f>F6/E6</f>
        <v>0.17948717948717949</v>
      </c>
      <c r="H6" s="188">
        <v>0</v>
      </c>
      <c r="I6" s="189">
        <f t="shared" ref="I6:I22" si="1">+E6/B6</f>
        <v>0.82978723404255317</v>
      </c>
      <c r="J6" s="50">
        <f t="shared" ref="J6:J22" si="2">(F6/(C6-H6))</f>
        <v>0.77777777777777779</v>
      </c>
      <c r="K6" s="106">
        <v>25</v>
      </c>
      <c r="L6" s="107">
        <v>23.807115384615386</v>
      </c>
      <c r="M6" s="32">
        <v>37</v>
      </c>
      <c r="N6" s="190">
        <v>15</v>
      </c>
      <c r="P6" s="191"/>
      <c r="Q6" s="219"/>
    </row>
    <row r="7" spans="1:17" s="110" customFormat="1" ht="22" customHeight="1" x14ac:dyDescent="0.25">
      <c r="A7" s="47" t="str">
        <f>'1 Adult Part'!A8</f>
        <v>Boston</v>
      </c>
      <c r="B7" s="71">
        <v>55</v>
      </c>
      <c r="C7" s="103">
        <v>46</v>
      </c>
      <c r="D7" s="111">
        <f t="shared" si="0"/>
        <v>0.83636363636363631</v>
      </c>
      <c r="E7" s="51">
        <v>45</v>
      </c>
      <c r="F7" s="187">
        <v>17</v>
      </c>
      <c r="G7" s="50">
        <f t="shared" ref="G7:G22" si="3">F7/E7</f>
        <v>0.37777777777777777</v>
      </c>
      <c r="H7" s="188">
        <v>0</v>
      </c>
      <c r="I7" s="189">
        <f t="shared" si="1"/>
        <v>0.81818181818181823</v>
      </c>
      <c r="J7" s="50">
        <f t="shared" si="2"/>
        <v>0.36956521739130432</v>
      </c>
      <c r="K7" s="106">
        <v>17.5</v>
      </c>
      <c r="L7" s="107">
        <v>36.97597285067873</v>
      </c>
      <c r="M7" s="48">
        <v>62</v>
      </c>
      <c r="N7" s="192">
        <v>49</v>
      </c>
      <c r="P7" s="191"/>
      <c r="Q7" s="219"/>
    </row>
    <row r="8" spans="1:17" s="110" customFormat="1" ht="22" customHeight="1" x14ac:dyDescent="0.25">
      <c r="A8" s="31" t="str">
        <f>'1 Adult Part'!A9</f>
        <v>Bristol</v>
      </c>
      <c r="B8" s="71">
        <v>32</v>
      </c>
      <c r="C8" s="113">
        <v>11</v>
      </c>
      <c r="D8" s="61">
        <f t="shared" si="0"/>
        <v>0.34375</v>
      </c>
      <c r="E8" s="51">
        <v>26</v>
      </c>
      <c r="F8" s="193">
        <v>11</v>
      </c>
      <c r="G8" s="111">
        <f t="shared" si="3"/>
        <v>0.42307692307692307</v>
      </c>
      <c r="H8" s="194">
        <v>0</v>
      </c>
      <c r="I8" s="195">
        <f t="shared" si="1"/>
        <v>0.8125</v>
      </c>
      <c r="J8" s="61">
        <f t="shared" si="2"/>
        <v>1</v>
      </c>
      <c r="K8" s="106">
        <v>22</v>
      </c>
      <c r="L8" s="107">
        <v>26.893216783216779</v>
      </c>
      <c r="M8" s="48">
        <v>0</v>
      </c>
      <c r="N8" s="196">
        <v>20</v>
      </c>
      <c r="P8" s="191"/>
      <c r="Q8" s="219"/>
    </row>
    <row r="9" spans="1:17" s="110" customFormat="1" ht="22" customHeight="1" x14ac:dyDescent="0.25">
      <c r="A9" s="31" t="str">
        <f>'1 Adult Part'!A10</f>
        <v>Brockton</v>
      </c>
      <c r="B9" s="197">
        <v>80</v>
      </c>
      <c r="C9" s="113">
        <v>57</v>
      </c>
      <c r="D9" s="61">
        <f t="shared" si="0"/>
        <v>0.71250000000000002</v>
      </c>
      <c r="E9" s="68">
        <v>66</v>
      </c>
      <c r="F9" s="193">
        <v>45</v>
      </c>
      <c r="G9" s="61">
        <f>IF(E9&gt;0,F9/E9,0)</f>
        <v>0.68181818181818177</v>
      </c>
      <c r="H9" s="198">
        <v>1</v>
      </c>
      <c r="I9" s="195">
        <f t="shared" si="1"/>
        <v>0.82499999999999996</v>
      </c>
      <c r="J9" s="61">
        <f t="shared" si="2"/>
        <v>0.8035714285714286</v>
      </c>
      <c r="K9" s="119">
        <v>22</v>
      </c>
      <c r="L9" s="107">
        <v>29.194859584859586</v>
      </c>
      <c r="M9" s="67">
        <v>21</v>
      </c>
      <c r="N9" s="196">
        <v>29</v>
      </c>
      <c r="P9" s="191"/>
      <c r="Q9" s="220"/>
    </row>
    <row r="10" spans="1:17" s="110" customFormat="1" ht="22" customHeight="1" x14ac:dyDescent="0.25">
      <c r="A10" s="31" t="str">
        <f>'1 Adult Part'!A11</f>
        <v>Cape &amp; Islands</v>
      </c>
      <c r="B10" s="71">
        <v>51</v>
      </c>
      <c r="C10" s="113">
        <v>31</v>
      </c>
      <c r="D10" s="61">
        <f t="shared" si="0"/>
        <v>0.60784313725490191</v>
      </c>
      <c r="E10" s="51">
        <v>43</v>
      </c>
      <c r="F10" s="193">
        <v>25</v>
      </c>
      <c r="G10" s="61">
        <f>IF(E10&gt;0, F10/E10,0)</f>
        <v>0.58139534883720934</v>
      </c>
      <c r="H10" s="198">
        <v>5</v>
      </c>
      <c r="I10" s="195">
        <f t="shared" si="1"/>
        <v>0.84313725490196079</v>
      </c>
      <c r="J10" s="61">
        <f t="shared" si="2"/>
        <v>0.96153846153846156</v>
      </c>
      <c r="K10" s="106">
        <v>23</v>
      </c>
      <c r="L10" s="107">
        <v>27.815896703296701</v>
      </c>
      <c r="M10" s="48">
        <v>59</v>
      </c>
      <c r="N10" s="196">
        <v>17</v>
      </c>
      <c r="P10" s="191"/>
      <c r="Q10" s="219"/>
    </row>
    <row r="11" spans="1:17" s="110" customFormat="1" ht="22" customHeight="1" x14ac:dyDescent="0.25">
      <c r="A11" s="31" t="str">
        <f>'1 Adult Part'!A12</f>
        <v>Central Mass</v>
      </c>
      <c r="B11" s="71">
        <v>60</v>
      </c>
      <c r="C11" s="113">
        <v>42</v>
      </c>
      <c r="D11" s="61">
        <f t="shared" si="0"/>
        <v>0.7</v>
      </c>
      <c r="E11" s="51">
        <v>51</v>
      </c>
      <c r="F11" s="193">
        <v>23</v>
      </c>
      <c r="G11" s="121">
        <f t="shared" si="3"/>
        <v>0.45098039215686275</v>
      </c>
      <c r="H11" s="199">
        <v>0</v>
      </c>
      <c r="I11" s="195">
        <f t="shared" si="1"/>
        <v>0.85</v>
      </c>
      <c r="J11" s="61">
        <f t="shared" si="2"/>
        <v>0.54761904761904767</v>
      </c>
      <c r="K11" s="106">
        <v>24.25</v>
      </c>
      <c r="L11" s="107">
        <v>35.132867132867133</v>
      </c>
      <c r="M11" s="48">
        <v>0</v>
      </c>
      <c r="N11" s="196">
        <v>55</v>
      </c>
      <c r="P11" s="191"/>
      <c r="Q11" s="219"/>
    </row>
    <row r="12" spans="1:17" s="110" customFormat="1" ht="22" customHeight="1" x14ac:dyDescent="0.25">
      <c r="A12" s="31" t="str">
        <f>'1 Adult Part'!A13</f>
        <v>Franklin Hampshire</v>
      </c>
      <c r="B12" s="71">
        <v>20</v>
      </c>
      <c r="C12" s="113">
        <v>14</v>
      </c>
      <c r="D12" s="61">
        <f t="shared" si="0"/>
        <v>0.7</v>
      </c>
      <c r="E12" s="51">
        <v>17</v>
      </c>
      <c r="F12" s="193">
        <v>5</v>
      </c>
      <c r="G12" s="61">
        <f t="shared" si="3"/>
        <v>0.29411764705882354</v>
      </c>
      <c r="H12" s="198">
        <v>0</v>
      </c>
      <c r="I12" s="195">
        <f t="shared" si="1"/>
        <v>0.85</v>
      </c>
      <c r="J12" s="61">
        <f t="shared" si="2"/>
        <v>0.35714285714285715</v>
      </c>
      <c r="K12" s="106">
        <v>24</v>
      </c>
      <c r="L12" s="107">
        <v>25.846</v>
      </c>
      <c r="M12" s="48">
        <v>22</v>
      </c>
      <c r="N12" s="196">
        <v>12</v>
      </c>
      <c r="P12" s="191"/>
      <c r="Q12" s="219"/>
    </row>
    <row r="13" spans="1:17" s="110" customFormat="1" ht="22" customHeight="1" x14ac:dyDescent="0.25">
      <c r="A13" s="31" t="str">
        <f>'1 Adult Part'!A14</f>
        <v>Greater Lowell</v>
      </c>
      <c r="B13" s="71">
        <v>125</v>
      </c>
      <c r="C13" s="113">
        <v>61</v>
      </c>
      <c r="D13" s="61">
        <f t="shared" si="0"/>
        <v>0.48799999999999999</v>
      </c>
      <c r="E13" s="51">
        <v>101</v>
      </c>
      <c r="F13" s="193">
        <v>50</v>
      </c>
      <c r="G13" s="111">
        <f t="shared" si="3"/>
        <v>0.49504950495049505</v>
      </c>
      <c r="H13" s="194">
        <v>3</v>
      </c>
      <c r="I13" s="195">
        <f t="shared" si="1"/>
        <v>0.80800000000000005</v>
      </c>
      <c r="J13" s="61">
        <f t="shared" si="2"/>
        <v>0.86206896551724133</v>
      </c>
      <c r="K13" s="106">
        <v>27</v>
      </c>
      <c r="L13" s="107">
        <v>36.535097272519153</v>
      </c>
      <c r="M13" s="48">
        <v>74</v>
      </c>
      <c r="N13" s="196">
        <v>63</v>
      </c>
      <c r="P13" s="191"/>
      <c r="Q13" s="219"/>
    </row>
    <row r="14" spans="1:17" s="110" customFormat="1" ht="22" customHeight="1" x14ac:dyDescent="0.25">
      <c r="A14" s="31" t="str">
        <f>'1 Adult Part'!A15</f>
        <v>Greater New Bedford</v>
      </c>
      <c r="B14" s="197">
        <v>86</v>
      </c>
      <c r="C14" s="113">
        <v>55</v>
      </c>
      <c r="D14" s="61">
        <f t="shared" si="0"/>
        <v>0.63953488372093026</v>
      </c>
      <c r="E14" s="68">
        <v>70</v>
      </c>
      <c r="F14" s="193">
        <v>28</v>
      </c>
      <c r="G14" s="61">
        <f t="shared" si="3"/>
        <v>0.4</v>
      </c>
      <c r="H14" s="198">
        <v>1</v>
      </c>
      <c r="I14" s="195">
        <f t="shared" si="1"/>
        <v>0.81395348837209303</v>
      </c>
      <c r="J14" s="61">
        <f t="shared" si="2"/>
        <v>0.51851851851851849</v>
      </c>
      <c r="K14" s="106">
        <v>24</v>
      </c>
      <c r="L14" s="107">
        <v>23.086813186813188</v>
      </c>
      <c r="M14" s="48">
        <v>68</v>
      </c>
      <c r="N14" s="196">
        <v>20</v>
      </c>
      <c r="P14" s="191"/>
      <c r="Q14" s="219"/>
    </row>
    <row r="15" spans="1:17" s="110" customFormat="1" ht="22" customHeight="1" x14ac:dyDescent="0.25">
      <c r="A15" s="31" t="str">
        <f>'1 Adult Part'!A16</f>
        <v>Hampden</v>
      </c>
      <c r="B15" s="71">
        <v>180</v>
      </c>
      <c r="C15" s="113">
        <v>87</v>
      </c>
      <c r="D15" s="61">
        <f t="shared" si="0"/>
        <v>0.48333333333333334</v>
      </c>
      <c r="E15" s="51">
        <v>148</v>
      </c>
      <c r="F15" s="193">
        <v>58</v>
      </c>
      <c r="G15" s="61">
        <f t="shared" si="3"/>
        <v>0.39189189189189189</v>
      </c>
      <c r="H15" s="198">
        <v>0</v>
      </c>
      <c r="I15" s="195">
        <f t="shared" si="1"/>
        <v>0.82222222222222219</v>
      </c>
      <c r="J15" s="61">
        <f t="shared" si="2"/>
        <v>0.66666666666666663</v>
      </c>
      <c r="K15" s="106">
        <v>16.5</v>
      </c>
      <c r="L15" s="107">
        <v>22.791246684350131</v>
      </c>
      <c r="M15" s="48">
        <v>54</v>
      </c>
      <c r="N15" s="196">
        <v>71</v>
      </c>
      <c r="P15" s="191"/>
      <c r="Q15" s="219"/>
    </row>
    <row r="16" spans="1:17" s="110" customFormat="1" ht="22" customHeight="1" x14ac:dyDescent="0.25">
      <c r="A16" s="31" t="str">
        <f>'1 Adult Part'!A17</f>
        <v>Merrimack Valley</v>
      </c>
      <c r="B16" s="71">
        <v>52</v>
      </c>
      <c r="C16" s="113">
        <v>21</v>
      </c>
      <c r="D16" s="61">
        <f t="shared" si="0"/>
        <v>0.40384615384615385</v>
      </c>
      <c r="E16" s="51">
        <v>42</v>
      </c>
      <c r="F16" s="193">
        <v>4</v>
      </c>
      <c r="G16" s="61">
        <f t="shared" si="3"/>
        <v>9.5238095238095233E-2</v>
      </c>
      <c r="H16" s="198">
        <v>0</v>
      </c>
      <c r="I16" s="195">
        <f t="shared" si="1"/>
        <v>0.80769230769230771</v>
      </c>
      <c r="J16" s="61">
        <f t="shared" si="2"/>
        <v>0.19047619047619047</v>
      </c>
      <c r="K16" s="106">
        <v>20</v>
      </c>
      <c r="L16" s="107">
        <v>51.286057692307693</v>
      </c>
      <c r="M16" s="67">
        <v>50</v>
      </c>
      <c r="N16" s="196">
        <v>33</v>
      </c>
      <c r="P16" s="191"/>
      <c r="Q16" s="219"/>
    </row>
    <row r="17" spans="1:17" s="110" customFormat="1" ht="22" customHeight="1" x14ac:dyDescent="0.25">
      <c r="A17" s="31" t="str">
        <f>'1 Adult Part'!A18</f>
        <v>Metro North</v>
      </c>
      <c r="B17" s="71">
        <v>78</v>
      </c>
      <c r="C17" s="113">
        <v>50</v>
      </c>
      <c r="D17" s="61">
        <f t="shared" si="0"/>
        <v>0.64102564102564108</v>
      </c>
      <c r="E17" s="51">
        <v>65</v>
      </c>
      <c r="F17" s="193">
        <v>31</v>
      </c>
      <c r="G17" s="61">
        <f t="shared" si="3"/>
        <v>0.47692307692307695</v>
      </c>
      <c r="H17" s="198">
        <v>5</v>
      </c>
      <c r="I17" s="195">
        <f t="shared" si="1"/>
        <v>0.83333333333333337</v>
      </c>
      <c r="J17" s="61">
        <f t="shared" si="2"/>
        <v>0.68888888888888888</v>
      </c>
      <c r="K17" s="106">
        <v>27</v>
      </c>
      <c r="L17" s="107">
        <v>45.779597069597067</v>
      </c>
      <c r="M17" s="48">
        <v>38</v>
      </c>
      <c r="N17" s="196">
        <v>36</v>
      </c>
      <c r="P17" s="191"/>
      <c r="Q17" s="219"/>
    </row>
    <row r="18" spans="1:17" s="110" customFormat="1" ht="22" customHeight="1" x14ac:dyDescent="0.25">
      <c r="A18" s="31" t="str">
        <f>'1 Adult Part'!A19</f>
        <v>Metro South/West</v>
      </c>
      <c r="B18" s="71">
        <v>190</v>
      </c>
      <c r="C18" s="113">
        <v>57</v>
      </c>
      <c r="D18" s="61">
        <f t="shared" si="0"/>
        <v>0.3</v>
      </c>
      <c r="E18" s="51">
        <v>150</v>
      </c>
      <c r="F18" s="193">
        <v>39</v>
      </c>
      <c r="G18" s="61">
        <f t="shared" si="3"/>
        <v>0.26</v>
      </c>
      <c r="H18" s="198">
        <v>0</v>
      </c>
      <c r="I18" s="195">
        <f t="shared" si="1"/>
        <v>0.78947368421052633</v>
      </c>
      <c r="J18" s="61">
        <f t="shared" si="2"/>
        <v>0.68421052631578949</v>
      </c>
      <c r="K18" s="106">
        <v>32</v>
      </c>
      <c r="L18" s="107">
        <v>47.754910097914916</v>
      </c>
      <c r="M18" s="48">
        <v>92</v>
      </c>
      <c r="N18" s="196">
        <v>43</v>
      </c>
      <c r="P18" s="191"/>
      <c r="Q18" s="219"/>
    </row>
    <row r="19" spans="1:17" s="110" customFormat="1" ht="22" customHeight="1" x14ac:dyDescent="0.25">
      <c r="A19" s="31" t="str">
        <f>'1 Adult Part'!A20</f>
        <v>North Central</v>
      </c>
      <c r="B19" s="71">
        <v>27</v>
      </c>
      <c r="C19" s="113">
        <v>6</v>
      </c>
      <c r="D19" s="61">
        <f t="shared" si="0"/>
        <v>0.22222222222222221</v>
      </c>
      <c r="E19" s="51">
        <v>23</v>
      </c>
      <c r="F19" s="193">
        <v>5</v>
      </c>
      <c r="G19" s="50">
        <f t="shared" si="3"/>
        <v>0.21739130434782608</v>
      </c>
      <c r="H19" s="188">
        <v>0</v>
      </c>
      <c r="I19" s="195">
        <f t="shared" si="1"/>
        <v>0.85185185185185186</v>
      </c>
      <c r="J19" s="61">
        <f t="shared" si="2"/>
        <v>0.83333333333333337</v>
      </c>
      <c r="K19" s="106">
        <v>25</v>
      </c>
      <c r="L19" s="107">
        <v>32.91423076923077</v>
      </c>
      <c r="M19" s="48">
        <v>16</v>
      </c>
      <c r="N19" s="196">
        <v>12</v>
      </c>
      <c r="P19" s="191"/>
      <c r="Q19" s="219"/>
    </row>
    <row r="20" spans="1:17" s="110" customFormat="1" ht="22" customHeight="1" x14ac:dyDescent="0.25">
      <c r="A20" s="31" t="str">
        <f>'1 Adult Part'!A21</f>
        <v>North Shore</v>
      </c>
      <c r="B20" s="71">
        <v>90</v>
      </c>
      <c r="C20" s="113">
        <v>34</v>
      </c>
      <c r="D20" s="61">
        <f t="shared" si="0"/>
        <v>0.37777777777777777</v>
      </c>
      <c r="E20" s="51">
        <v>78</v>
      </c>
      <c r="F20" s="193">
        <v>28</v>
      </c>
      <c r="G20" s="50">
        <f t="shared" si="3"/>
        <v>0.35897435897435898</v>
      </c>
      <c r="H20" s="188">
        <v>3</v>
      </c>
      <c r="I20" s="195">
        <f t="shared" si="1"/>
        <v>0.8666666666666667</v>
      </c>
      <c r="J20" s="61">
        <f t="shared" si="2"/>
        <v>0.90322580645161288</v>
      </c>
      <c r="K20" s="106">
        <v>18</v>
      </c>
      <c r="L20" s="107">
        <v>31.260063824568288</v>
      </c>
      <c r="M20" s="67">
        <v>122</v>
      </c>
      <c r="N20" s="196">
        <v>39</v>
      </c>
      <c r="P20" s="191"/>
      <c r="Q20" s="219"/>
    </row>
    <row r="21" spans="1:17" s="110" customFormat="1" ht="22" customHeight="1" thickBot="1" x14ac:dyDescent="0.3">
      <c r="A21" s="73" t="str">
        <f>'1 Adult Part'!A22</f>
        <v>South Shore</v>
      </c>
      <c r="B21" s="200">
        <v>192</v>
      </c>
      <c r="C21" s="124">
        <v>122</v>
      </c>
      <c r="D21" s="75">
        <f t="shared" si="0"/>
        <v>0.63541666666666663</v>
      </c>
      <c r="E21" s="70">
        <v>144</v>
      </c>
      <c r="F21" s="201">
        <v>57</v>
      </c>
      <c r="G21" s="111">
        <f t="shared" si="3"/>
        <v>0.39583333333333331</v>
      </c>
      <c r="H21" s="194">
        <v>2</v>
      </c>
      <c r="I21" s="195">
        <f t="shared" si="1"/>
        <v>0.75</v>
      </c>
      <c r="J21" s="121">
        <f t="shared" si="2"/>
        <v>0.47499999999999998</v>
      </c>
      <c r="K21" s="106">
        <v>32</v>
      </c>
      <c r="L21" s="126">
        <v>38.274594398656888</v>
      </c>
      <c r="M21" s="224">
        <v>10</v>
      </c>
      <c r="N21" s="202">
        <v>71</v>
      </c>
      <c r="P21" s="191"/>
      <c r="Q21" s="219"/>
    </row>
    <row r="22" spans="1:17" s="110" customFormat="1" ht="22" customHeight="1" thickBot="1" x14ac:dyDescent="0.3">
      <c r="A22" s="203" t="s">
        <v>48</v>
      </c>
      <c r="B22" s="204">
        <f>SUM(B6:B21)</f>
        <v>1365</v>
      </c>
      <c r="C22" s="129">
        <f>SUM(C6:C21)</f>
        <v>703</v>
      </c>
      <c r="D22" s="130">
        <f t="shared" si="0"/>
        <v>0.51501831501831496</v>
      </c>
      <c r="E22" s="87">
        <f>SUM(E6:E21)</f>
        <v>1108</v>
      </c>
      <c r="F22" s="205">
        <f>SUM(F6:F21)</f>
        <v>433</v>
      </c>
      <c r="G22" s="130">
        <f t="shared" si="3"/>
        <v>0.3907942238267148</v>
      </c>
      <c r="H22" s="206">
        <f>SUM(H6:H21)</f>
        <v>20</v>
      </c>
      <c r="I22" s="207">
        <f t="shared" si="1"/>
        <v>0.81172161172161172</v>
      </c>
      <c r="J22" s="130">
        <f t="shared" si="2"/>
        <v>0.6339677891654466</v>
      </c>
      <c r="K22" s="133">
        <v>24.594990974729242</v>
      </c>
      <c r="L22" s="134">
        <v>33.553326605132099</v>
      </c>
      <c r="M22" s="208">
        <v>913</v>
      </c>
      <c r="N22" s="209">
        <f>SUM(N6:N21)</f>
        <v>585</v>
      </c>
      <c r="P22" s="191"/>
      <c r="Q22" s="221"/>
    </row>
    <row r="23" spans="1:17" ht="18.75" customHeight="1" x14ac:dyDescent="0.3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3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3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3">
      <c r="L27" s="210"/>
    </row>
    <row r="28" spans="1:17" x14ac:dyDescent="0.3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4" customFormat="1" ht="20.149999999999999" customHeight="1" x14ac:dyDescent="0.3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49999999999999" customHeight="1" x14ac:dyDescent="0.3">
      <c r="A2" s="253" t="str">
        <f>'1 Adult Part'!$A$2</f>
        <v>FY24 QUARTER ENDING MARCH 31, 2024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49999999999999" customHeight="1" thickBot="1" x14ac:dyDescent="0.35">
      <c r="A3" s="256" t="s">
        <v>81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3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35">
      <c r="A5" s="212" t="s">
        <v>62</v>
      </c>
      <c r="B5" s="213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2" customHeight="1" x14ac:dyDescent="0.3">
      <c r="A6" s="31" t="str">
        <f>'1 Adult Part'!A7</f>
        <v>Berkshire</v>
      </c>
      <c r="B6" s="153">
        <v>40.625</v>
      </c>
      <c r="C6" s="154">
        <v>12.5</v>
      </c>
      <c r="D6" s="155">
        <v>6.25</v>
      </c>
      <c r="E6" s="154">
        <v>15.625</v>
      </c>
      <c r="F6" s="154">
        <v>3.125</v>
      </c>
      <c r="G6" s="155">
        <v>0</v>
      </c>
      <c r="H6" s="154">
        <v>0</v>
      </c>
      <c r="I6" s="155">
        <v>93.75</v>
      </c>
      <c r="J6" s="154">
        <v>3.125</v>
      </c>
      <c r="K6" s="155">
        <v>0</v>
      </c>
      <c r="L6" s="155">
        <v>3.125</v>
      </c>
      <c r="M6" s="156">
        <v>6.25</v>
      </c>
      <c r="N6" s="214">
        <v>18.75</v>
      </c>
      <c r="O6" s="158"/>
      <c r="AB6" s="3"/>
      <c r="AC6" s="3"/>
    </row>
    <row r="7" spans="1:29" s="46" customFormat="1" ht="22" customHeight="1" x14ac:dyDescent="0.3">
      <c r="A7" s="47" t="str">
        <f>'1 Adult Part'!A8</f>
        <v>Boston</v>
      </c>
      <c r="B7" s="159">
        <v>65.693430656934311</v>
      </c>
      <c r="C7" s="160">
        <v>16.058394160583941</v>
      </c>
      <c r="D7" s="161">
        <v>20.43795620437956</v>
      </c>
      <c r="E7" s="160">
        <v>41.605839416058394</v>
      </c>
      <c r="F7" s="160">
        <v>12.408759124087592</v>
      </c>
      <c r="G7" s="161">
        <v>1.4598540145985401</v>
      </c>
      <c r="H7" s="160">
        <v>1.4598540145985401</v>
      </c>
      <c r="I7" s="161">
        <v>92.700729927007302</v>
      </c>
      <c r="J7" s="160">
        <v>1.4598540145985401</v>
      </c>
      <c r="K7" s="161">
        <v>7.2992700729927007</v>
      </c>
      <c r="L7" s="161">
        <v>2.1897810218978102</v>
      </c>
      <c r="M7" s="162">
        <v>2.9197080291970803</v>
      </c>
      <c r="N7" s="215">
        <v>13.138686131386862</v>
      </c>
      <c r="O7" s="158"/>
      <c r="AB7" s="3"/>
      <c r="AC7" s="3"/>
    </row>
    <row r="8" spans="1:29" s="46" customFormat="1" ht="22" customHeight="1" x14ac:dyDescent="0.3">
      <c r="A8" s="31" t="str">
        <f>'1 Adult Part'!A9</f>
        <v>Bristol</v>
      </c>
      <c r="B8" s="164">
        <v>36.585365853658537</v>
      </c>
      <c r="C8" s="165">
        <v>19.512195121951219</v>
      </c>
      <c r="D8" s="166">
        <v>9.7560975609756095</v>
      </c>
      <c r="E8" s="165">
        <v>9.7560975609756095</v>
      </c>
      <c r="F8" s="165">
        <v>4.8780487804878048</v>
      </c>
      <c r="G8" s="166">
        <v>9.7560975609756095</v>
      </c>
      <c r="H8" s="165">
        <v>2.4390243902439024</v>
      </c>
      <c r="I8" s="166">
        <v>97.560975609756099</v>
      </c>
      <c r="J8" s="165">
        <v>0</v>
      </c>
      <c r="K8" s="166">
        <v>7.3170731707317076</v>
      </c>
      <c r="L8" s="166">
        <v>0</v>
      </c>
      <c r="M8" s="167">
        <v>2.4390243902439024</v>
      </c>
      <c r="N8" s="216">
        <v>9.7560975609756095</v>
      </c>
      <c r="O8" s="158"/>
      <c r="AB8" s="3"/>
      <c r="AC8" s="3"/>
    </row>
    <row r="9" spans="1:29" s="46" customFormat="1" ht="22" customHeight="1" x14ac:dyDescent="0.3">
      <c r="A9" s="31" t="str">
        <f>'1 Adult Part'!A10</f>
        <v>Brockton</v>
      </c>
      <c r="B9" s="164">
        <v>59.633027522935784</v>
      </c>
      <c r="C9" s="165">
        <v>35.779816513761467</v>
      </c>
      <c r="D9" s="166">
        <v>11.009174311926607</v>
      </c>
      <c r="E9" s="165">
        <v>33.027522935779814</v>
      </c>
      <c r="F9" s="165">
        <v>4.5871559633027523</v>
      </c>
      <c r="G9" s="166">
        <v>9.1743119266055047</v>
      </c>
      <c r="H9" s="165">
        <v>2.7522935779816518</v>
      </c>
      <c r="I9" s="166">
        <v>92.660550458715591</v>
      </c>
      <c r="J9" s="165">
        <v>1.834862385321101</v>
      </c>
      <c r="K9" s="166">
        <v>3.669724770642202</v>
      </c>
      <c r="L9" s="166">
        <v>1.834862385321101</v>
      </c>
      <c r="M9" s="167">
        <v>2.7522935779816518</v>
      </c>
      <c r="N9" s="216">
        <v>5.5045871559633035</v>
      </c>
      <c r="O9" s="158"/>
      <c r="AB9" s="3"/>
      <c r="AC9" s="3"/>
    </row>
    <row r="10" spans="1:29" s="46" customFormat="1" ht="22" customHeight="1" x14ac:dyDescent="0.3">
      <c r="A10" s="31" t="str">
        <f>'1 Adult Part'!A11</f>
        <v>Cape &amp; Islands</v>
      </c>
      <c r="B10" s="164">
        <v>62.068965517241374</v>
      </c>
      <c r="C10" s="165">
        <v>54.022988505747122</v>
      </c>
      <c r="D10" s="166">
        <v>10.344827586206897</v>
      </c>
      <c r="E10" s="165">
        <v>16.091954022988503</v>
      </c>
      <c r="F10" s="165">
        <v>2.2988505747126435</v>
      </c>
      <c r="G10" s="166">
        <v>8.0459770114942515</v>
      </c>
      <c r="H10" s="165">
        <v>0</v>
      </c>
      <c r="I10" s="166">
        <v>95.402298850574709</v>
      </c>
      <c r="J10" s="165">
        <v>0</v>
      </c>
      <c r="K10" s="166">
        <v>1.1494252873563218</v>
      </c>
      <c r="L10" s="166">
        <v>1.1494252873563218</v>
      </c>
      <c r="M10" s="167">
        <v>10.344827586206897</v>
      </c>
      <c r="N10" s="216">
        <v>12.64367816091954</v>
      </c>
      <c r="O10" s="158"/>
      <c r="AB10" s="3"/>
      <c r="AC10" s="3"/>
    </row>
    <row r="11" spans="1:29" s="46" customFormat="1" ht="22" customHeight="1" x14ac:dyDescent="0.3">
      <c r="A11" s="31" t="str">
        <f>'1 Adult Part'!A12</f>
        <v>Central Mass</v>
      </c>
      <c r="B11" s="164">
        <v>50.434782608695649</v>
      </c>
      <c r="C11" s="165">
        <v>26.086956521739129</v>
      </c>
      <c r="D11" s="166">
        <v>16.521739130434781</v>
      </c>
      <c r="E11" s="165">
        <v>17.391304347826086</v>
      </c>
      <c r="F11" s="165">
        <v>9.5652173913043477</v>
      </c>
      <c r="G11" s="166">
        <v>6.0869565217391299</v>
      </c>
      <c r="H11" s="165">
        <v>0.86956521739130432</v>
      </c>
      <c r="I11" s="166">
        <v>94.782608695652186</v>
      </c>
      <c r="J11" s="165">
        <v>0</v>
      </c>
      <c r="K11" s="166">
        <v>38.260869565217391</v>
      </c>
      <c r="L11" s="166">
        <v>0</v>
      </c>
      <c r="M11" s="167">
        <v>3.4782608695652173</v>
      </c>
      <c r="N11" s="216">
        <v>16.521739130434781</v>
      </c>
      <c r="O11" s="158"/>
      <c r="AB11" s="3"/>
      <c r="AC11" s="3"/>
    </row>
    <row r="12" spans="1:29" s="46" customFormat="1" ht="22" customHeight="1" x14ac:dyDescent="0.3">
      <c r="A12" s="31" t="str">
        <f>'1 Adult Part'!A13</f>
        <v>Franklin Hampshire</v>
      </c>
      <c r="B12" s="164">
        <v>58.974358974358978</v>
      </c>
      <c r="C12" s="165">
        <v>23.076923076923077</v>
      </c>
      <c r="D12" s="166">
        <v>7.6923076923076925</v>
      </c>
      <c r="E12" s="165">
        <v>2.5641025641025639</v>
      </c>
      <c r="F12" s="165">
        <v>0</v>
      </c>
      <c r="G12" s="166">
        <v>17.948717948717949</v>
      </c>
      <c r="H12" s="165">
        <v>0</v>
      </c>
      <c r="I12" s="166">
        <v>94.871794871794862</v>
      </c>
      <c r="J12" s="165">
        <v>0</v>
      </c>
      <c r="K12" s="166">
        <v>2.5641025641025639</v>
      </c>
      <c r="L12" s="166">
        <v>0</v>
      </c>
      <c r="M12" s="167">
        <v>10.256410256410255</v>
      </c>
      <c r="N12" s="216">
        <v>12.820512820512819</v>
      </c>
      <c r="O12" s="158"/>
      <c r="AB12" s="3"/>
      <c r="AC12" s="3"/>
    </row>
    <row r="13" spans="1:29" s="46" customFormat="1" ht="22" customHeight="1" x14ac:dyDescent="0.3">
      <c r="A13" s="31" t="str">
        <f>'1 Adult Part'!A14</f>
        <v>Greater Lowell</v>
      </c>
      <c r="B13" s="164">
        <v>58.38926174496644</v>
      </c>
      <c r="C13" s="165">
        <v>31.543624161073826</v>
      </c>
      <c r="D13" s="166">
        <v>12.751677852348994</v>
      </c>
      <c r="E13" s="165">
        <v>8.724832214765101</v>
      </c>
      <c r="F13" s="165">
        <v>28.859060402684563</v>
      </c>
      <c r="G13" s="166">
        <v>6.0402684563758386</v>
      </c>
      <c r="H13" s="165">
        <v>7.3825503355704702</v>
      </c>
      <c r="I13" s="166">
        <v>96.644295302013418</v>
      </c>
      <c r="J13" s="165">
        <v>2.0134228187919465</v>
      </c>
      <c r="K13" s="166">
        <v>6.7114093959731544</v>
      </c>
      <c r="L13" s="166">
        <v>0</v>
      </c>
      <c r="M13" s="167">
        <v>4.026845637583893</v>
      </c>
      <c r="N13" s="216">
        <v>20.80536912751678</v>
      </c>
      <c r="O13" s="158"/>
      <c r="AB13" s="3"/>
      <c r="AC13" s="3"/>
    </row>
    <row r="14" spans="1:29" s="46" customFormat="1" ht="22" customHeight="1" x14ac:dyDescent="0.3">
      <c r="A14" s="31" t="str">
        <f>'1 Adult Part'!A15</f>
        <v>Greater New Bedford</v>
      </c>
      <c r="B14" s="164">
        <v>55.639097744360903</v>
      </c>
      <c r="C14" s="165">
        <v>27.819548872180452</v>
      </c>
      <c r="D14" s="166">
        <v>12.781954887218046</v>
      </c>
      <c r="E14" s="165">
        <v>17.293233082706767</v>
      </c>
      <c r="F14" s="165">
        <v>3.007518796992481</v>
      </c>
      <c r="G14" s="166">
        <v>3.7593984962406015</v>
      </c>
      <c r="H14" s="165">
        <v>4.511278195488722</v>
      </c>
      <c r="I14" s="166">
        <v>95.488721804511272</v>
      </c>
      <c r="J14" s="165">
        <v>0.75187969924812026</v>
      </c>
      <c r="K14" s="166">
        <v>43.609022556390975</v>
      </c>
      <c r="L14" s="166">
        <v>0</v>
      </c>
      <c r="M14" s="167">
        <v>1.5037593984962405</v>
      </c>
      <c r="N14" s="216">
        <v>14.285714285714286</v>
      </c>
      <c r="O14" s="158"/>
      <c r="AB14" s="3"/>
      <c r="AC14" s="3"/>
    </row>
    <row r="15" spans="1:29" s="46" customFormat="1" ht="22" customHeight="1" x14ac:dyDescent="0.3">
      <c r="A15" s="31" t="str">
        <f>'1 Adult Part'!A16</f>
        <v>Hampden</v>
      </c>
      <c r="B15" s="164">
        <v>46.341463414634148</v>
      </c>
      <c r="C15" s="165">
        <v>17.073170731707318</v>
      </c>
      <c r="D15" s="166">
        <v>42.439024390243901</v>
      </c>
      <c r="E15" s="165">
        <v>18.04878048780488</v>
      </c>
      <c r="F15" s="165">
        <v>2.4390243902439024</v>
      </c>
      <c r="G15" s="166">
        <v>6.3414634146341458</v>
      </c>
      <c r="H15" s="165">
        <v>5.8536585365853657</v>
      </c>
      <c r="I15" s="166">
        <v>94.146341463414629</v>
      </c>
      <c r="J15" s="165">
        <v>0</v>
      </c>
      <c r="K15" s="166">
        <v>11.707317073170731</v>
      </c>
      <c r="L15" s="166">
        <v>2.4390243902439024</v>
      </c>
      <c r="M15" s="167">
        <v>3.4146341463414633</v>
      </c>
      <c r="N15" s="216">
        <v>20.487804878048781</v>
      </c>
      <c r="O15" s="158"/>
      <c r="AB15" s="3"/>
      <c r="AC15" s="3"/>
    </row>
    <row r="16" spans="1:29" s="46" customFormat="1" ht="22" customHeight="1" x14ac:dyDescent="0.3">
      <c r="A16" s="31" t="str">
        <f>'1 Adult Part'!A17</f>
        <v>Merrimack Valley</v>
      </c>
      <c r="B16" s="164">
        <v>47.826086956521742</v>
      </c>
      <c r="C16" s="165">
        <v>31.884057971014496</v>
      </c>
      <c r="D16" s="166">
        <v>24.637681159420289</v>
      </c>
      <c r="E16" s="165">
        <v>11.594202898550725</v>
      </c>
      <c r="F16" s="165">
        <v>10.144927536231883</v>
      </c>
      <c r="G16" s="166">
        <v>7.2463768115942022</v>
      </c>
      <c r="H16" s="165">
        <v>0</v>
      </c>
      <c r="I16" s="166">
        <v>95.652173913043484</v>
      </c>
      <c r="J16" s="165">
        <v>0</v>
      </c>
      <c r="K16" s="166">
        <v>4.3478260869565215</v>
      </c>
      <c r="L16" s="166">
        <v>0</v>
      </c>
      <c r="M16" s="167">
        <v>7.2463768115942022</v>
      </c>
      <c r="N16" s="216">
        <v>21.739130434782609</v>
      </c>
      <c r="O16" s="158"/>
      <c r="AB16" s="3"/>
      <c r="AC16" s="3"/>
    </row>
    <row r="17" spans="1:29" s="46" customFormat="1" ht="22" customHeight="1" x14ac:dyDescent="0.3">
      <c r="A17" s="31" t="str">
        <f>'1 Adult Part'!A18</f>
        <v>Metro North</v>
      </c>
      <c r="B17" s="164">
        <v>54.729729729729733</v>
      </c>
      <c r="C17" s="165">
        <v>40.54054054054054</v>
      </c>
      <c r="D17" s="166">
        <v>14.864864864864865</v>
      </c>
      <c r="E17" s="165">
        <v>11.486486486486488</v>
      </c>
      <c r="F17" s="165">
        <v>16.891891891891891</v>
      </c>
      <c r="G17" s="166">
        <v>6.0810810810810816</v>
      </c>
      <c r="H17" s="165">
        <v>0.67567567567567566</v>
      </c>
      <c r="I17" s="166">
        <v>95.945945945945951</v>
      </c>
      <c r="J17" s="165">
        <v>0</v>
      </c>
      <c r="K17" s="166">
        <v>8.1081081081081088</v>
      </c>
      <c r="L17" s="166">
        <v>0</v>
      </c>
      <c r="M17" s="167">
        <v>3.3783783783783781</v>
      </c>
      <c r="N17" s="216">
        <v>6.7567567567567561</v>
      </c>
      <c r="O17" s="158"/>
      <c r="AB17" s="3"/>
      <c r="AC17" s="3"/>
    </row>
    <row r="18" spans="1:29" s="46" customFormat="1" ht="22" customHeight="1" x14ac:dyDescent="0.3">
      <c r="A18" s="31" t="str">
        <f>'1 Adult Part'!A19</f>
        <v>Metro South/West</v>
      </c>
      <c r="B18" s="164">
        <v>55.747126436781606</v>
      </c>
      <c r="C18" s="165">
        <v>34.482758620689658</v>
      </c>
      <c r="D18" s="166">
        <v>10.344827586206897</v>
      </c>
      <c r="E18" s="165">
        <v>9.7701149425287355</v>
      </c>
      <c r="F18" s="165">
        <v>20.114942528735632</v>
      </c>
      <c r="G18" s="166">
        <v>8.6206896551724146</v>
      </c>
      <c r="H18" s="165">
        <v>0</v>
      </c>
      <c r="I18" s="166">
        <v>93.678160919540218</v>
      </c>
      <c r="J18" s="165">
        <v>0</v>
      </c>
      <c r="K18" s="166">
        <v>1.1494252873563218</v>
      </c>
      <c r="L18" s="166">
        <v>0</v>
      </c>
      <c r="M18" s="167">
        <v>5.7471264367816097</v>
      </c>
      <c r="N18" s="216">
        <v>11.494252873563219</v>
      </c>
      <c r="O18" s="158"/>
      <c r="AB18" s="3"/>
      <c r="AC18" s="3"/>
    </row>
    <row r="19" spans="1:29" s="46" customFormat="1" ht="22" customHeight="1" x14ac:dyDescent="0.3">
      <c r="A19" s="31" t="str">
        <f>'1 Adult Part'!A20</f>
        <v>North Central</v>
      </c>
      <c r="B19" s="164">
        <v>52.631578947368425</v>
      </c>
      <c r="C19" s="165">
        <v>21.052631578947366</v>
      </c>
      <c r="D19" s="166">
        <v>26.315789473684212</v>
      </c>
      <c r="E19" s="165">
        <v>10.526315789473683</v>
      </c>
      <c r="F19" s="165">
        <v>5.2631578947368416</v>
      </c>
      <c r="G19" s="166">
        <v>5.2631578947368416</v>
      </c>
      <c r="H19" s="165">
        <v>0</v>
      </c>
      <c r="I19" s="166">
        <v>100</v>
      </c>
      <c r="J19" s="165">
        <v>0</v>
      </c>
      <c r="K19" s="166">
        <v>10.526315789473683</v>
      </c>
      <c r="L19" s="166">
        <v>0</v>
      </c>
      <c r="M19" s="167">
        <v>5.2631578947368416</v>
      </c>
      <c r="N19" s="216">
        <v>0</v>
      </c>
      <c r="O19" s="158"/>
      <c r="AB19" s="3"/>
      <c r="AC19" s="3"/>
    </row>
    <row r="20" spans="1:29" s="46" customFormat="1" ht="22" customHeight="1" x14ac:dyDescent="0.3">
      <c r="A20" s="31" t="str">
        <f>'1 Adult Part'!A21</f>
        <v>North Shore</v>
      </c>
      <c r="B20" s="164">
        <v>61.403508771929829</v>
      </c>
      <c r="C20" s="165">
        <v>40.350877192982459</v>
      </c>
      <c r="D20" s="166">
        <v>16.666666666666668</v>
      </c>
      <c r="E20" s="165">
        <v>12.280701754385964</v>
      </c>
      <c r="F20" s="165">
        <v>5.2631578947368416</v>
      </c>
      <c r="G20" s="166">
        <v>4.3859649122807021</v>
      </c>
      <c r="H20" s="165">
        <v>1.7543859649122808</v>
      </c>
      <c r="I20" s="166">
        <v>93.859649122807028</v>
      </c>
      <c r="J20" s="165">
        <v>0</v>
      </c>
      <c r="K20" s="166">
        <v>22.807017543859647</v>
      </c>
      <c r="L20" s="166">
        <v>0</v>
      </c>
      <c r="M20" s="167">
        <v>4.3859649122807021</v>
      </c>
      <c r="N20" s="216">
        <v>14.912280701754387</v>
      </c>
      <c r="O20" s="158"/>
      <c r="AB20" s="3"/>
      <c r="AC20" s="3"/>
    </row>
    <row r="21" spans="1:29" s="46" customFormat="1" ht="22" customHeight="1" thickBot="1" x14ac:dyDescent="0.35">
      <c r="A21" s="73" t="str">
        <f>'1 Adult Part'!A22</f>
        <v>South Shore</v>
      </c>
      <c r="B21" s="169">
        <v>48.587570621468927</v>
      </c>
      <c r="C21" s="170">
        <v>38.418079096045197</v>
      </c>
      <c r="D21" s="171">
        <v>8.4745762711864412</v>
      </c>
      <c r="E21" s="170">
        <v>14.689265536723164</v>
      </c>
      <c r="F21" s="170">
        <v>17.514124293785311</v>
      </c>
      <c r="G21" s="171">
        <v>4.5197740112994351</v>
      </c>
      <c r="H21" s="170">
        <v>3.3898305084745761</v>
      </c>
      <c r="I21" s="171">
        <v>97.175141242937855</v>
      </c>
      <c r="J21" s="170">
        <v>0.56497175141242939</v>
      </c>
      <c r="K21" s="171">
        <v>19.774011299435028</v>
      </c>
      <c r="L21" s="171">
        <v>0.56497175141242939</v>
      </c>
      <c r="M21" s="172">
        <v>5.0847457627118642</v>
      </c>
      <c r="N21" s="217">
        <v>12.429378531073446</v>
      </c>
      <c r="O21" s="158"/>
      <c r="AB21" s="3"/>
      <c r="AC21" s="3"/>
    </row>
    <row r="22" spans="1:29" s="46" customFormat="1" ht="22" customHeight="1" thickBot="1" x14ac:dyDescent="0.35">
      <c r="A22" s="83" t="s">
        <v>48</v>
      </c>
      <c r="B22" s="174">
        <v>54.40503432494279</v>
      </c>
      <c r="C22" s="176">
        <v>30.778032036613272</v>
      </c>
      <c r="D22" s="175">
        <v>16.933638443935926</v>
      </c>
      <c r="E22" s="175">
        <v>16.819221967963387</v>
      </c>
      <c r="F22" s="177">
        <v>11.155606407322654</v>
      </c>
      <c r="G22" s="175">
        <v>6.1212814645308926</v>
      </c>
      <c r="H22" s="177">
        <v>2.5743707093821513</v>
      </c>
      <c r="I22" s="177">
        <v>94.908466819221971</v>
      </c>
      <c r="J22" s="177">
        <v>0.57208237986270016</v>
      </c>
      <c r="K22" s="175">
        <v>13.443935926773456</v>
      </c>
      <c r="L22" s="175">
        <v>0.74370709382151035</v>
      </c>
      <c r="M22" s="178">
        <v>4.4050343249427923</v>
      </c>
      <c r="N22" s="217">
        <v>14.016018306636155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7A68B6-5A9A-4715-A1A7-7ED653E93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6615A1D-FB13-4ADC-8F9D-0737F10E5832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b72976aa-e7d9-498e-b08a-d3d9e47e4056"/>
    <ds:schemaRef ds:uri="http://www.w3.org/XML/1998/namespace"/>
    <ds:schemaRef ds:uri="a543ae4e-6060-48c8-a421-709023b87e3c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2024-05-22T17:23:23Z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