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4 Reports/FY24 Q4 06302024/"/>
    </mc:Choice>
  </mc:AlternateContent>
  <xr:revisionPtr revIDLastSave="156" documentId="11_FB508043404FAEA238E5144F26598A3343AB2CB9" xr6:coauthVersionLast="47" xr6:coauthVersionMax="47" xr10:uidLastSave="{AA4FE0E2-C519-4242-B933-F3DEA56735E6}"/>
  <bookViews>
    <workbookView xWindow="-120" yWindow="-120" windowWidth="19410" windowHeight="9705" tabRatio="883" activeTab="6" xr2:uid="{00000000-000D-0000-FFFF-FFFF00000000}"/>
  </bookViews>
  <sheets>
    <sheet name="Cover Sheet " sheetId="8" r:id="rId1"/>
    <sheet name="1 Adult Part" sheetId="1" r:id="rId2"/>
    <sheet name="2 Adult Exits" sheetId="3" r:id="rId3"/>
    <sheet name="3 Adult Characteristics" sheetId="5" r:id="rId4"/>
    <sheet name="4 Dis Wrk Part" sheetId="9" r:id="rId5"/>
    <sheet name="5 Dis Wrk Exits" sheetId="4" r:id="rId6"/>
    <sheet name="6 Dis Worker Characteristics" sheetId="6" r:id="rId7"/>
  </sheets>
  <definedNames>
    <definedName name="_xlnm.Print_Area" localSheetId="1">'1 Adult Part'!$A$1:$R$26</definedName>
    <definedName name="_xlnm.Print_Area" localSheetId="2">'2 Adult Exits'!$A$1:$N$25</definedName>
    <definedName name="_xlnm.Print_Area" localSheetId="3">'3 Adult Characteristics'!$A$1:$O$22</definedName>
    <definedName name="_xlnm.Print_Area" localSheetId="4">'4 Dis Wrk Part'!$A$1:$R$26</definedName>
    <definedName name="_xlnm.Print_Area" localSheetId="5">'5 Dis Wrk Exits'!$A$1:$N$24</definedName>
    <definedName name="_xlnm.Print_Area" localSheetId="6">'6 Dis Worker Characteristics'!$A$1:$N$22</definedName>
    <definedName name="_xlnm.Print_Area" localSheetId="0">'Cover Sheet '!$B$1:$G$32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3" i="1" l="1"/>
  <c r="G9" i="4"/>
  <c r="G22" i="9"/>
  <c r="G9" i="3"/>
  <c r="J22" i="1"/>
  <c r="G22" i="1"/>
  <c r="G15" i="3" l="1"/>
  <c r="J6" i="3" l="1"/>
  <c r="J21" i="9" l="1"/>
  <c r="M21" i="9"/>
  <c r="M17" i="9"/>
  <c r="J17" i="9"/>
  <c r="M21" i="1"/>
  <c r="M17" i="1"/>
  <c r="J21" i="1"/>
  <c r="J17" i="1"/>
  <c r="J19" i="3"/>
  <c r="K23" i="9"/>
  <c r="G6" i="4"/>
  <c r="N22" i="4"/>
  <c r="F22" i="4"/>
  <c r="M22" i="9"/>
  <c r="J22" i="9"/>
  <c r="M11" i="1"/>
  <c r="J11" i="1"/>
  <c r="A2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7" i="9"/>
  <c r="E23" i="1"/>
  <c r="E23" i="9"/>
  <c r="G7" i="9"/>
  <c r="J7" i="9"/>
  <c r="G8" i="9"/>
  <c r="J8" i="9"/>
  <c r="G9" i="9"/>
  <c r="J9" i="9"/>
  <c r="G10" i="9"/>
  <c r="J10" i="9"/>
  <c r="G11" i="9"/>
  <c r="J11" i="9"/>
  <c r="G12" i="9"/>
  <c r="J12" i="9"/>
  <c r="G13" i="9"/>
  <c r="J13" i="9"/>
  <c r="G14" i="9"/>
  <c r="J14" i="9"/>
  <c r="G15" i="9"/>
  <c r="J15" i="9"/>
  <c r="G16" i="9"/>
  <c r="J16" i="9"/>
  <c r="G17" i="9"/>
  <c r="G18" i="9"/>
  <c r="J18" i="9"/>
  <c r="G19" i="9"/>
  <c r="J19" i="9"/>
  <c r="G20" i="9"/>
  <c r="J20" i="9"/>
  <c r="G21" i="9"/>
  <c r="B23" i="9"/>
  <c r="C23" i="9"/>
  <c r="F23" i="9"/>
  <c r="H23" i="9"/>
  <c r="I23" i="9"/>
  <c r="Q23" i="9"/>
  <c r="P23" i="9"/>
  <c r="O23" i="9"/>
  <c r="N23" i="9"/>
  <c r="L23" i="9"/>
  <c r="M20" i="9"/>
  <c r="M19" i="9"/>
  <c r="M18" i="9"/>
  <c r="M16" i="9"/>
  <c r="M15" i="9"/>
  <c r="M14" i="9"/>
  <c r="M13" i="9"/>
  <c r="M12" i="9"/>
  <c r="M11" i="9"/>
  <c r="M10" i="9"/>
  <c r="M9" i="9"/>
  <c r="M8" i="9"/>
  <c r="M7" i="9"/>
  <c r="M9" i="1"/>
  <c r="M10" i="1"/>
  <c r="M12" i="1"/>
  <c r="M13" i="1"/>
  <c r="M14" i="1"/>
  <c r="M15" i="1"/>
  <c r="M16" i="1"/>
  <c r="M18" i="1"/>
  <c r="M19" i="1"/>
  <c r="M20" i="1"/>
  <c r="M22" i="1"/>
  <c r="M8" i="1"/>
  <c r="M7" i="1"/>
  <c r="G10" i="4"/>
  <c r="J10" i="1"/>
  <c r="E22" i="4"/>
  <c r="B22" i="4"/>
  <c r="M22" i="3"/>
  <c r="E22" i="3"/>
  <c r="B22" i="3"/>
  <c r="B23" i="1"/>
  <c r="N22" i="3"/>
  <c r="B4" i="6"/>
  <c r="A23" i="4"/>
  <c r="A24" i="4"/>
  <c r="M4" i="4"/>
  <c r="K4" i="4"/>
  <c r="I4" i="4"/>
  <c r="H4" i="4"/>
  <c r="E4" i="4"/>
  <c r="B4" i="4"/>
  <c r="A2" i="6"/>
  <c r="A2" i="4"/>
  <c r="A2" i="5"/>
  <c r="A2" i="3"/>
  <c r="D7" i="1"/>
  <c r="C22" i="4"/>
  <c r="H22" i="4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1" i="6"/>
  <c r="A1" i="4"/>
  <c r="D6" i="4"/>
  <c r="I6" i="4"/>
  <c r="J6" i="4"/>
  <c r="D7" i="4"/>
  <c r="G7" i="4"/>
  <c r="I7" i="4"/>
  <c r="J7" i="4"/>
  <c r="D8" i="4"/>
  <c r="G8" i="4"/>
  <c r="I8" i="4"/>
  <c r="J8" i="4"/>
  <c r="D9" i="4"/>
  <c r="I9" i="4"/>
  <c r="J9" i="4"/>
  <c r="D10" i="4"/>
  <c r="I10" i="4"/>
  <c r="J10" i="4"/>
  <c r="D11" i="4"/>
  <c r="G11" i="4"/>
  <c r="I11" i="4"/>
  <c r="J11" i="4"/>
  <c r="D12" i="4"/>
  <c r="G12" i="4"/>
  <c r="I12" i="4"/>
  <c r="J12" i="4"/>
  <c r="D13" i="4"/>
  <c r="G13" i="4"/>
  <c r="I13" i="4"/>
  <c r="J13" i="4"/>
  <c r="D14" i="4"/>
  <c r="G14" i="4"/>
  <c r="I14" i="4"/>
  <c r="J14" i="4"/>
  <c r="D15" i="4"/>
  <c r="G15" i="4"/>
  <c r="I15" i="4"/>
  <c r="J15" i="4"/>
  <c r="D16" i="4"/>
  <c r="G16" i="4"/>
  <c r="I16" i="4"/>
  <c r="J16" i="4"/>
  <c r="D17" i="4"/>
  <c r="G17" i="4"/>
  <c r="I17" i="4"/>
  <c r="J17" i="4"/>
  <c r="D18" i="4"/>
  <c r="G18" i="4"/>
  <c r="I18" i="4"/>
  <c r="J18" i="4"/>
  <c r="D19" i="4"/>
  <c r="G19" i="4"/>
  <c r="I19" i="4"/>
  <c r="J19" i="4"/>
  <c r="D20" i="4"/>
  <c r="G20" i="4"/>
  <c r="I20" i="4"/>
  <c r="J20" i="4"/>
  <c r="D21" i="4"/>
  <c r="G21" i="4"/>
  <c r="I21" i="4"/>
  <c r="J21" i="4"/>
  <c r="A1" i="5"/>
  <c r="A1" i="3"/>
  <c r="D6" i="3"/>
  <c r="G6" i="3"/>
  <c r="I6" i="3"/>
  <c r="D7" i="3"/>
  <c r="G7" i="3"/>
  <c r="I7" i="3"/>
  <c r="J7" i="3"/>
  <c r="D8" i="3"/>
  <c r="G8" i="3"/>
  <c r="I8" i="3"/>
  <c r="J8" i="3"/>
  <c r="D9" i="3"/>
  <c r="I9" i="3"/>
  <c r="J9" i="3"/>
  <c r="D10" i="3"/>
  <c r="G10" i="3"/>
  <c r="I10" i="3"/>
  <c r="J10" i="3"/>
  <c r="D11" i="3"/>
  <c r="G11" i="3"/>
  <c r="I11" i="3"/>
  <c r="J11" i="3"/>
  <c r="D12" i="3"/>
  <c r="G12" i="3"/>
  <c r="I12" i="3"/>
  <c r="J12" i="3"/>
  <c r="D13" i="3"/>
  <c r="G13" i="3"/>
  <c r="I13" i="3"/>
  <c r="J13" i="3"/>
  <c r="D14" i="3"/>
  <c r="G14" i="3"/>
  <c r="I14" i="3"/>
  <c r="J14" i="3"/>
  <c r="D15" i="3"/>
  <c r="I15" i="3"/>
  <c r="J15" i="3"/>
  <c r="D16" i="3"/>
  <c r="G16" i="3"/>
  <c r="I16" i="3"/>
  <c r="J16" i="3"/>
  <c r="D17" i="3"/>
  <c r="G17" i="3"/>
  <c r="I17" i="3"/>
  <c r="J17" i="3"/>
  <c r="D18" i="3"/>
  <c r="G18" i="3"/>
  <c r="I18" i="3"/>
  <c r="J18" i="3"/>
  <c r="D19" i="3"/>
  <c r="G19" i="3"/>
  <c r="I19" i="3"/>
  <c r="D20" i="3"/>
  <c r="G20" i="3"/>
  <c r="I20" i="3"/>
  <c r="J20" i="3"/>
  <c r="D21" i="3"/>
  <c r="G21" i="3"/>
  <c r="I21" i="3"/>
  <c r="J21" i="3"/>
  <c r="C22" i="3"/>
  <c r="F22" i="3"/>
  <c r="H22" i="3"/>
  <c r="G7" i="1"/>
  <c r="J7" i="1"/>
  <c r="D8" i="1"/>
  <c r="G8" i="1"/>
  <c r="J8" i="1"/>
  <c r="D9" i="1"/>
  <c r="G9" i="1"/>
  <c r="J9" i="1"/>
  <c r="D10" i="1"/>
  <c r="G10" i="1"/>
  <c r="D11" i="1"/>
  <c r="G11" i="1"/>
  <c r="D12" i="1"/>
  <c r="G12" i="1"/>
  <c r="J12" i="1"/>
  <c r="D13" i="1"/>
  <c r="G13" i="1"/>
  <c r="J13" i="1"/>
  <c r="D14" i="1"/>
  <c r="G14" i="1"/>
  <c r="J14" i="1"/>
  <c r="D15" i="1"/>
  <c r="G15" i="1"/>
  <c r="J15" i="1"/>
  <c r="D16" i="1"/>
  <c r="G16" i="1"/>
  <c r="J16" i="1"/>
  <c r="D17" i="1"/>
  <c r="G17" i="1"/>
  <c r="D18" i="1"/>
  <c r="G18" i="1"/>
  <c r="J18" i="1"/>
  <c r="D19" i="1"/>
  <c r="G19" i="1"/>
  <c r="J19" i="1"/>
  <c r="D20" i="1"/>
  <c r="G20" i="1"/>
  <c r="J20" i="1"/>
  <c r="D21" i="1"/>
  <c r="G21" i="1"/>
  <c r="D22" i="1"/>
  <c r="C23" i="1"/>
  <c r="D23" i="1" s="1"/>
  <c r="F23" i="1"/>
  <c r="I23" i="1"/>
  <c r="J23" i="1" s="1"/>
  <c r="L23" i="1"/>
  <c r="M23" i="1" s="1"/>
  <c r="O23" i="1"/>
  <c r="P23" i="1"/>
  <c r="Q23" i="1"/>
  <c r="R23" i="1"/>
  <c r="I22" i="4"/>
  <c r="J22" i="4" l="1"/>
  <c r="G22" i="3"/>
  <c r="J23" i="9"/>
  <c r="D23" i="9"/>
  <c r="I22" i="3"/>
  <c r="D22" i="3"/>
  <c r="J22" i="3"/>
  <c r="D22" i="4"/>
  <c r="G23" i="9"/>
  <c r="G23" i="1"/>
  <c r="G22" i="4"/>
  <c r="M23" i="9"/>
</calcChain>
</file>

<file path=xl/sharedStrings.xml><?xml version="1.0" encoding="utf-8"?>
<sst xmlns="http://schemas.openxmlformats.org/spreadsheetml/2006/main" count="212" uniqueCount="86">
  <si>
    <t>TAB 6 - WIOA TITLE I PARTICIPANT SUMMARIES</t>
  </si>
  <si>
    <t xml:space="preserve"> ADULTS</t>
  </si>
  <si>
    <t>Table 1 - Participation and Activity</t>
  </si>
  <si>
    <t>Table 2 - Exit and Outcome</t>
  </si>
  <si>
    <t>Table 3 - Characteristics</t>
  </si>
  <si>
    <t>DISLOCATED WORKERS</t>
  </si>
  <si>
    <t>Table 4 - Participation and Activity</t>
  </si>
  <si>
    <t>Table 5 - Exit and Outcome</t>
  </si>
  <si>
    <t>Table 6 - Characteristics</t>
  </si>
  <si>
    <t>Data Source:  Crystal Reports/MOSES Database</t>
  </si>
  <si>
    <t xml:space="preserve">Compiled by MassHire Department of Career Services  </t>
  </si>
  <si>
    <t>TABLE 1 - ADULT PARTICIPATION &amp; ACTIVITY SUMMARY</t>
  </si>
  <si>
    <t>WORKFORCE
 AREA</t>
  </si>
  <si>
    <t>Total</t>
  </si>
  <si>
    <t>New</t>
  </si>
  <si>
    <t>Training</t>
  </si>
  <si>
    <t>Enrollments by Activity</t>
  </si>
  <si>
    <t xml:space="preserve">  Participants</t>
  </si>
  <si>
    <t>Enrollments</t>
  </si>
  <si>
    <t>(Multiple Counts)</t>
  </si>
  <si>
    <t>Annual
Plan</t>
  </si>
  <si>
    <t>YTD
Actual</t>
  </si>
  <si>
    <t>%
of Plan</t>
  </si>
  <si>
    <t>New Annual
Plan</t>
  </si>
  <si>
    <t>New YTD
Actual</t>
  </si>
  <si>
    <t>New &amp; Carry-In Plan</t>
  </si>
  <si>
    <t>New &amp; Carry-in YTD</t>
  </si>
  <si>
    <t>ABE /
GED</t>
  </si>
  <si>
    <t>ESL</t>
  </si>
  <si>
    <t xml:space="preserve">Occup
Skills*      </t>
  </si>
  <si>
    <t>OJT</t>
  </si>
  <si>
    <t xml:space="preserve">Other       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</si>
  <si>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</si>
  <si>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</si>
  <si>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</si>
  <si>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</si>
  <si>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</si>
  <si>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</si>
  <si>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</si>
  <si>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</si>
  <si>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</si>
  <si>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</si>
  <si>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</si>
  <si>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</si>
  <si>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</si>
  <si>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</si>
  <si>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</si>
  <si>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</si>
  <si>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</si>
  <si>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 * Occupational Training includes workplace training, private sector training programs, skill upgrading &amp; retraining, entrepreneurial, job readiness &amp; customized training.</t>
  </si>
  <si>
    <t xml:space="preserve">        </t>
  </si>
  <si>
    <t xml:space="preserve">TABLE 2 - ADULT EXIT AND OUTCOME SUMMARY </t>
  </si>
  <si>
    <t>Total Exits</t>
  </si>
  <si>
    <t>Entered Employments</t>
  </si>
  <si>
    <t>Exclusions</t>
  </si>
  <si>
    <t>E.E. Rate at Exit</t>
  </si>
  <si>
    <t>Average Wage</t>
  </si>
  <si>
    <t>Credentials</t>
  </si>
  <si>
    <t>% of Plan</t>
  </si>
  <si>
    <t>Entered Employments include:  unsubsidized employment; military; and apprenticeship.</t>
  </si>
  <si>
    <t xml:space="preserve">   Exclusions: Exiters who leave the program for medical reasons or who are institutionalized are not counted in Entered Employment rate.</t>
  </si>
  <si>
    <t xml:space="preserve">TABLE 3 - ADULT PARTICIPANT CHARACTERISTICS SUMMARY </t>
  </si>
  <si>
    <t>WORKFORCE
AREA</t>
  </si>
  <si>
    <t>Percentage of Total Participants</t>
  </si>
  <si>
    <t>Female</t>
  </si>
  <si>
    <t>Age 55
or   Older</t>
  </si>
  <si>
    <t>Hispanic
or Latino</t>
  </si>
  <si>
    <t>Black or
African American</t>
  </si>
  <si>
    <t>Asian or
Pacific Islander</t>
  </si>
  <si>
    <t>Disabled</t>
  </si>
  <si>
    <t>Less
Than H.S.</t>
  </si>
  <si>
    <t>Public Assistance</t>
  </si>
  <si>
    <t>Limited
English</t>
  </si>
  <si>
    <t>Math or
Reading 
Level &lt; 9.0</t>
  </si>
  <si>
    <t>Offender</t>
  </si>
  <si>
    <t>Vet</t>
  </si>
  <si>
    <t>Single
Parent</t>
  </si>
  <si>
    <t>Low
Income</t>
  </si>
  <si>
    <t>TABLE 4 - DISLOCATED WORKER PARTICIPATION &amp; ACTIVITY SUMMARY</t>
  </si>
  <si>
    <t>TABLE 5 - DISLOCATED WORKER EXIT &amp; OUTCOME SUMMARY</t>
  </si>
  <si>
    <t>% of    Plan</t>
  </si>
  <si>
    <t xml:space="preserve">TABLE 6 - DISLOCATED WORKER PARTICIPANT CHARACTERISTICS SUMMARY </t>
  </si>
  <si>
    <t>Age 55 or Older</t>
  </si>
  <si>
    <t>U.I.
Claimant</t>
  </si>
  <si>
    <t>Veteran</t>
  </si>
  <si>
    <t>FY24 QUARTER ENDING 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</si>
</sst>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[$%-409]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9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0" borderId="0" xfId="0" applyFont="1"/>
    <xf numFmtId="0" fontId="4" fillId="2" borderId="1" xfId="0" applyFont="1" applyFill="1" applyBorder="1"/>
    <xf numFmtId="0" fontId="4" fillId="0" borderId="0" xfId="0" applyFont="1" applyAlignment="1">
      <alignment horizontal="left"/>
    </xf>
    <xf numFmtId="0" fontId="4" fillId="2" borderId="2" xfId="0" applyFont="1" applyFill="1" applyBorder="1"/>
    <xf numFmtId="0" fontId="4" fillId="0" borderId="0" xfId="0" applyFont="1"/>
    <xf numFmtId="0" fontId="4" fillId="0" borderId="3" xfId="0" applyFont="1" applyBorder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indent="8"/>
      <protection locked="0"/>
    </xf>
    <xf numFmtId="0" fontId="5" fillId="0" borderId="4" xfId="0" applyFont="1" applyBorder="1" applyProtection="1">
      <protection locked="0"/>
    </xf>
    <xf numFmtId="0" fontId="4" fillId="0" borderId="0" xfId="0" applyFont="1" applyAlignment="1">
      <alignment horizontal="left" indent="2"/>
    </xf>
    <xf numFmtId="0" fontId="6" fillId="0" borderId="3" xfId="0" applyFont="1" applyBorder="1"/>
    <xf numFmtId="0" fontId="6" fillId="0" borderId="0" xfId="0" applyFont="1"/>
    <xf numFmtId="0" fontId="6" fillId="0" borderId="0" xfId="0" applyFont="1" applyAlignment="1">
      <alignment horizontal="left" indent="2"/>
    </xf>
    <xf numFmtId="0" fontId="6" fillId="0" borderId="4" xfId="0" applyFont="1" applyBorder="1"/>
    <xf numFmtId="0" fontId="7" fillId="0" borderId="0" xfId="0" applyFont="1" applyAlignment="1">
      <alignment horizontal="left" indent="2"/>
    </xf>
    <xf numFmtId="0" fontId="4" fillId="0" borderId="4" xfId="0" applyFont="1" applyBorder="1"/>
    <xf numFmtId="0" fontId="4" fillId="2" borderId="5" xfId="0" applyFont="1" applyFill="1" applyBorder="1"/>
    <xf numFmtId="0" fontId="6" fillId="3" borderId="6" xfId="0" applyFont="1" applyFill="1" applyBorder="1"/>
    <xf numFmtId="0" fontId="5" fillId="0" borderId="0" xfId="0" applyFont="1" applyAlignment="1" applyProtection="1">
      <alignment horizontal="left" indent="2"/>
      <protection locked="0"/>
    </xf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12" xfId="0" applyFont="1" applyBorder="1" applyAlignment="1">
      <alignment vertical="center"/>
    </xf>
    <xf numFmtId="1" fontId="9" fillId="0" borderId="13" xfId="1" applyNumberFormat="1" applyFont="1" applyBorder="1" applyAlignment="1">
      <alignment horizontal="center" vertical="center"/>
    </xf>
    <xf numFmtId="1" fontId="9" fillId="4" borderId="14" xfId="0" applyNumberFormat="1" applyFont="1" applyFill="1" applyBorder="1" applyAlignment="1">
      <alignment horizontal="center" vertical="center"/>
    </xf>
    <xf numFmtId="9" fontId="9" fillId="4" borderId="15" xfId="0" applyNumberFormat="1" applyFont="1" applyFill="1" applyBorder="1" applyAlignment="1">
      <alignment horizontal="center" vertical="center"/>
    </xf>
    <xf numFmtId="1" fontId="9" fillId="0" borderId="16" xfId="1" applyNumberFormat="1" applyFont="1" applyBorder="1" applyAlignment="1">
      <alignment horizontal="center" vertical="center"/>
    </xf>
    <xf numFmtId="1" fontId="9" fillId="4" borderId="16" xfId="0" applyNumberFormat="1" applyFont="1" applyFill="1" applyBorder="1" applyAlignment="1">
      <alignment horizontal="center" vertical="center"/>
    </xf>
    <xf numFmtId="1" fontId="9" fillId="0" borderId="17" xfId="1" applyNumberFormat="1" applyFont="1" applyBorder="1" applyAlignment="1">
      <alignment horizontal="center" vertical="center"/>
    </xf>
    <xf numFmtId="9" fontId="9" fillId="4" borderId="16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9" fontId="9" fillId="4" borderId="18" xfId="3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1" fontId="9" fillId="0" borderId="20" xfId="1" applyNumberFormat="1" applyFont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9" fontId="9" fillId="4" borderId="21" xfId="0" applyNumberFormat="1" applyFont="1" applyFill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9" fontId="9" fillId="4" borderId="22" xfId="0" applyNumberFormat="1" applyFont="1" applyFill="1" applyBorder="1" applyAlignment="1">
      <alignment horizontal="center" vertical="center"/>
    </xf>
    <xf numFmtId="3" fontId="9" fillId="4" borderId="17" xfId="0" applyNumberFormat="1" applyFont="1" applyFill="1" applyBorder="1" applyAlignment="1">
      <alignment horizontal="center" vertical="center"/>
    </xf>
    <xf numFmtId="9" fontId="9" fillId="4" borderId="23" xfId="3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3" fontId="9" fillId="4" borderId="22" xfId="0" applyNumberFormat="1" applyFont="1" applyFill="1" applyBorder="1" applyAlignment="1">
      <alignment horizontal="center" vertical="center"/>
    </xf>
    <xf numFmtId="3" fontId="9" fillId="4" borderId="23" xfId="0" applyNumberFormat="1" applyFont="1" applyFill="1" applyBorder="1" applyAlignment="1">
      <alignment horizontal="center" vertical="center"/>
    </xf>
    <xf numFmtId="3" fontId="9" fillId="4" borderId="21" xfId="0" applyNumberFormat="1" applyFont="1" applyFill="1" applyBorder="1" applyAlignment="1">
      <alignment horizontal="center" vertical="center"/>
    </xf>
    <xf numFmtId="1" fontId="9" fillId="4" borderId="25" xfId="0" applyNumberFormat="1" applyFont="1" applyFill="1" applyBorder="1" applyAlignment="1">
      <alignment horizontal="center" vertical="center"/>
    </xf>
    <xf numFmtId="9" fontId="9" fillId="4" borderId="26" xfId="0" applyNumberFormat="1" applyFont="1" applyFill="1" applyBorder="1" applyAlignment="1">
      <alignment horizontal="center" vertical="center"/>
    </xf>
    <xf numFmtId="3" fontId="9" fillId="4" borderId="20" xfId="0" applyNumberFormat="1" applyFont="1" applyFill="1" applyBorder="1" applyAlignment="1">
      <alignment horizontal="center" vertical="center"/>
    </xf>
    <xf numFmtId="3" fontId="9" fillId="4" borderId="27" xfId="0" applyNumberFormat="1" applyFont="1" applyFill="1" applyBorder="1" applyAlignment="1">
      <alignment horizontal="center" vertical="center"/>
    </xf>
    <xf numFmtId="3" fontId="9" fillId="4" borderId="25" xfId="0" applyNumberFormat="1" applyFont="1" applyFill="1" applyBorder="1" applyAlignment="1">
      <alignment horizontal="center" vertical="center"/>
    </xf>
    <xf numFmtId="3" fontId="9" fillId="4" borderId="28" xfId="0" applyNumberFormat="1" applyFont="1" applyFill="1" applyBorder="1" applyAlignment="1">
      <alignment horizontal="center" vertical="center"/>
    </xf>
    <xf numFmtId="3" fontId="9" fillId="4" borderId="26" xfId="0" applyNumberFormat="1" applyFont="1" applyFill="1" applyBorder="1" applyAlignment="1">
      <alignment horizontal="center" vertical="center"/>
    </xf>
    <xf numFmtId="1" fontId="9" fillId="0" borderId="20" xfId="1" applyNumberFormat="1" applyFont="1" applyFill="1" applyBorder="1" applyAlignment="1">
      <alignment horizontal="center" vertical="center"/>
    </xf>
    <xf numFmtId="1" fontId="9" fillId="0" borderId="22" xfId="1" applyNumberFormat="1" applyFont="1" applyFill="1" applyBorder="1" applyAlignment="1">
      <alignment horizontal="center" vertical="center"/>
    </xf>
    <xf numFmtId="1" fontId="9" fillId="0" borderId="17" xfId="1" applyNumberFormat="1" applyFont="1" applyFill="1" applyBorder="1" applyAlignment="1">
      <alignment horizontal="center" vertical="center"/>
    </xf>
    <xf numFmtId="1" fontId="9" fillId="0" borderId="29" xfId="1" applyNumberFormat="1" applyFont="1" applyBorder="1" applyAlignment="1">
      <alignment horizontal="center" vertical="center"/>
    </xf>
    <xf numFmtId="1" fontId="9" fillId="0" borderId="24" xfId="1" applyNumberFormat="1" applyFont="1" applyBorder="1" applyAlignment="1">
      <alignment horizontal="center" vertical="center"/>
    </xf>
    <xf numFmtId="1" fontId="9" fillId="0" borderId="27" xfId="1" applyNumberFormat="1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1" fontId="9" fillId="4" borderId="31" xfId="0" applyNumberFormat="1" applyFont="1" applyFill="1" applyBorder="1" applyAlignment="1">
      <alignment horizontal="center" vertical="center"/>
    </xf>
    <xf numFmtId="9" fontId="9" fillId="4" borderId="32" xfId="0" applyNumberFormat="1" applyFont="1" applyFill="1" applyBorder="1" applyAlignment="1">
      <alignment horizontal="center" vertical="center"/>
    </xf>
    <xf numFmtId="1" fontId="9" fillId="4" borderId="33" xfId="0" applyNumberFormat="1" applyFont="1" applyFill="1" applyBorder="1" applyAlignment="1">
      <alignment horizontal="center" vertical="center"/>
    </xf>
    <xf numFmtId="9" fontId="9" fillId="4" borderId="33" xfId="0" applyNumberFormat="1" applyFont="1" applyFill="1" applyBorder="1" applyAlignment="1">
      <alignment horizontal="center" vertical="center"/>
    </xf>
    <xf numFmtId="3" fontId="9" fillId="4" borderId="31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9" fillId="4" borderId="33" xfId="0" applyNumberFormat="1" applyFont="1" applyFill="1" applyBorder="1" applyAlignment="1">
      <alignment horizontal="center" vertical="center"/>
    </xf>
    <xf numFmtId="3" fontId="9" fillId="4" borderId="11" xfId="0" applyNumberFormat="1" applyFont="1" applyFill="1" applyBorder="1" applyAlignment="1">
      <alignment horizontal="center" vertical="center"/>
    </xf>
    <xf numFmtId="3" fontId="9" fillId="4" borderId="32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3" fontId="9" fillId="0" borderId="36" xfId="1" applyNumberFormat="1" applyFont="1" applyFill="1" applyBorder="1" applyAlignment="1">
      <alignment horizontal="center" vertical="center"/>
    </xf>
    <xf numFmtId="37" fontId="9" fillId="4" borderId="37" xfId="1" applyNumberFormat="1" applyFont="1" applyFill="1" applyBorder="1" applyAlignment="1">
      <alignment horizontal="center" vertical="center"/>
    </xf>
    <xf numFmtId="9" fontId="9" fillId="4" borderId="38" xfId="0" applyNumberFormat="1" applyFont="1" applyFill="1" applyBorder="1" applyAlignment="1">
      <alignment horizontal="center" vertical="center"/>
    </xf>
    <xf numFmtId="3" fontId="9" fillId="0" borderId="37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9" fontId="9" fillId="4" borderId="37" xfId="0" applyNumberFormat="1" applyFont="1" applyFill="1" applyBorder="1" applyAlignment="1">
      <alignment horizontal="center" vertical="center"/>
    </xf>
    <xf numFmtId="3" fontId="9" fillId="4" borderId="39" xfId="0" applyNumberFormat="1" applyFont="1" applyFill="1" applyBorder="1" applyAlignment="1">
      <alignment horizontal="center" vertical="center"/>
    </xf>
    <xf numFmtId="9" fontId="9" fillId="4" borderId="40" xfId="3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7" xfId="1" applyNumberFormat="1" applyFont="1" applyFill="1" applyBorder="1" applyAlignment="1">
      <alignment horizontal="center" vertical="center"/>
    </xf>
    <xf numFmtId="3" fontId="9" fillId="4" borderId="42" xfId="0" applyNumberFormat="1" applyFont="1" applyFill="1" applyBorder="1" applyAlignment="1">
      <alignment horizontal="center" vertical="center"/>
    </xf>
    <xf numFmtId="3" fontId="9" fillId="4" borderId="4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" fontId="9" fillId="0" borderId="8" xfId="0" applyNumberFormat="1" applyFont="1" applyBorder="1" applyAlignment="1">
      <alignment horizontal="center" wrapText="1"/>
    </xf>
    <xf numFmtId="9" fontId="9" fillId="0" borderId="43" xfId="0" applyNumberFormat="1" applyFont="1" applyBorder="1" applyAlignment="1">
      <alignment horizontal="center" wrapText="1"/>
    </xf>
    <xf numFmtId="3" fontId="9" fillId="0" borderId="8" xfId="0" applyNumberFormat="1" applyFont="1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3" fontId="9" fillId="0" borderId="9" xfId="0" applyNumberFormat="1" applyFont="1" applyBorder="1" applyAlignment="1">
      <alignment horizontal="center" wrapText="1"/>
    </xf>
    <xf numFmtId="1" fontId="9" fillId="0" borderId="22" xfId="0" applyNumberFormat="1" applyFont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9" fontId="9" fillId="4" borderId="24" xfId="0" applyNumberFormat="1" applyFont="1" applyFill="1" applyBorder="1" applyAlignment="1">
      <alignment horizontal="center" vertical="center"/>
    </xf>
    <xf numFmtId="7" fontId="9" fillId="0" borderId="45" xfId="2" applyNumberFormat="1" applyFont="1" applyBorder="1" applyAlignment="1">
      <alignment horizontal="center" vertical="center"/>
    </xf>
    <xf numFmtId="164" fontId="9" fillId="4" borderId="21" xfId="0" applyNumberFormat="1" applyFont="1" applyFill="1" applyBorder="1" applyAlignment="1">
      <alignment horizontal="center" vertical="center"/>
    </xf>
    <xf numFmtId="1" fontId="9" fillId="0" borderId="15" xfId="1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9" fontId="9" fillId="4" borderId="46" xfId="0" applyNumberFormat="1" applyFont="1" applyFill="1" applyBorder="1" applyAlignment="1">
      <alignment horizontal="center" vertical="center"/>
    </xf>
    <xf numFmtId="1" fontId="9" fillId="0" borderId="26" xfId="1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4" borderId="28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Alignment="1">
      <alignment horizontal="center" vertical="center"/>
    </xf>
    <xf numFmtId="9" fontId="9" fillId="4" borderId="20" xfId="0" applyNumberFormat="1" applyFont="1" applyFill="1" applyBorder="1" applyAlignment="1">
      <alignment horizontal="center" vertical="center"/>
    </xf>
    <xf numFmtId="164" fontId="9" fillId="4" borderId="26" xfId="0" applyNumberFormat="1" applyFont="1" applyFill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7" fontId="9" fillId="0" borderId="45" xfId="2" applyNumberFormat="1" applyFont="1" applyFill="1" applyBorder="1" applyAlignment="1">
      <alignment horizontal="center" vertical="center"/>
    </xf>
    <xf numFmtId="1" fontId="9" fillId="0" borderId="26" xfId="1" applyNumberFormat="1" applyFont="1" applyFill="1" applyBorder="1" applyAlignment="1">
      <alignment horizontal="center" vertical="center"/>
    </xf>
    <xf numFmtId="9" fontId="9" fillId="4" borderId="47" xfId="0" applyNumberFormat="1" applyFont="1" applyFill="1" applyBorder="1" applyAlignment="1">
      <alignment horizontal="center" vertical="center"/>
    </xf>
    <xf numFmtId="1" fontId="9" fillId="4" borderId="48" xfId="0" applyNumberFormat="1" applyFont="1" applyFill="1" applyBorder="1" applyAlignment="1">
      <alignment horizontal="center" vertical="center"/>
    </xf>
    <xf numFmtId="1" fontId="9" fillId="0" borderId="49" xfId="1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center"/>
    </xf>
    <xf numFmtId="1" fontId="9" fillId="4" borderId="30" xfId="0" applyNumberFormat="1" applyFont="1" applyFill="1" applyBorder="1" applyAlignment="1">
      <alignment horizontal="center" vertical="center"/>
    </xf>
    <xf numFmtId="164" fontId="9" fillId="4" borderId="47" xfId="0" applyNumberFormat="1" applyFont="1" applyFill="1" applyBorder="1" applyAlignment="1">
      <alignment horizontal="center" vertical="center"/>
    </xf>
    <xf numFmtId="1" fontId="9" fillId="0" borderId="47" xfId="0" applyNumberFormat="1" applyFont="1" applyBorder="1" applyAlignment="1">
      <alignment horizontal="center" vertical="center"/>
    </xf>
    <xf numFmtId="3" fontId="9" fillId="0" borderId="50" xfId="1" applyNumberFormat="1" applyFont="1" applyFill="1" applyBorder="1" applyAlignment="1">
      <alignment horizontal="center" vertical="center"/>
    </xf>
    <xf numFmtId="3" fontId="9" fillId="0" borderId="37" xfId="0" applyNumberFormat="1" applyFont="1" applyBorder="1" applyAlignment="1">
      <alignment horizontal="center" vertical="center"/>
    </xf>
    <xf numFmtId="9" fontId="9" fillId="4" borderId="40" xfId="0" applyNumberFormat="1" applyFont="1" applyFill="1" applyBorder="1" applyAlignment="1">
      <alignment horizontal="center" vertical="center"/>
    </xf>
    <xf numFmtId="3" fontId="9" fillId="4" borderId="50" xfId="0" applyNumberFormat="1" applyFont="1" applyFill="1" applyBorder="1" applyAlignment="1">
      <alignment horizontal="center" vertical="center"/>
    </xf>
    <xf numFmtId="9" fontId="9" fillId="4" borderId="41" xfId="0" applyNumberFormat="1" applyFont="1" applyFill="1" applyBorder="1" applyAlignment="1">
      <alignment horizontal="center" vertical="center"/>
    </xf>
    <xf numFmtId="7" fontId="9" fillId="0" borderId="37" xfId="2" applyNumberFormat="1" applyFont="1" applyFill="1" applyBorder="1" applyAlignment="1">
      <alignment horizontal="center" vertical="center"/>
    </xf>
    <xf numFmtId="164" fontId="9" fillId="4" borderId="40" xfId="0" applyNumberFormat="1" applyFont="1" applyFill="1" applyBorder="1" applyAlignment="1">
      <alignment horizontal="center" vertical="center"/>
    </xf>
    <xf numFmtId="3" fontId="9" fillId="0" borderId="32" xfId="1" applyNumberFormat="1" applyFont="1" applyFill="1" applyBorder="1" applyAlignment="1">
      <alignment horizontal="center" vertical="center"/>
    </xf>
    <xf numFmtId="3" fontId="9" fillId="0" borderId="40" xfId="0" applyNumberFormat="1" applyFont="1" applyBorder="1" applyAlignment="1">
      <alignment horizontal="center" vertical="center"/>
    </xf>
    <xf numFmtId="0" fontId="9" fillId="0" borderId="44" xfId="0" applyFont="1" applyBorder="1"/>
    <xf numFmtId="1" fontId="9" fillId="0" borderId="0" xfId="0" applyNumberFormat="1" applyFont="1" applyAlignment="1">
      <alignment horizontal="center"/>
    </xf>
    <xf numFmtId="1" fontId="9" fillId="0" borderId="0" xfId="0" applyNumberFormat="1" applyFont="1"/>
    <xf numFmtId="9" fontId="9" fillId="0" borderId="0" xfId="0" applyNumberFormat="1" applyFont="1"/>
    <xf numFmtId="3" fontId="9" fillId="0" borderId="0" xfId="0" applyNumberFormat="1" applyFont="1"/>
    <xf numFmtId="0" fontId="9" fillId="0" borderId="0" xfId="0" applyFont="1"/>
    <xf numFmtId="3" fontId="9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9" fontId="3" fillId="0" borderId="0" xfId="0" applyNumberFormat="1" applyFont="1"/>
    <xf numFmtId="3" fontId="3" fillId="0" borderId="0" xfId="0" applyNumberFormat="1" applyFont="1"/>
    <xf numFmtId="9" fontId="3" fillId="0" borderId="34" xfId="3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165" fontId="9" fillId="4" borderId="13" xfId="0" applyNumberFormat="1" applyFont="1" applyFill="1" applyBorder="1" applyAlignment="1">
      <alignment horizontal="center" vertical="center"/>
    </xf>
    <xf numFmtId="165" fontId="9" fillId="4" borderId="14" xfId="0" applyNumberFormat="1" applyFont="1" applyFill="1" applyBorder="1" applyAlignment="1">
      <alignment horizontal="center" vertical="center"/>
    </xf>
    <xf numFmtId="165" fontId="9" fillId="4" borderId="16" xfId="0" applyNumberFormat="1" applyFont="1" applyFill="1" applyBorder="1" applyAlignment="1">
      <alignment horizontal="center" vertical="center"/>
    </xf>
    <xf numFmtId="165" fontId="9" fillId="4" borderId="18" xfId="0" applyNumberFormat="1" applyFont="1" applyFill="1" applyBorder="1" applyAlignment="1">
      <alignment horizontal="center" vertical="center"/>
    </xf>
    <xf numFmtId="165" fontId="9" fillId="0" borderId="5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5" fontId="9" fillId="4" borderId="24" xfId="0" applyNumberFormat="1" applyFont="1" applyFill="1" applyBorder="1" applyAlignment="1">
      <alignment horizontal="center" vertical="center"/>
    </xf>
    <xf numFmtId="165" fontId="9" fillId="4" borderId="17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165" fontId="9" fillId="4" borderId="23" xfId="0" applyNumberFormat="1" applyFont="1" applyFill="1" applyBorder="1" applyAlignment="1">
      <alignment horizontal="center" vertical="center"/>
    </xf>
    <xf numFmtId="165" fontId="9" fillId="0" borderId="52" xfId="0" applyNumberFormat="1" applyFont="1" applyBorder="1" applyAlignment="1">
      <alignment horizontal="center" vertical="center"/>
    </xf>
    <xf numFmtId="165" fontId="9" fillId="4" borderId="20" xfId="0" applyNumberFormat="1" applyFont="1" applyFill="1" applyBorder="1" applyAlignment="1">
      <alignment horizontal="center" vertical="center"/>
    </xf>
    <xf numFmtId="165" fontId="9" fillId="4" borderId="25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165" fontId="9" fillId="4" borderId="28" xfId="0" applyNumberFormat="1" applyFont="1" applyFill="1" applyBorder="1" applyAlignment="1">
      <alignment horizontal="center" vertical="center"/>
    </xf>
    <xf numFmtId="165" fontId="9" fillId="0" borderId="53" xfId="0" applyNumberFormat="1" applyFont="1" applyBorder="1" applyAlignment="1">
      <alignment horizontal="center" vertical="center"/>
    </xf>
    <xf numFmtId="165" fontId="9" fillId="4" borderId="34" xfId="0" applyNumberFormat="1" applyFont="1" applyFill="1" applyBorder="1" applyAlignment="1">
      <alignment horizontal="center" vertical="center"/>
    </xf>
    <xf numFmtId="165" fontId="9" fillId="4" borderId="31" xfId="0" applyNumberFormat="1" applyFont="1" applyFill="1" applyBorder="1" applyAlignment="1">
      <alignment horizontal="center" vertical="center"/>
    </xf>
    <xf numFmtId="165" fontId="9" fillId="4" borderId="33" xfId="0" applyNumberFormat="1" applyFont="1" applyFill="1" applyBorder="1" applyAlignment="1">
      <alignment horizontal="center" vertical="center"/>
    </xf>
    <xf numFmtId="165" fontId="9" fillId="4" borderId="11" xfId="0" applyNumberFormat="1" applyFont="1" applyFill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5" fontId="9" fillId="4" borderId="7" xfId="0" applyNumberFormat="1" applyFont="1" applyFill="1" applyBorder="1" applyAlignment="1">
      <alignment horizontal="center" vertical="center"/>
    </xf>
    <xf numFmtId="165" fontId="9" fillId="4" borderId="37" xfId="0" applyNumberFormat="1" applyFont="1" applyFill="1" applyBorder="1" applyAlignment="1">
      <alignment horizontal="center" vertical="center"/>
    </xf>
    <xf numFmtId="165" fontId="9" fillId="4" borderId="54" xfId="0" applyNumberFormat="1" applyFont="1" applyFill="1" applyBorder="1" applyAlignment="1">
      <alignment horizontal="center" vertical="center"/>
    </xf>
    <xf numFmtId="165" fontId="9" fillId="4" borderId="39" xfId="0" applyNumberFormat="1" applyFont="1" applyFill="1" applyBorder="1" applyAlignment="1">
      <alignment horizontal="center" vertical="center"/>
    </xf>
    <xf numFmtId="165" fontId="9" fillId="4" borderId="50" xfId="0" applyNumberFormat="1" applyFont="1" applyFill="1" applyBorder="1" applyAlignment="1">
      <alignment horizontal="center" vertical="center"/>
    </xf>
    <xf numFmtId="165" fontId="9" fillId="0" borderId="55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9" fontId="3" fillId="0" borderId="0" xfId="3" applyFont="1" applyAlignment="1">
      <alignment horizontal="center"/>
    </xf>
    <xf numFmtId="9" fontId="9" fillId="4" borderId="56" xfId="0" applyNumberFormat="1" applyFont="1" applyFill="1" applyBorder="1" applyAlignment="1">
      <alignment horizontal="center" vertical="center"/>
    </xf>
    <xf numFmtId="1" fontId="9" fillId="0" borderId="57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9" fillId="0" borderId="23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9" fontId="9" fillId="4" borderId="17" xfId="0" applyNumberFormat="1" applyFont="1" applyFill="1" applyBorder="1" applyAlignment="1">
      <alignment horizontal="center" vertical="center"/>
    </xf>
    <xf numFmtId="1" fontId="9" fillId="0" borderId="5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" fontId="9" fillId="0" borderId="52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1" fontId="9" fillId="0" borderId="58" xfId="0" applyNumberFormat="1" applyFont="1" applyBorder="1" applyAlignment="1">
      <alignment horizontal="center" vertical="center"/>
    </xf>
    <xf numFmtId="9" fontId="9" fillId="4" borderId="25" xfId="0" applyNumberFormat="1" applyFont="1" applyFill="1" applyBorder="1" applyAlignment="1">
      <alignment horizontal="center" vertical="center"/>
    </xf>
    <xf numFmtId="1" fontId="9" fillId="0" borderId="53" xfId="0" applyNumberFormat="1" applyFont="1" applyBorder="1" applyAlignment="1">
      <alignment horizontal="center" vertical="center"/>
    </xf>
    <xf numFmtId="1" fontId="9" fillId="0" borderId="24" xfId="1" applyNumberFormat="1" applyFont="1" applyFill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59" xfId="0" applyNumberFormat="1" applyFont="1" applyBorder="1" applyAlignment="1">
      <alignment horizontal="center" vertical="center"/>
    </xf>
    <xf numFmtId="1" fontId="9" fillId="0" borderId="60" xfId="1" applyNumberFormat="1" applyFont="1" applyBorder="1" applyAlignment="1">
      <alignment horizontal="center" vertical="center"/>
    </xf>
    <xf numFmtId="1" fontId="9" fillId="0" borderId="48" xfId="0" applyNumberFormat="1" applyFont="1" applyBorder="1" applyAlignment="1">
      <alignment horizontal="center" vertical="center"/>
    </xf>
    <xf numFmtId="1" fontId="9" fillId="0" borderId="61" xfId="0" applyNumberFormat="1" applyFont="1" applyBorder="1" applyAlignment="1">
      <alignment horizontal="center" vertical="center"/>
    </xf>
    <xf numFmtId="0" fontId="9" fillId="0" borderId="62" xfId="0" applyFont="1" applyBorder="1" applyAlignment="1">
      <alignment vertical="center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50" xfId="0" applyNumberFormat="1" applyFont="1" applyBorder="1" applyAlignment="1">
      <alignment horizontal="center" vertical="center"/>
    </xf>
    <xf numFmtId="3" fontId="9" fillId="0" borderId="62" xfId="0" applyNumberFormat="1" applyFont="1" applyBorder="1" applyAlignment="1">
      <alignment horizontal="center" vertical="center"/>
    </xf>
    <xf numFmtId="9" fontId="9" fillId="4" borderId="39" xfId="0" applyNumberFormat="1" applyFont="1" applyFill="1" applyBorder="1" applyAlignment="1">
      <alignment horizontal="center" vertical="center"/>
    </xf>
    <xf numFmtId="3" fontId="9" fillId="0" borderId="34" xfId="1" applyNumberFormat="1" applyFont="1" applyFill="1" applyBorder="1" applyAlignment="1">
      <alignment horizontal="center" vertical="center"/>
    </xf>
    <xf numFmtId="3" fontId="9" fillId="0" borderId="55" xfId="0" applyNumberFormat="1" applyFont="1" applyBorder="1" applyAlignment="1">
      <alignment horizontal="center" vertical="center"/>
    </xf>
    <xf numFmtId="164" fontId="3" fillId="0" borderId="0" xfId="0" applyNumberFormat="1" applyFont="1"/>
    <xf numFmtId="0" fontId="4" fillId="0" borderId="63" xfId="0" applyFont="1" applyBorder="1"/>
    <xf numFmtId="0" fontId="10" fillId="0" borderId="35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165" fontId="9" fillId="4" borderId="15" xfId="0" applyNumberFormat="1" applyFont="1" applyFill="1" applyBorder="1" applyAlignment="1">
      <alignment horizontal="center" vertical="center"/>
    </xf>
    <xf numFmtId="165" fontId="9" fillId="4" borderId="21" xfId="0" applyNumberFormat="1" applyFont="1" applyFill="1" applyBorder="1" applyAlignment="1">
      <alignment horizontal="center" vertical="center"/>
    </xf>
    <xf numFmtId="165" fontId="9" fillId="4" borderId="26" xfId="0" applyNumberFormat="1" applyFont="1" applyFill="1" applyBorder="1" applyAlignment="1">
      <alignment horizontal="center" vertical="center"/>
    </xf>
    <xf numFmtId="165" fontId="9" fillId="4" borderId="32" xfId="0" applyNumberFormat="1" applyFont="1" applyFill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9" fillId="0" borderId="0" xfId="1" applyNumberFormat="1" applyFont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1" fontId="9" fillId="0" borderId="32" xfId="1" applyNumberFormat="1" applyFont="1" applyFill="1" applyBorder="1" applyAlignment="1">
      <alignment horizontal="center" vertic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0" xfId="0" applyFont="1" applyAlignment="1">
      <alignment horizontal="left" wrapText="1" indent="1"/>
    </xf>
    <xf numFmtId="0" fontId="9" fillId="0" borderId="0" xfId="0" applyFont="1" applyAlignment="1">
      <alignment horizontal="left" indent="1"/>
    </xf>
    <xf numFmtId="0" fontId="9" fillId="0" borderId="44" xfId="0" applyFont="1" applyBorder="1" applyAlignment="1">
      <alignment horizontal="left" wrapText="1" indent="1"/>
    </xf>
    <xf numFmtId="0" fontId="9" fillId="0" borderId="44" xfId="0" applyFont="1" applyBorder="1" applyAlignment="1">
      <alignment horizontal="left" indent="1"/>
    </xf>
    <xf numFmtId="0" fontId="9" fillId="0" borderId="0" xfId="0" applyFont="1" applyAlignment="1">
      <alignment horizontal="left" wrapText="1"/>
    </xf>
    <xf numFmtId="0" fontId="12" fillId="0" borderId="68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9" fillId="0" borderId="73" xfId="0" applyNumberFormat="1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3" fillId="0" borderId="4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9" fontId="9" fillId="0" borderId="73" xfId="0" applyNumberFormat="1" applyFont="1" applyBorder="1" applyAlignment="1">
      <alignment horizontal="center"/>
    </xf>
    <xf numFmtId="9" fontId="9" fillId="0" borderId="5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wrapText="1"/>
    </xf>
    <xf numFmtId="0" fontId="11" fillId="0" borderId="35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zoomScale="85" zoomScaleNormal="100" workbookViewId="0">
      <selection activeCell="C7" sqref="C7:F7"/>
    </sheetView>
  </sheetViews>
  <sheetFormatPr defaultColWidth="9.140625" defaultRowHeight="12.75" x14ac:dyDescent="0.2"/>
  <cols>
    <col min="1" max="1" width="2" style="3" customWidth="1"/>
    <col min="2" max="2" width="0.85546875" style="3" customWidth="1"/>
    <col min="3" max="3" width="18.7109375" style="3" customWidth="1"/>
    <col min="4" max="4" width="24.42578125" style="3" customWidth="1"/>
    <col min="5" max="5" width="63.28515625" style="3" customWidth="1"/>
    <col min="6" max="6" width="20.7109375" style="3" customWidth="1"/>
    <col min="7" max="7" width="0.85546875" style="3" customWidth="1"/>
    <col min="8" max="8" width="1.7109375" style="3" customWidth="1"/>
    <col min="9" max="9" width="16.5703125" style="3" customWidth="1"/>
    <col min="10" max="10" width="21.42578125" style="3" customWidth="1"/>
    <col min="11" max="11" width="11.5703125" style="3" customWidth="1"/>
    <col min="12" max="12" width="10.42578125" style="3" customWidth="1"/>
    <col min="13" max="14" width="9.140625" style="3"/>
    <col min="15" max="15" width="11" style="3" customWidth="1"/>
    <col min="16" max="16384" width="9.140625" style="3"/>
  </cols>
  <sheetData>
    <row r="1" spans="2:8" ht="4.5" customHeight="1" thickTop="1" thickBot="1" x14ac:dyDescent="0.25">
      <c r="B1" s="1"/>
      <c r="C1" s="2"/>
      <c r="D1" s="2"/>
      <c r="E1" s="2"/>
      <c r="F1" s="2"/>
      <c r="G1" s="2"/>
    </row>
    <row r="2" spans="2:8" ht="18.75" customHeight="1" thickTop="1" thickBot="1" x14ac:dyDescent="0.3">
      <c r="B2" s="1"/>
      <c r="C2" s="230"/>
      <c r="D2" s="231"/>
      <c r="E2" s="231"/>
      <c r="F2" s="232"/>
      <c r="G2" s="2"/>
    </row>
    <row r="3" spans="2:8" ht="18.75" customHeight="1" thickTop="1" thickBot="1" x14ac:dyDescent="0.3">
      <c r="B3" s="1"/>
      <c r="C3" s="225"/>
      <c r="D3" s="226"/>
      <c r="E3" s="226"/>
      <c r="F3" s="227"/>
      <c r="G3" s="2"/>
    </row>
    <row r="4" spans="2:8" ht="18.75" customHeight="1" thickTop="1" thickBot="1" x14ac:dyDescent="0.35">
      <c r="B4" s="1"/>
      <c r="C4" s="233"/>
      <c r="D4" s="234"/>
      <c r="E4" s="234"/>
      <c r="F4" s="235"/>
      <c r="G4" s="2"/>
    </row>
    <row r="5" spans="2:8" ht="18.75" customHeight="1" thickTop="1" thickBot="1" x14ac:dyDescent="0.3">
      <c r="B5" s="1"/>
      <c r="C5" s="236"/>
      <c r="D5" s="237"/>
      <c r="E5" s="237"/>
      <c r="F5" s="238"/>
      <c r="G5" s="2"/>
    </row>
    <row r="6" spans="2:8" ht="18.75" customHeight="1" thickTop="1" thickBot="1" x14ac:dyDescent="0.35">
      <c r="B6" s="1"/>
      <c r="C6" s="233" t="s">
        <v>0</v>
      </c>
      <c r="D6" s="234"/>
      <c r="E6" s="234"/>
      <c r="F6" s="235"/>
      <c r="G6" s="2"/>
    </row>
    <row r="7" spans="2:8" ht="19.5" customHeight="1" thickTop="1" thickBot="1" x14ac:dyDescent="0.35">
      <c r="B7" s="1"/>
      <c r="C7" s="233" t="s">
        <v>85</v>
      </c>
      <c r="D7" s="234"/>
      <c r="E7" s="234"/>
      <c r="F7" s="235"/>
      <c r="G7" s="2"/>
    </row>
    <row r="8" spans="2:8" ht="17.25" thickTop="1" thickBot="1" x14ac:dyDescent="0.3">
      <c r="B8" s="1"/>
      <c r="C8" s="236"/>
      <c r="D8" s="237"/>
      <c r="E8" s="237"/>
      <c r="F8" s="238"/>
      <c r="G8" s="2"/>
    </row>
    <row r="9" spans="2:8" s="7" customFormat="1" ht="17.25" thickTop="1" thickBot="1" x14ac:dyDescent="0.3">
      <c r="B9" s="4"/>
      <c r="C9" s="225"/>
      <c r="D9" s="226"/>
      <c r="E9" s="5"/>
      <c r="F9" s="227"/>
      <c r="G9" s="6"/>
    </row>
    <row r="10" spans="2:8" s="7" customFormat="1" ht="17.25" customHeight="1" thickTop="1" thickBot="1" x14ac:dyDescent="0.4">
      <c r="B10" s="4"/>
      <c r="C10" s="8"/>
      <c r="D10" s="9"/>
      <c r="E10" s="10" t="s">
        <v>1</v>
      </c>
      <c r="F10" s="11"/>
      <c r="G10" s="6"/>
    </row>
    <row r="11" spans="2:8" s="7" customFormat="1" ht="17.25" thickTop="1" thickBot="1" x14ac:dyDescent="0.3">
      <c r="B11" s="4"/>
      <c r="C11" s="225"/>
      <c r="D11" s="226"/>
      <c r="E11" s="12"/>
      <c r="F11" s="227"/>
      <c r="G11" s="6"/>
    </row>
    <row r="12" spans="2:8" s="7" customFormat="1" ht="17.25" customHeight="1" thickTop="1" thickBot="1" x14ac:dyDescent="0.35">
      <c r="B12" s="4"/>
      <c r="C12" s="13"/>
      <c r="D12" s="14"/>
      <c r="E12" s="15" t="s">
        <v>2</v>
      </c>
      <c r="F12" s="16"/>
      <c r="G12" s="6"/>
    </row>
    <row r="13" spans="2:8" s="7" customFormat="1" ht="20.25" thickTop="1" thickBot="1" x14ac:dyDescent="0.35">
      <c r="B13" s="4"/>
      <c r="C13" s="8"/>
      <c r="E13" s="17"/>
      <c r="F13" s="18"/>
      <c r="G13" s="6"/>
    </row>
    <row r="14" spans="2:8" s="7" customFormat="1" ht="17.25" customHeight="1" thickTop="1" thickBot="1" x14ac:dyDescent="0.35">
      <c r="B14" s="19"/>
      <c r="E14" s="15" t="s">
        <v>3</v>
      </c>
      <c r="F14" s="14"/>
      <c r="G14" s="20"/>
      <c r="H14" s="14"/>
    </row>
    <row r="15" spans="2:8" s="7" customFormat="1" ht="20.25" thickTop="1" thickBot="1" x14ac:dyDescent="0.35">
      <c r="B15" s="4"/>
      <c r="C15" s="8"/>
      <c r="E15" s="17"/>
      <c r="F15" s="18"/>
      <c r="G15" s="6"/>
    </row>
    <row r="16" spans="2:8" s="7" customFormat="1" ht="17.25" customHeight="1" thickTop="1" thickBot="1" x14ac:dyDescent="0.35">
      <c r="B16" s="4"/>
      <c r="C16" s="13"/>
      <c r="D16" s="14"/>
      <c r="E16" s="15" t="s">
        <v>4</v>
      </c>
      <c r="F16" s="16"/>
      <c r="G16" s="6"/>
    </row>
    <row r="17" spans="2:7" ht="17.25" thickTop="1" thickBot="1" x14ac:dyDescent="0.3">
      <c r="B17" s="1"/>
      <c r="C17" s="225"/>
      <c r="D17" s="7"/>
      <c r="E17" s="12"/>
      <c r="F17" s="18"/>
      <c r="G17" s="2"/>
    </row>
    <row r="18" spans="2:7" s="7" customFormat="1" ht="17.25" thickTop="1" thickBot="1" x14ac:dyDescent="0.3">
      <c r="B18" s="4"/>
      <c r="C18" s="8"/>
      <c r="E18" s="12"/>
      <c r="F18" s="18"/>
      <c r="G18" s="6"/>
    </row>
    <row r="19" spans="2:7" s="7" customFormat="1" ht="17.25" customHeight="1" thickTop="1" thickBot="1" x14ac:dyDescent="0.4">
      <c r="B19" s="4"/>
      <c r="C19" s="8"/>
      <c r="D19" s="9"/>
      <c r="E19" s="21" t="s">
        <v>5</v>
      </c>
      <c r="F19" s="11"/>
      <c r="G19" s="6"/>
    </row>
    <row r="20" spans="2:7" s="7" customFormat="1" ht="17.25" thickTop="1" thickBot="1" x14ac:dyDescent="0.3">
      <c r="B20" s="4"/>
      <c r="C20" s="225"/>
      <c r="D20" s="226"/>
      <c r="E20" s="12"/>
      <c r="F20" s="227"/>
      <c r="G20" s="6"/>
    </row>
    <row r="21" spans="2:7" s="7" customFormat="1" ht="17.25" customHeight="1" thickTop="1" thickBot="1" x14ac:dyDescent="0.35">
      <c r="B21" s="4"/>
      <c r="C21" s="13"/>
      <c r="D21" s="14"/>
      <c r="E21" s="15" t="s">
        <v>6</v>
      </c>
      <c r="F21" s="16"/>
      <c r="G21" s="6"/>
    </row>
    <row r="22" spans="2:7" s="7" customFormat="1" ht="20.25" thickTop="1" thickBot="1" x14ac:dyDescent="0.35">
      <c r="B22" s="4"/>
      <c r="C22" s="8"/>
      <c r="E22" s="17"/>
      <c r="F22" s="18"/>
      <c r="G22" s="6"/>
    </row>
    <row r="23" spans="2:7" s="7" customFormat="1" ht="21.75" customHeight="1" thickTop="1" thickBot="1" x14ac:dyDescent="0.35">
      <c r="B23" s="4"/>
      <c r="C23" s="13"/>
      <c r="D23" s="14"/>
      <c r="E23" s="15" t="s">
        <v>7</v>
      </c>
      <c r="F23" s="16"/>
      <c r="G23" s="6"/>
    </row>
    <row r="24" spans="2:7" s="7" customFormat="1" ht="20.25" thickTop="1" thickBot="1" x14ac:dyDescent="0.35">
      <c r="B24" s="4"/>
      <c r="C24" s="8"/>
      <c r="E24" s="17"/>
      <c r="F24" s="18"/>
      <c r="G24" s="6"/>
    </row>
    <row r="25" spans="2:7" s="7" customFormat="1" ht="17.25" customHeight="1" thickTop="1" thickBot="1" x14ac:dyDescent="0.35">
      <c r="B25" s="4"/>
      <c r="C25" s="13"/>
      <c r="D25" s="14"/>
      <c r="E25" s="15" t="s">
        <v>8</v>
      </c>
      <c r="F25" s="16"/>
      <c r="G25" s="6"/>
    </row>
    <row r="26" spans="2:7" ht="17.25" thickTop="1" thickBot="1" x14ac:dyDescent="0.3">
      <c r="B26" s="1"/>
      <c r="C26" s="236"/>
      <c r="D26" s="237"/>
      <c r="E26" s="237"/>
      <c r="F26" s="238"/>
      <c r="G26" s="2"/>
    </row>
    <row r="27" spans="2:7" ht="14.25" thickTop="1" thickBot="1" x14ac:dyDescent="0.25">
      <c r="B27" s="1"/>
      <c r="C27" s="242"/>
      <c r="D27" s="243"/>
      <c r="E27" s="243"/>
      <c r="F27" s="244"/>
      <c r="G27" s="2"/>
    </row>
    <row r="28" spans="2:7" ht="14.25" thickTop="1" thickBot="1" x14ac:dyDescent="0.25">
      <c r="B28" s="1"/>
      <c r="C28" s="239"/>
      <c r="D28" s="240"/>
      <c r="E28" s="240"/>
      <c r="F28" s="241"/>
      <c r="G28" s="2"/>
    </row>
    <row r="29" spans="2:7" ht="4.5" customHeight="1" thickTop="1" x14ac:dyDescent="0.2">
      <c r="B29" s="1"/>
      <c r="C29" s="2"/>
      <c r="D29" s="2"/>
      <c r="E29" s="2"/>
      <c r="F29" s="2"/>
      <c r="G29" s="2"/>
    </row>
    <row r="30" spans="2:7" ht="12.75" customHeight="1" x14ac:dyDescent="0.2">
      <c r="C30" s="22"/>
    </row>
    <row r="31" spans="2:7" x14ac:dyDescent="0.2">
      <c r="C31" s="3" t="s">
        <v>9</v>
      </c>
      <c r="F31" s="23"/>
    </row>
    <row r="32" spans="2:7" x14ac:dyDescent="0.2">
      <c r="C32" s="3" t="s">
        <v>10</v>
      </c>
      <c r="F32" s="23"/>
    </row>
  </sheetData>
  <mergeCells count="9">
    <mergeCell ref="C2:F2"/>
    <mergeCell ref="C4:F4"/>
    <mergeCell ref="C5:F5"/>
    <mergeCell ref="C28:F28"/>
    <mergeCell ref="C8:F8"/>
    <mergeCell ref="C26:F26"/>
    <mergeCell ref="C27:F27"/>
    <mergeCell ref="C6:F6"/>
    <mergeCell ref="C7:F7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"/>
  <sheetViews>
    <sheetView zoomScale="90" zoomScaleNormal="90" workbookViewId="0">
      <selection activeCell="A28" sqref="A28"/>
    </sheetView>
  </sheetViews>
  <sheetFormatPr defaultColWidth="9.140625" defaultRowHeight="12.75" x14ac:dyDescent="0.2"/>
  <cols>
    <col min="1" max="1" width="19.42578125" style="3" customWidth="1"/>
    <col min="2" max="2" width="7.28515625" style="3" customWidth="1"/>
    <col min="3" max="3" width="6.42578125" style="3" customWidth="1"/>
    <col min="4" max="4" width="6.28515625" style="3" customWidth="1"/>
    <col min="5" max="5" width="7.140625" style="3" customWidth="1"/>
    <col min="6" max="6" width="7.28515625" style="3" customWidth="1"/>
    <col min="7" max="7" width="6.42578125" style="3" customWidth="1"/>
    <col min="8" max="8" width="6.7109375" style="3" customWidth="1"/>
    <col min="9" max="9" width="6.85546875" style="3" customWidth="1"/>
    <col min="10" max="10" width="6.42578125" style="3" customWidth="1"/>
    <col min="11" max="11" width="7.7109375" style="3" customWidth="1"/>
    <col min="12" max="12" width="7.140625" style="3" customWidth="1"/>
    <col min="13" max="13" width="6.7109375" style="3" customWidth="1"/>
    <col min="14" max="14" width="6" style="3" customWidth="1"/>
    <col min="15" max="15" width="6.7109375" style="3" customWidth="1"/>
    <col min="16" max="16" width="6" style="30" customWidth="1"/>
    <col min="17" max="17" width="6.42578125" style="3" customWidth="1"/>
    <col min="18" max="18" width="7.28515625" style="3" customWidth="1"/>
    <col min="19" max="16384" width="9.140625" style="3"/>
  </cols>
  <sheetData>
    <row r="1" spans="1:19" s="24" customFormat="1" ht="20.100000000000001" customHeight="1" x14ac:dyDescent="0.2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2"/>
    </row>
    <row r="2" spans="1:19" s="24" customFormat="1" ht="20.100000000000001" customHeight="1" x14ac:dyDescent="0.2">
      <c r="A2" s="253" t="s">
        <v>85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5"/>
    </row>
    <row r="3" spans="1:19" s="24" customFormat="1" ht="20.100000000000001" customHeight="1" thickBot="1" x14ac:dyDescent="0.25">
      <c r="A3" s="256" t="s">
        <v>11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8"/>
    </row>
    <row r="4" spans="1:19" s="24" customFormat="1" ht="12.75" customHeight="1" x14ac:dyDescent="0.2">
      <c r="A4" s="265" t="s">
        <v>12</v>
      </c>
      <c r="B4" s="259" t="s">
        <v>13</v>
      </c>
      <c r="C4" s="260"/>
      <c r="D4" s="261"/>
      <c r="E4" s="259" t="s">
        <v>14</v>
      </c>
      <c r="F4" s="260"/>
      <c r="G4" s="261"/>
      <c r="H4" s="259" t="s">
        <v>15</v>
      </c>
      <c r="I4" s="260"/>
      <c r="J4" s="260"/>
      <c r="K4" s="260"/>
      <c r="L4" s="260"/>
      <c r="M4" s="261"/>
      <c r="N4" s="259" t="s">
        <v>16</v>
      </c>
      <c r="O4" s="260"/>
      <c r="P4" s="260"/>
      <c r="Q4" s="260"/>
      <c r="R4" s="261"/>
    </row>
    <row r="5" spans="1:19" ht="12.75" customHeight="1" x14ac:dyDescent="0.2">
      <c r="A5" s="266"/>
      <c r="B5" s="262" t="s">
        <v>17</v>
      </c>
      <c r="C5" s="263"/>
      <c r="D5" s="264"/>
      <c r="E5" s="262" t="s">
        <v>18</v>
      </c>
      <c r="F5" s="263"/>
      <c r="G5" s="264"/>
      <c r="H5" s="262" t="s">
        <v>18</v>
      </c>
      <c r="I5" s="263"/>
      <c r="J5" s="263"/>
      <c r="K5" s="263"/>
      <c r="L5" s="263"/>
      <c r="M5" s="264"/>
      <c r="N5" s="262" t="s">
        <v>19</v>
      </c>
      <c r="O5" s="263"/>
      <c r="P5" s="263"/>
      <c r="Q5" s="263"/>
      <c r="R5" s="264"/>
    </row>
    <row r="6" spans="1:19" ht="50.25" customHeight="1" thickBot="1" x14ac:dyDescent="0.25">
      <c r="A6" s="267"/>
      <c r="B6" s="25" t="s">
        <v>20</v>
      </c>
      <c r="C6" s="26" t="s">
        <v>21</v>
      </c>
      <c r="D6" s="27" t="s">
        <v>22</v>
      </c>
      <c r="E6" s="28" t="s">
        <v>20</v>
      </c>
      <c r="F6" s="29" t="s">
        <v>21</v>
      </c>
      <c r="G6" s="27" t="s">
        <v>22</v>
      </c>
      <c r="H6" s="28" t="s">
        <v>23</v>
      </c>
      <c r="I6" s="29" t="s">
        <v>24</v>
      </c>
      <c r="J6" s="29" t="s">
        <v>22</v>
      </c>
      <c r="K6" s="29" t="s">
        <v>25</v>
      </c>
      <c r="L6" s="29" t="s">
        <v>26</v>
      </c>
      <c r="M6" s="27" t="s">
        <v>22</v>
      </c>
      <c r="N6" s="26" t="s">
        <v>27</v>
      </c>
      <c r="O6" s="29" t="s">
        <v>28</v>
      </c>
      <c r="P6" s="26" t="s">
        <v>29</v>
      </c>
      <c r="Q6" s="26" t="s">
        <v>30</v>
      </c>
      <c r="R6" s="27" t="s">
        <v>31</v>
      </c>
      <c r="S6" s="30"/>
    </row>
    <row r="7" spans="1:19" s="46" customFormat="1" ht="20.100000000000001" customHeight="1" x14ac:dyDescent="0.2">
      <c r="A7" s="31" t="s">
        <v>32</v>
      </c>
      <c r="B7" s="32">
        <v>57</v>
      </c>
      <c r="C7" s="33">
        <v>46</v>
      </c>
      <c r="D7" s="34">
        <f t="shared" ref="D7:D23" si="0">(C7/B7)</f>
        <v>0.80701754385964908</v>
      </c>
      <c r="E7" s="35">
        <v>35</v>
      </c>
      <c r="F7" s="36">
        <v>27</v>
      </c>
      <c r="G7" s="34">
        <f t="shared" ref="G7:G23" si="1">(F7/E7)</f>
        <v>0.77142857142857146</v>
      </c>
      <c r="H7" s="37">
        <v>29</v>
      </c>
      <c r="I7" s="33">
        <v>14</v>
      </c>
      <c r="J7" s="38">
        <f t="shared" ref="J7:J23" si="2">(I7/H7)</f>
        <v>0.48275862068965519</v>
      </c>
      <c r="K7" s="36">
        <v>40</v>
      </c>
      <c r="L7" s="39">
        <v>27</v>
      </c>
      <c r="M7" s="40">
        <f>+L7/K7</f>
        <v>0.67500000000000004</v>
      </c>
      <c r="N7" s="41">
        <v>0</v>
      </c>
      <c r="O7" s="42">
        <v>0</v>
      </c>
      <c r="P7" s="39">
        <v>27</v>
      </c>
      <c r="Q7" s="43">
        <v>2</v>
      </c>
      <c r="R7" s="44">
        <v>3</v>
      </c>
      <c r="S7" s="45"/>
    </row>
    <row r="8" spans="1:19" s="46" customFormat="1" ht="20.100000000000001" customHeight="1" x14ac:dyDescent="0.2">
      <c r="A8" s="47" t="s">
        <v>33</v>
      </c>
      <c r="B8" s="48">
        <v>137</v>
      </c>
      <c r="C8" s="49">
        <v>172</v>
      </c>
      <c r="D8" s="50">
        <f t="shared" si="0"/>
        <v>1.2554744525547445</v>
      </c>
      <c r="E8" s="51">
        <v>61</v>
      </c>
      <c r="F8" s="52">
        <v>96</v>
      </c>
      <c r="G8" s="50">
        <f t="shared" si="1"/>
        <v>1.5737704918032787</v>
      </c>
      <c r="H8" s="37">
        <v>61</v>
      </c>
      <c r="I8" s="49">
        <v>94</v>
      </c>
      <c r="J8" s="53">
        <f t="shared" si="2"/>
        <v>1.540983606557377</v>
      </c>
      <c r="K8" s="52">
        <v>151</v>
      </c>
      <c r="L8" s="54">
        <v>166</v>
      </c>
      <c r="M8" s="55">
        <f>+L8/K8</f>
        <v>1.0993377483443709</v>
      </c>
      <c r="N8" s="56">
        <v>0</v>
      </c>
      <c r="O8" s="57">
        <v>0</v>
      </c>
      <c r="P8" s="54">
        <v>166</v>
      </c>
      <c r="Q8" s="58">
        <v>0</v>
      </c>
      <c r="R8" s="59">
        <v>2</v>
      </c>
      <c r="S8" s="45"/>
    </row>
    <row r="9" spans="1:19" s="46" customFormat="1" ht="20.100000000000001" customHeight="1" x14ac:dyDescent="0.2">
      <c r="A9" s="31" t="s">
        <v>34</v>
      </c>
      <c r="B9" s="48">
        <v>57</v>
      </c>
      <c r="C9" s="60">
        <v>39</v>
      </c>
      <c r="D9" s="61">
        <f t="shared" si="0"/>
        <v>0.68421052631578949</v>
      </c>
      <c r="E9" s="51">
        <v>40</v>
      </c>
      <c r="F9" s="52">
        <v>23</v>
      </c>
      <c r="G9" s="50">
        <f t="shared" si="1"/>
        <v>0.57499999999999996</v>
      </c>
      <c r="H9" s="37">
        <v>23</v>
      </c>
      <c r="I9" s="60">
        <v>23</v>
      </c>
      <c r="J9" s="53">
        <f t="shared" si="2"/>
        <v>1</v>
      </c>
      <c r="K9" s="52">
        <v>28</v>
      </c>
      <c r="L9" s="54">
        <v>36</v>
      </c>
      <c r="M9" s="55">
        <f t="shared" ref="M9:M22" si="3">+L9/K9</f>
        <v>1.2857142857142858</v>
      </c>
      <c r="N9" s="62">
        <v>0</v>
      </c>
      <c r="O9" s="63">
        <v>0</v>
      </c>
      <c r="P9" s="64">
        <v>36</v>
      </c>
      <c r="Q9" s="65">
        <v>0</v>
      </c>
      <c r="R9" s="66">
        <v>0</v>
      </c>
      <c r="S9" s="45"/>
    </row>
    <row r="10" spans="1:19" s="46" customFormat="1" ht="20.100000000000001" customHeight="1" x14ac:dyDescent="0.2">
      <c r="A10" s="31" t="s">
        <v>35</v>
      </c>
      <c r="B10" s="67">
        <v>96</v>
      </c>
      <c r="C10" s="60">
        <v>108</v>
      </c>
      <c r="D10" s="61">
        <f t="shared" si="0"/>
        <v>1.125</v>
      </c>
      <c r="E10" s="68">
        <v>61</v>
      </c>
      <c r="F10" s="52">
        <v>69</v>
      </c>
      <c r="G10" s="50">
        <f t="shared" si="1"/>
        <v>1.1311475409836065</v>
      </c>
      <c r="H10" s="69">
        <v>19</v>
      </c>
      <c r="I10" s="60">
        <v>24</v>
      </c>
      <c r="J10" s="53">
        <f>IF(H10&gt;0,I10/H10,0)</f>
        <v>1.263157894736842</v>
      </c>
      <c r="K10" s="52">
        <v>27</v>
      </c>
      <c r="L10" s="54">
        <v>48</v>
      </c>
      <c r="M10" s="55">
        <f t="shared" si="3"/>
        <v>1.7777777777777777</v>
      </c>
      <c r="N10" s="62">
        <v>0</v>
      </c>
      <c r="O10" s="63">
        <v>0</v>
      </c>
      <c r="P10" s="64">
        <v>46</v>
      </c>
      <c r="Q10" s="65">
        <v>0</v>
      </c>
      <c r="R10" s="66">
        <v>2</v>
      </c>
      <c r="S10" s="45"/>
    </row>
    <row r="11" spans="1:19" s="46" customFormat="1" ht="20.100000000000001" customHeight="1" x14ac:dyDescent="0.2">
      <c r="A11" s="31" t="s">
        <v>36</v>
      </c>
      <c r="B11" s="48">
        <v>37</v>
      </c>
      <c r="C11" s="60">
        <v>46</v>
      </c>
      <c r="D11" s="61">
        <f t="shared" si="0"/>
        <v>1.2432432432432432</v>
      </c>
      <c r="E11" s="70">
        <v>8</v>
      </c>
      <c r="F11" s="52">
        <v>22</v>
      </c>
      <c r="G11" s="50">
        <f t="shared" si="1"/>
        <v>2.75</v>
      </c>
      <c r="H11" s="37">
        <v>5</v>
      </c>
      <c r="I11" s="60">
        <v>15</v>
      </c>
      <c r="J11" s="53">
        <f>IF(H11&gt;0,I11/H11,0)</f>
        <v>3</v>
      </c>
      <c r="K11" s="52">
        <v>32</v>
      </c>
      <c r="L11" s="54">
        <v>28</v>
      </c>
      <c r="M11" s="55">
        <f>IF(K11&gt;0,L11/K11,0)</f>
        <v>0.875</v>
      </c>
      <c r="N11" s="62">
        <v>1</v>
      </c>
      <c r="O11" s="63">
        <v>0</v>
      </c>
      <c r="P11" s="64">
        <v>28</v>
      </c>
      <c r="Q11" s="65">
        <v>1</v>
      </c>
      <c r="R11" s="66">
        <v>1</v>
      </c>
      <c r="S11" s="45"/>
    </row>
    <row r="12" spans="1:19" s="46" customFormat="1" ht="20.100000000000001" customHeight="1" x14ac:dyDescent="0.2">
      <c r="A12" s="31" t="s">
        <v>37</v>
      </c>
      <c r="B12" s="71">
        <v>119</v>
      </c>
      <c r="C12" s="60">
        <v>127</v>
      </c>
      <c r="D12" s="61">
        <f t="shared" si="0"/>
        <v>1.0672268907563025</v>
      </c>
      <c r="E12" s="72">
        <v>72</v>
      </c>
      <c r="F12" s="52">
        <v>74</v>
      </c>
      <c r="G12" s="50">
        <f t="shared" si="1"/>
        <v>1.0277777777777777</v>
      </c>
      <c r="H12" s="37">
        <v>72</v>
      </c>
      <c r="I12" s="60">
        <v>76</v>
      </c>
      <c r="J12" s="53">
        <f t="shared" si="2"/>
        <v>1.0555555555555556</v>
      </c>
      <c r="K12" s="52">
        <v>119</v>
      </c>
      <c r="L12" s="54">
        <v>127</v>
      </c>
      <c r="M12" s="55">
        <f t="shared" si="3"/>
        <v>1.0672268907563025</v>
      </c>
      <c r="N12" s="62">
        <v>0</v>
      </c>
      <c r="O12" s="63">
        <v>17</v>
      </c>
      <c r="P12" s="64">
        <v>110</v>
      </c>
      <c r="Q12" s="65">
        <v>0</v>
      </c>
      <c r="R12" s="66">
        <v>0</v>
      </c>
      <c r="S12" s="45"/>
    </row>
    <row r="13" spans="1:19" s="46" customFormat="1" ht="20.100000000000001" customHeight="1" x14ac:dyDescent="0.2">
      <c r="A13" s="31" t="s">
        <v>38</v>
      </c>
      <c r="B13" s="48">
        <v>50</v>
      </c>
      <c r="C13" s="60">
        <v>43</v>
      </c>
      <c r="D13" s="61">
        <f t="shared" si="0"/>
        <v>0.86</v>
      </c>
      <c r="E13" s="51">
        <v>35</v>
      </c>
      <c r="F13" s="52">
        <v>32</v>
      </c>
      <c r="G13" s="50">
        <f t="shared" si="1"/>
        <v>0.91428571428571426</v>
      </c>
      <c r="H13" s="37">
        <v>20</v>
      </c>
      <c r="I13" s="60">
        <v>15</v>
      </c>
      <c r="J13" s="53">
        <f t="shared" si="2"/>
        <v>0.75</v>
      </c>
      <c r="K13" s="52">
        <v>30</v>
      </c>
      <c r="L13" s="54">
        <v>24</v>
      </c>
      <c r="M13" s="55">
        <f t="shared" si="3"/>
        <v>0.8</v>
      </c>
      <c r="N13" s="62">
        <v>1</v>
      </c>
      <c r="O13" s="63">
        <v>0</v>
      </c>
      <c r="P13" s="64">
        <v>18</v>
      </c>
      <c r="Q13" s="65">
        <v>0</v>
      </c>
      <c r="R13" s="66">
        <v>7</v>
      </c>
      <c r="S13" s="45"/>
    </row>
    <row r="14" spans="1:19" s="46" customFormat="1" ht="20.100000000000001" customHeight="1" x14ac:dyDescent="0.2">
      <c r="A14" s="31" t="s">
        <v>39</v>
      </c>
      <c r="B14" s="48">
        <v>49</v>
      </c>
      <c r="C14" s="60">
        <v>61</v>
      </c>
      <c r="D14" s="61">
        <f t="shared" si="0"/>
        <v>1.2448979591836735</v>
      </c>
      <c r="E14" s="51">
        <v>22</v>
      </c>
      <c r="F14" s="52">
        <v>34</v>
      </c>
      <c r="G14" s="50">
        <f t="shared" si="1"/>
        <v>1.5454545454545454</v>
      </c>
      <c r="H14" s="37">
        <v>16</v>
      </c>
      <c r="I14" s="60">
        <v>34</v>
      </c>
      <c r="J14" s="53">
        <f t="shared" si="2"/>
        <v>2.125</v>
      </c>
      <c r="K14" s="52">
        <v>40</v>
      </c>
      <c r="L14" s="54">
        <v>57</v>
      </c>
      <c r="M14" s="55">
        <f t="shared" si="3"/>
        <v>1.425</v>
      </c>
      <c r="N14" s="62">
        <v>0</v>
      </c>
      <c r="O14" s="63">
        <v>0</v>
      </c>
      <c r="P14" s="64">
        <v>57</v>
      </c>
      <c r="Q14" s="65">
        <v>0</v>
      </c>
      <c r="R14" s="66">
        <v>3</v>
      </c>
      <c r="S14" s="45"/>
    </row>
    <row r="15" spans="1:19" s="46" customFormat="1" ht="20.100000000000001" customHeight="1" x14ac:dyDescent="0.2">
      <c r="A15" s="31" t="s">
        <v>40</v>
      </c>
      <c r="B15" s="48">
        <v>145</v>
      </c>
      <c r="C15" s="60">
        <v>250</v>
      </c>
      <c r="D15" s="61">
        <f t="shared" si="0"/>
        <v>1.7241379310344827</v>
      </c>
      <c r="E15" s="51">
        <v>76</v>
      </c>
      <c r="F15" s="52">
        <v>187</v>
      </c>
      <c r="G15" s="50">
        <f t="shared" si="1"/>
        <v>2.4605263157894739</v>
      </c>
      <c r="H15" s="37">
        <v>76</v>
      </c>
      <c r="I15" s="60">
        <v>93</v>
      </c>
      <c r="J15" s="53">
        <f t="shared" si="2"/>
        <v>1.2236842105263157</v>
      </c>
      <c r="K15" s="52">
        <v>125</v>
      </c>
      <c r="L15" s="54">
        <v>121</v>
      </c>
      <c r="M15" s="55">
        <f t="shared" si="3"/>
        <v>0.96799999999999997</v>
      </c>
      <c r="N15" s="62">
        <v>9</v>
      </c>
      <c r="O15" s="63">
        <v>0</v>
      </c>
      <c r="P15" s="64">
        <v>96</v>
      </c>
      <c r="Q15" s="65">
        <v>5</v>
      </c>
      <c r="R15" s="66">
        <v>36</v>
      </c>
      <c r="S15" s="45"/>
    </row>
    <row r="16" spans="1:19" s="46" customFormat="1" ht="20.100000000000001" customHeight="1" x14ac:dyDescent="0.2">
      <c r="A16" s="31" t="s">
        <v>41</v>
      </c>
      <c r="B16" s="48">
        <v>328</v>
      </c>
      <c r="C16" s="60">
        <v>413</v>
      </c>
      <c r="D16" s="61">
        <f t="shared" si="0"/>
        <v>1.2591463414634145</v>
      </c>
      <c r="E16" s="51">
        <v>147</v>
      </c>
      <c r="F16" s="52">
        <v>231</v>
      </c>
      <c r="G16" s="50">
        <f t="shared" si="1"/>
        <v>1.5714285714285714</v>
      </c>
      <c r="H16" s="37">
        <v>146</v>
      </c>
      <c r="I16" s="60">
        <v>159</v>
      </c>
      <c r="J16" s="53">
        <f t="shared" si="2"/>
        <v>1.0890410958904109</v>
      </c>
      <c r="K16" s="52">
        <v>213</v>
      </c>
      <c r="L16" s="54">
        <v>278</v>
      </c>
      <c r="M16" s="55">
        <f t="shared" si="3"/>
        <v>1.3051643192488263</v>
      </c>
      <c r="N16" s="62">
        <v>0</v>
      </c>
      <c r="O16" s="63">
        <v>1</v>
      </c>
      <c r="P16" s="64">
        <v>273</v>
      </c>
      <c r="Q16" s="65">
        <v>5</v>
      </c>
      <c r="R16" s="66">
        <v>2</v>
      </c>
      <c r="S16" s="45"/>
    </row>
    <row r="17" spans="1:19" s="46" customFormat="1" ht="20.100000000000001" customHeight="1" x14ac:dyDescent="0.2">
      <c r="A17" s="31" t="s">
        <v>42</v>
      </c>
      <c r="B17" s="48">
        <v>109</v>
      </c>
      <c r="C17" s="60">
        <v>69</v>
      </c>
      <c r="D17" s="61">
        <f t="shared" si="0"/>
        <v>0.6330275229357798</v>
      </c>
      <c r="E17" s="72">
        <v>70</v>
      </c>
      <c r="F17" s="52">
        <v>52</v>
      </c>
      <c r="G17" s="50">
        <f t="shared" si="1"/>
        <v>0.74285714285714288</v>
      </c>
      <c r="H17" s="69">
        <v>70</v>
      </c>
      <c r="I17" s="60">
        <v>50</v>
      </c>
      <c r="J17" s="53">
        <f>IF(H17&gt;0,I17/H17,0)</f>
        <v>0.7142857142857143</v>
      </c>
      <c r="K17" s="103">
        <v>109</v>
      </c>
      <c r="L17" s="54">
        <v>67</v>
      </c>
      <c r="M17" s="53">
        <f>IF(K17&gt;0,L17/K17,0)</f>
        <v>0.61467889908256879</v>
      </c>
      <c r="N17" s="62">
        <v>0</v>
      </c>
      <c r="O17" s="63">
        <v>0</v>
      </c>
      <c r="P17" s="64">
        <v>67</v>
      </c>
      <c r="Q17" s="65">
        <v>1</v>
      </c>
      <c r="R17" s="66">
        <v>3</v>
      </c>
      <c r="S17" s="45"/>
    </row>
    <row r="18" spans="1:19" s="46" customFormat="1" ht="20.100000000000001" customHeight="1" x14ac:dyDescent="0.2">
      <c r="A18" s="31" t="s">
        <v>43</v>
      </c>
      <c r="B18" s="48">
        <v>185</v>
      </c>
      <c r="C18" s="60">
        <v>166</v>
      </c>
      <c r="D18" s="61">
        <f t="shared" si="0"/>
        <v>0.89729729729729735</v>
      </c>
      <c r="E18" s="51">
        <v>97</v>
      </c>
      <c r="F18" s="52">
        <v>78</v>
      </c>
      <c r="G18" s="50">
        <f t="shared" si="1"/>
        <v>0.80412371134020622</v>
      </c>
      <c r="H18" s="37">
        <v>53</v>
      </c>
      <c r="I18" s="60">
        <v>61</v>
      </c>
      <c r="J18" s="53">
        <f t="shared" si="2"/>
        <v>1.1509433962264151</v>
      </c>
      <c r="K18" s="52">
        <v>93</v>
      </c>
      <c r="L18" s="54">
        <v>121</v>
      </c>
      <c r="M18" s="55">
        <f t="shared" si="3"/>
        <v>1.3010752688172043</v>
      </c>
      <c r="N18" s="62">
        <v>0</v>
      </c>
      <c r="O18" s="63">
        <v>0</v>
      </c>
      <c r="P18" s="64">
        <v>121</v>
      </c>
      <c r="Q18" s="65">
        <v>0</v>
      </c>
      <c r="R18" s="66">
        <v>0</v>
      </c>
      <c r="S18" s="45"/>
    </row>
    <row r="19" spans="1:19" s="46" customFormat="1" ht="20.100000000000001" customHeight="1" x14ac:dyDescent="0.2">
      <c r="A19" s="31" t="s">
        <v>44</v>
      </c>
      <c r="B19" s="48">
        <v>103</v>
      </c>
      <c r="C19" s="60">
        <v>57</v>
      </c>
      <c r="D19" s="61">
        <f t="shared" si="0"/>
        <v>0.55339805825242716</v>
      </c>
      <c r="E19" s="51">
        <v>75</v>
      </c>
      <c r="F19" s="52">
        <v>30</v>
      </c>
      <c r="G19" s="50">
        <f t="shared" si="1"/>
        <v>0.4</v>
      </c>
      <c r="H19" s="37">
        <v>37</v>
      </c>
      <c r="I19" s="60">
        <v>15</v>
      </c>
      <c r="J19" s="53">
        <f t="shared" si="2"/>
        <v>0.40540540540540543</v>
      </c>
      <c r="K19" s="52">
        <v>55</v>
      </c>
      <c r="L19" s="54">
        <v>36</v>
      </c>
      <c r="M19" s="55">
        <f t="shared" si="3"/>
        <v>0.65454545454545454</v>
      </c>
      <c r="N19" s="62">
        <v>0</v>
      </c>
      <c r="O19" s="63">
        <v>0</v>
      </c>
      <c r="P19" s="64">
        <v>36</v>
      </c>
      <c r="Q19" s="65">
        <v>0</v>
      </c>
      <c r="R19" s="66">
        <v>0</v>
      </c>
      <c r="S19" s="45"/>
    </row>
    <row r="20" spans="1:19" s="46" customFormat="1" ht="20.100000000000001" customHeight="1" x14ac:dyDescent="0.2">
      <c r="A20" s="31" t="s">
        <v>45</v>
      </c>
      <c r="B20" s="48">
        <v>30</v>
      </c>
      <c r="C20" s="60">
        <v>3</v>
      </c>
      <c r="D20" s="61">
        <f t="shared" si="0"/>
        <v>0.1</v>
      </c>
      <c r="E20" s="51">
        <v>30</v>
      </c>
      <c r="F20" s="52">
        <v>3</v>
      </c>
      <c r="G20" s="50">
        <f t="shared" si="1"/>
        <v>0.1</v>
      </c>
      <c r="H20" s="37">
        <v>25</v>
      </c>
      <c r="I20" s="60">
        <v>0</v>
      </c>
      <c r="J20" s="53">
        <f t="shared" si="2"/>
        <v>0</v>
      </c>
      <c r="K20" s="52">
        <v>25</v>
      </c>
      <c r="L20" s="54">
        <v>0</v>
      </c>
      <c r="M20" s="55">
        <f t="shared" si="3"/>
        <v>0</v>
      </c>
      <c r="N20" s="62">
        <v>0</v>
      </c>
      <c r="O20" s="63">
        <v>0</v>
      </c>
      <c r="P20" s="64">
        <v>0</v>
      </c>
      <c r="Q20" s="65">
        <v>0</v>
      </c>
      <c r="R20" s="66">
        <v>0</v>
      </c>
      <c r="S20" s="45"/>
    </row>
    <row r="21" spans="1:19" s="46" customFormat="1" ht="20.100000000000001" customHeight="1" x14ac:dyDescent="0.2">
      <c r="A21" s="31" t="s">
        <v>46</v>
      </c>
      <c r="B21" s="48">
        <v>95</v>
      </c>
      <c r="C21" s="60">
        <v>59</v>
      </c>
      <c r="D21" s="61">
        <f t="shared" si="0"/>
        <v>0.62105263157894741</v>
      </c>
      <c r="E21" s="51">
        <v>65</v>
      </c>
      <c r="F21" s="52">
        <v>32</v>
      </c>
      <c r="G21" s="50">
        <f t="shared" si="1"/>
        <v>0.49230769230769234</v>
      </c>
      <c r="H21" s="69">
        <v>65</v>
      </c>
      <c r="I21" s="60">
        <v>32</v>
      </c>
      <c r="J21" s="53">
        <f>IF(H21&gt;0,I21/H21,0)</f>
        <v>0.49230769230769234</v>
      </c>
      <c r="K21" s="103">
        <v>95</v>
      </c>
      <c r="L21" s="54">
        <v>55</v>
      </c>
      <c r="M21" s="53">
        <f>IF(K21&gt;0,L21/K21,0)</f>
        <v>0.57894736842105265</v>
      </c>
      <c r="N21" s="62">
        <v>0</v>
      </c>
      <c r="O21" s="63">
        <v>0</v>
      </c>
      <c r="P21" s="64">
        <v>55</v>
      </c>
      <c r="Q21" s="65">
        <v>0</v>
      </c>
      <c r="R21" s="66">
        <v>0</v>
      </c>
      <c r="S21" s="45"/>
    </row>
    <row r="22" spans="1:19" s="46" customFormat="1" ht="20.100000000000001" customHeight="1" thickBot="1" x14ac:dyDescent="0.25">
      <c r="A22" s="73" t="s">
        <v>47</v>
      </c>
      <c r="B22" s="48">
        <v>256</v>
      </c>
      <c r="C22" s="74">
        <v>144</v>
      </c>
      <c r="D22" s="75">
        <f t="shared" si="0"/>
        <v>0.5625</v>
      </c>
      <c r="E22" s="51">
        <v>209</v>
      </c>
      <c r="F22" s="76">
        <v>95</v>
      </c>
      <c r="G22" s="75">
        <f>IF(E22&gt;0,F22/E22,0)</f>
        <v>0.45454545454545453</v>
      </c>
      <c r="H22" s="69">
        <v>85</v>
      </c>
      <c r="I22" s="74">
        <v>31</v>
      </c>
      <c r="J22" s="75">
        <f>IF(H22&gt;0,I22/H22,0)</f>
        <v>0.36470588235294116</v>
      </c>
      <c r="K22" s="223">
        <v>100</v>
      </c>
      <c r="L22" s="78">
        <v>57</v>
      </c>
      <c r="M22" s="55">
        <f t="shared" si="3"/>
        <v>0.56999999999999995</v>
      </c>
      <c r="N22" s="79">
        <v>0</v>
      </c>
      <c r="O22" s="80">
        <v>0</v>
      </c>
      <c r="P22" s="78">
        <v>55</v>
      </c>
      <c r="Q22" s="81">
        <v>0</v>
      </c>
      <c r="R22" s="82">
        <v>2</v>
      </c>
      <c r="S22" s="45"/>
    </row>
    <row r="23" spans="1:19" s="46" customFormat="1" ht="20.100000000000001" customHeight="1" thickBot="1" x14ac:dyDescent="0.25">
      <c r="A23" s="83" t="s">
        <v>48</v>
      </c>
      <c r="B23" s="84">
        <f>SUM(B7:B22)</f>
        <v>1853</v>
      </c>
      <c r="C23" s="85">
        <f>SUM(C7:C22)</f>
        <v>1803</v>
      </c>
      <c r="D23" s="86">
        <f t="shared" si="0"/>
        <v>0.97301672962763086</v>
      </c>
      <c r="E23" s="87">
        <f>SUM(E7:E22)</f>
        <v>1103</v>
      </c>
      <c r="F23" s="85">
        <f>SUM(F7:F22)</f>
        <v>1085</v>
      </c>
      <c r="G23" s="86">
        <f t="shared" si="1"/>
        <v>0.98368087035358109</v>
      </c>
      <c r="H23" s="88">
        <v>602</v>
      </c>
      <c r="I23" s="85">
        <f>SUM(I7:I22)</f>
        <v>736</v>
      </c>
      <c r="J23" s="89">
        <f t="shared" si="2"/>
        <v>1.2225913621262459</v>
      </c>
      <c r="K23" s="85">
        <v>849</v>
      </c>
      <c r="L23" s="90">
        <f>SUM(L7:L22)</f>
        <v>1248</v>
      </c>
      <c r="M23" s="91">
        <f>+L23/K23</f>
        <v>1.4699646643109541</v>
      </c>
      <c r="N23" s="93">
        <f>SUM(N7:N22)</f>
        <v>11</v>
      </c>
      <c r="O23" s="93">
        <f>SUM(O7:O22)</f>
        <v>18</v>
      </c>
      <c r="P23" s="94">
        <f>SUM(P7:P22)</f>
        <v>1191</v>
      </c>
      <c r="Q23" s="94">
        <f>SUM(Q7:Q22)</f>
        <v>14</v>
      </c>
      <c r="R23" s="95">
        <f>SUM(R7:R22)</f>
        <v>61</v>
      </c>
      <c r="S23" s="45"/>
    </row>
    <row r="24" spans="1:19" ht="15" x14ac:dyDescent="0.25">
      <c r="A24" s="247"/>
      <c r="B24" s="248"/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</row>
    <row r="25" spans="1:19" ht="27" customHeight="1" x14ac:dyDescent="0.25">
      <c r="A25" s="249" t="s">
        <v>49</v>
      </c>
      <c r="B25" s="249"/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</row>
    <row r="26" spans="1:19" ht="15" x14ac:dyDescent="0.25">
      <c r="A26" s="245" t="s">
        <v>50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1:19" ht="15" x14ac:dyDescent="0.25">
      <c r="A27" s="245"/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1:19" ht="9" customHeight="1" x14ac:dyDescent="0.2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96"/>
      <c r="Q28" s="142"/>
    </row>
  </sheetData>
  <mergeCells count="16">
    <mergeCell ref="A27:Q27"/>
    <mergeCell ref="A26:Q26"/>
    <mergeCell ref="A24:Q24"/>
    <mergeCell ref="A25:R25"/>
    <mergeCell ref="A1:R1"/>
    <mergeCell ref="A2:R2"/>
    <mergeCell ref="A3:R3"/>
    <mergeCell ref="H4:M4"/>
    <mergeCell ref="H5:M5"/>
    <mergeCell ref="N5:R5"/>
    <mergeCell ref="B5:D5"/>
    <mergeCell ref="E5:G5"/>
    <mergeCell ref="N4:R4"/>
    <mergeCell ref="B4:D4"/>
    <mergeCell ref="E4:G4"/>
    <mergeCell ref="A4:A6"/>
  </mergeCells>
  <phoneticPr fontId="2" type="noConversion"/>
  <printOptions horizontalCentered="1" verticalCentered="1"/>
  <pageMargins left="0.3" right="0.3" top="0.57999999999999996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5"/>
  <sheetViews>
    <sheetView zoomScaleNormal="100" workbookViewId="0">
      <selection activeCell="A26" sqref="A26"/>
    </sheetView>
  </sheetViews>
  <sheetFormatPr defaultColWidth="9.140625" defaultRowHeight="12.75" x14ac:dyDescent="0.2"/>
  <cols>
    <col min="1" max="1" width="19.5703125" style="3" customWidth="1"/>
    <col min="2" max="2" width="8" style="144" customWidth="1"/>
    <col min="3" max="3" width="7.42578125" style="145" customWidth="1"/>
    <col min="4" max="4" width="7.28515625" style="146" customWidth="1"/>
    <col min="5" max="5" width="8.5703125" style="145" customWidth="1"/>
    <col min="6" max="6" width="8.5703125" style="147" customWidth="1"/>
    <col min="7" max="7" width="7" style="3" customWidth="1"/>
    <col min="8" max="8" width="10.28515625" style="3" customWidth="1"/>
    <col min="9" max="10" width="8.5703125" style="3" customWidth="1"/>
    <col min="11" max="11" width="9.5703125" style="3" customWidth="1"/>
    <col min="12" max="12" width="9.42578125" style="146" customWidth="1"/>
    <col min="13" max="13" width="8" style="145" customWidth="1"/>
    <col min="14" max="14" width="8" style="147" customWidth="1"/>
    <col min="15" max="15" width="9.7109375" style="3" customWidth="1"/>
    <col min="16" max="16384" width="9.140625" style="3"/>
  </cols>
  <sheetData>
    <row r="1" spans="1:15" s="24" customFormat="1" ht="20.100000000000001" customHeight="1" x14ac:dyDescent="0.2">
      <c r="A1" s="250" t="str">
        <f>+'1 Adult Part'!A1:O1</f>
        <v>TAB 6 - WIOA TITLE I PARTICIPANT SUMMARIES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2"/>
      <c r="O1" s="229"/>
    </row>
    <row r="2" spans="1:15" s="24" customFormat="1" ht="20.100000000000001" customHeight="1" x14ac:dyDescent="0.2">
      <c r="A2" s="268" t="str">
        <f>'1 Adult Part'!$A$2</f>
        <v>FY24 QUARTER ENDING JUNE 30, 2024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70"/>
    </row>
    <row r="3" spans="1:15" s="24" customFormat="1" ht="20.100000000000001" customHeight="1" thickBot="1" x14ac:dyDescent="0.25">
      <c r="A3" s="278" t="s">
        <v>51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80"/>
    </row>
    <row r="4" spans="1:15" ht="15" x14ac:dyDescent="0.25">
      <c r="A4" s="281" t="s">
        <v>12</v>
      </c>
      <c r="B4" s="276" t="s">
        <v>52</v>
      </c>
      <c r="C4" s="276"/>
      <c r="D4" s="277"/>
      <c r="E4" s="275" t="s">
        <v>53</v>
      </c>
      <c r="F4" s="276"/>
      <c r="G4" s="277"/>
      <c r="H4" s="228" t="s">
        <v>54</v>
      </c>
      <c r="I4" s="273" t="s">
        <v>55</v>
      </c>
      <c r="J4" s="274"/>
      <c r="K4" s="273" t="s">
        <v>56</v>
      </c>
      <c r="L4" s="274"/>
      <c r="M4" s="275" t="s">
        <v>57</v>
      </c>
      <c r="N4" s="277"/>
    </row>
    <row r="5" spans="1:15" ht="34.5" customHeight="1" thickBot="1" x14ac:dyDescent="0.3">
      <c r="A5" s="282"/>
      <c r="B5" s="97" t="s">
        <v>20</v>
      </c>
      <c r="C5" s="97" t="s">
        <v>21</v>
      </c>
      <c r="D5" s="98" t="s">
        <v>58</v>
      </c>
      <c r="E5" s="97" t="s">
        <v>20</v>
      </c>
      <c r="F5" s="99" t="s">
        <v>21</v>
      </c>
      <c r="G5" s="98" t="s">
        <v>58</v>
      </c>
      <c r="H5" s="100" t="s">
        <v>21</v>
      </c>
      <c r="I5" s="101" t="s">
        <v>20</v>
      </c>
      <c r="J5" s="100" t="s">
        <v>21</v>
      </c>
      <c r="K5" s="101" t="s">
        <v>20</v>
      </c>
      <c r="L5" s="100" t="s">
        <v>21</v>
      </c>
      <c r="M5" s="97" t="s">
        <v>20</v>
      </c>
      <c r="N5" s="102" t="s">
        <v>21</v>
      </c>
    </row>
    <row r="6" spans="1:15" s="110" customFormat="1" ht="21.95" customHeight="1" x14ac:dyDescent="0.2">
      <c r="A6" s="47" t="s">
        <v>32</v>
      </c>
      <c r="B6" s="37">
        <v>42</v>
      </c>
      <c r="C6" s="103">
        <v>30</v>
      </c>
      <c r="D6" s="50">
        <f t="shared" ref="D6:D22" si="0">C6/B6</f>
        <v>0.7142857142857143</v>
      </c>
      <c r="E6" s="35">
        <v>32</v>
      </c>
      <c r="F6" s="104">
        <v>12</v>
      </c>
      <c r="G6" s="50">
        <f t="shared" ref="G6:G22" si="1">F6/E6</f>
        <v>0.375</v>
      </c>
      <c r="H6" s="104">
        <v>3</v>
      </c>
      <c r="I6" s="105">
        <f t="shared" ref="I6:I22" si="2">+E6/B6</f>
        <v>0.76190476190476186</v>
      </c>
      <c r="J6" s="50">
        <f>IF(F6=0,0, F6/(C6-H6))</f>
        <v>0.44444444444444442</v>
      </c>
      <c r="K6" s="106">
        <v>18</v>
      </c>
      <c r="L6" s="107">
        <v>20.884615384615401</v>
      </c>
      <c r="M6" s="108">
        <v>25</v>
      </c>
      <c r="N6" s="109">
        <v>9</v>
      </c>
    </row>
    <row r="7" spans="1:15" s="110" customFormat="1" ht="21.95" customHeight="1" x14ac:dyDescent="0.2">
      <c r="A7" s="47" t="s">
        <v>33</v>
      </c>
      <c r="B7" s="37">
        <v>103</v>
      </c>
      <c r="C7" s="103">
        <v>97</v>
      </c>
      <c r="D7" s="111">
        <f t="shared" si="0"/>
        <v>0.94174757281553401</v>
      </c>
      <c r="E7" s="51">
        <v>75</v>
      </c>
      <c r="F7" s="104">
        <v>38</v>
      </c>
      <c r="G7" s="50">
        <f t="shared" si="1"/>
        <v>0.50666666666666671</v>
      </c>
      <c r="H7" s="104">
        <v>0</v>
      </c>
      <c r="I7" s="105">
        <f t="shared" si="2"/>
        <v>0.72815533980582525</v>
      </c>
      <c r="J7" s="50">
        <f t="shared" ref="J7:J22" si="3">(F7/(C7-H7))</f>
        <v>0.39175257731958762</v>
      </c>
      <c r="K7" s="106">
        <v>16</v>
      </c>
      <c r="L7" s="107">
        <v>22.435933014354099</v>
      </c>
      <c r="M7" s="112">
        <v>60</v>
      </c>
      <c r="N7" s="109">
        <v>87</v>
      </c>
    </row>
    <row r="8" spans="1:15" s="110" customFormat="1" ht="21.95" customHeight="1" x14ac:dyDescent="0.2">
      <c r="A8" s="31" t="s">
        <v>34</v>
      </c>
      <c r="B8" s="37">
        <v>42</v>
      </c>
      <c r="C8" s="113">
        <v>19</v>
      </c>
      <c r="D8" s="61">
        <f t="shared" si="0"/>
        <v>0.45238095238095238</v>
      </c>
      <c r="E8" s="51">
        <v>32</v>
      </c>
      <c r="F8" s="114">
        <v>15</v>
      </c>
      <c r="G8" s="111">
        <f t="shared" si="1"/>
        <v>0.46875</v>
      </c>
      <c r="H8" s="115">
        <v>0</v>
      </c>
      <c r="I8" s="116">
        <f t="shared" si="2"/>
        <v>0.76190476190476186</v>
      </c>
      <c r="J8" s="61">
        <f t="shared" si="3"/>
        <v>0.78947368421052633</v>
      </c>
      <c r="K8" s="106">
        <v>17.5</v>
      </c>
      <c r="L8" s="117">
        <v>21.6030062160062</v>
      </c>
      <c r="M8" s="112">
        <v>13</v>
      </c>
      <c r="N8" s="118">
        <v>23</v>
      </c>
    </row>
    <row r="9" spans="1:15" s="110" customFormat="1" ht="21.95" customHeight="1" x14ac:dyDescent="0.2">
      <c r="A9" s="31" t="s">
        <v>35</v>
      </c>
      <c r="B9" s="69">
        <v>50</v>
      </c>
      <c r="C9" s="113">
        <v>81</v>
      </c>
      <c r="D9" s="61">
        <f t="shared" si="0"/>
        <v>1.62</v>
      </c>
      <c r="E9" s="68">
        <v>40</v>
      </c>
      <c r="F9" s="114">
        <v>34</v>
      </c>
      <c r="G9" s="61">
        <f>IF(E9&gt;0,F9/E9,0)</f>
        <v>0.85</v>
      </c>
      <c r="H9" s="114">
        <v>3</v>
      </c>
      <c r="I9" s="116">
        <f t="shared" si="2"/>
        <v>0.8</v>
      </c>
      <c r="J9" s="61">
        <f t="shared" si="3"/>
        <v>0.4358974358974359</v>
      </c>
      <c r="K9" s="119">
        <v>17.5</v>
      </c>
      <c r="L9" s="117">
        <v>19.902941176470598</v>
      </c>
      <c r="M9" s="120">
        <v>20</v>
      </c>
      <c r="N9" s="118">
        <v>18</v>
      </c>
    </row>
    <row r="10" spans="1:15" s="110" customFormat="1" ht="21.95" customHeight="1" x14ac:dyDescent="0.2">
      <c r="A10" s="31" t="s">
        <v>36</v>
      </c>
      <c r="B10" s="37">
        <v>27</v>
      </c>
      <c r="C10" s="113">
        <v>23</v>
      </c>
      <c r="D10" s="61">
        <f t="shared" si="0"/>
        <v>0.85185185185185186</v>
      </c>
      <c r="E10" s="51">
        <v>22</v>
      </c>
      <c r="F10" s="114">
        <v>10</v>
      </c>
      <c r="G10" s="61">
        <f t="shared" si="1"/>
        <v>0.45454545454545453</v>
      </c>
      <c r="H10" s="114">
        <v>9</v>
      </c>
      <c r="I10" s="116">
        <f t="shared" si="2"/>
        <v>0.81481481481481477</v>
      </c>
      <c r="J10" s="61">
        <f t="shared" si="3"/>
        <v>0.7142857142857143</v>
      </c>
      <c r="K10" s="106">
        <v>18</v>
      </c>
      <c r="L10" s="117">
        <v>22.366</v>
      </c>
      <c r="M10" s="112">
        <v>22</v>
      </c>
      <c r="N10" s="118">
        <v>11</v>
      </c>
    </row>
    <row r="11" spans="1:15" s="110" customFormat="1" ht="21.95" customHeight="1" x14ac:dyDescent="0.2">
      <c r="A11" s="31" t="s">
        <v>37</v>
      </c>
      <c r="B11" s="37">
        <v>66</v>
      </c>
      <c r="C11" s="113">
        <v>87</v>
      </c>
      <c r="D11" s="61">
        <f t="shared" si="0"/>
        <v>1.3181818181818181</v>
      </c>
      <c r="E11" s="51">
        <v>57</v>
      </c>
      <c r="F11" s="114">
        <v>41</v>
      </c>
      <c r="G11" s="121">
        <f t="shared" si="1"/>
        <v>0.7192982456140351</v>
      </c>
      <c r="H11" s="122">
        <v>3</v>
      </c>
      <c r="I11" s="116">
        <f t="shared" si="2"/>
        <v>0.86363636363636365</v>
      </c>
      <c r="J11" s="61">
        <f t="shared" si="3"/>
        <v>0.48809523809523808</v>
      </c>
      <c r="K11" s="106">
        <v>22</v>
      </c>
      <c r="L11" s="117">
        <v>25.4654409005629</v>
      </c>
      <c r="M11" s="112">
        <v>0</v>
      </c>
      <c r="N11" s="118">
        <v>74</v>
      </c>
    </row>
    <row r="12" spans="1:15" s="110" customFormat="1" ht="21.95" customHeight="1" x14ac:dyDescent="0.2">
      <c r="A12" s="31" t="s">
        <v>38</v>
      </c>
      <c r="B12" s="37">
        <v>30</v>
      </c>
      <c r="C12" s="113">
        <v>26</v>
      </c>
      <c r="D12" s="61">
        <f t="shared" si="0"/>
        <v>0.8666666666666667</v>
      </c>
      <c r="E12" s="51">
        <v>25</v>
      </c>
      <c r="F12" s="114">
        <v>6</v>
      </c>
      <c r="G12" s="61">
        <f t="shared" si="1"/>
        <v>0.24</v>
      </c>
      <c r="H12" s="114">
        <v>0</v>
      </c>
      <c r="I12" s="116">
        <f t="shared" si="2"/>
        <v>0.83333333333333337</v>
      </c>
      <c r="J12" s="61">
        <f t="shared" si="3"/>
        <v>0.23076923076923078</v>
      </c>
      <c r="K12" s="106">
        <v>18</v>
      </c>
      <c r="L12" s="117">
        <v>23.503333333333298</v>
      </c>
      <c r="M12" s="112">
        <v>22</v>
      </c>
      <c r="N12" s="118">
        <v>8</v>
      </c>
    </row>
    <row r="13" spans="1:15" s="110" customFormat="1" ht="21.95" customHeight="1" x14ac:dyDescent="0.2">
      <c r="A13" s="31" t="s">
        <v>39</v>
      </c>
      <c r="B13" s="37">
        <v>33</v>
      </c>
      <c r="C13" s="113">
        <v>29</v>
      </c>
      <c r="D13" s="61">
        <f t="shared" si="0"/>
        <v>0.87878787878787878</v>
      </c>
      <c r="E13" s="51">
        <v>28</v>
      </c>
      <c r="F13" s="114">
        <v>22</v>
      </c>
      <c r="G13" s="111">
        <f t="shared" si="1"/>
        <v>0.7857142857142857</v>
      </c>
      <c r="H13" s="115">
        <v>0</v>
      </c>
      <c r="I13" s="116">
        <f t="shared" si="2"/>
        <v>0.84848484848484851</v>
      </c>
      <c r="J13" s="61">
        <f t="shared" si="3"/>
        <v>0.75862068965517238</v>
      </c>
      <c r="K13" s="106">
        <v>16.5</v>
      </c>
      <c r="L13" s="117">
        <v>23.215303030303001</v>
      </c>
      <c r="M13" s="112">
        <v>30</v>
      </c>
      <c r="N13" s="118">
        <v>48</v>
      </c>
    </row>
    <row r="14" spans="1:15" s="110" customFormat="1" ht="21.95" customHeight="1" x14ac:dyDescent="0.2">
      <c r="A14" s="31" t="s">
        <v>40</v>
      </c>
      <c r="B14" s="37">
        <v>76</v>
      </c>
      <c r="C14" s="113">
        <v>135</v>
      </c>
      <c r="D14" s="61">
        <f t="shared" si="0"/>
        <v>1.7763157894736843</v>
      </c>
      <c r="E14" s="51">
        <v>62</v>
      </c>
      <c r="F14" s="114">
        <v>61</v>
      </c>
      <c r="G14" s="61">
        <f t="shared" si="1"/>
        <v>0.9838709677419355</v>
      </c>
      <c r="H14" s="114">
        <v>4</v>
      </c>
      <c r="I14" s="116">
        <f t="shared" si="2"/>
        <v>0.81578947368421051</v>
      </c>
      <c r="J14" s="61">
        <f t="shared" si="3"/>
        <v>0.46564885496183206</v>
      </c>
      <c r="K14" s="106">
        <v>19</v>
      </c>
      <c r="L14" s="117">
        <v>21.9853751187085</v>
      </c>
      <c r="M14" s="112">
        <v>93</v>
      </c>
      <c r="N14" s="118">
        <v>63</v>
      </c>
    </row>
    <row r="15" spans="1:15" s="110" customFormat="1" ht="21.95" customHeight="1" x14ac:dyDescent="0.2">
      <c r="A15" s="31" t="s">
        <v>41</v>
      </c>
      <c r="B15" s="37">
        <v>197</v>
      </c>
      <c r="C15" s="113">
        <v>282</v>
      </c>
      <c r="D15" s="61">
        <f t="shared" si="0"/>
        <v>1.4314720812182742</v>
      </c>
      <c r="E15" s="51">
        <v>152</v>
      </c>
      <c r="F15" s="114">
        <v>151</v>
      </c>
      <c r="G15" s="61">
        <f>IF(E15=0,0,F15/E15)</f>
        <v>0.99342105263157898</v>
      </c>
      <c r="H15" s="114">
        <v>4</v>
      </c>
      <c r="I15" s="116">
        <f t="shared" si="2"/>
        <v>0.77157360406091369</v>
      </c>
      <c r="J15" s="61">
        <f t="shared" si="3"/>
        <v>0.54316546762589923</v>
      </c>
      <c r="K15" s="106">
        <v>15.25</v>
      </c>
      <c r="L15" s="117">
        <v>19.668446255730998</v>
      </c>
      <c r="M15" s="112">
        <v>128</v>
      </c>
      <c r="N15" s="118">
        <v>186</v>
      </c>
    </row>
    <row r="16" spans="1:15" s="110" customFormat="1" ht="21.95" customHeight="1" x14ac:dyDescent="0.2">
      <c r="A16" s="31" t="s">
        <v>42</v>
      </c>
      <c r="B16" s="37">
        <v>63</v>
      </c>
      <c r="C16" s="113">
        <v>39</v>
      </c>
      <c r="D16" s="61">
        <f t="shared" si="0"/>
        <v>0.61904761904761907</v>
      </c>
      <c r="E16" s="51">
        <v>50</v>
      </c>
      <c r="F16" s="114">
        <v>10</v>
      </c>
      <c r="G16" s="61">
        <f t="shared" si="1"/>
        <v>0.2</v>
      </c>
      <c r="H16" s="114">
        <v>0</v>
      </c>
      <c r="I16" s="116">
        <f t="shared" si="2"/>
        <v>0.79365079365079361</v>
      </c>
      <c r="J16" s="61">
        <f t="shared" si="3"/>
        <v>0.25641025641025639</v>
      </c>
      <c r="K16" s="106">
        <v>18</v>
      </c>
      <c r="L16" s="117">
        <v>23.085000000000001</v>
      </c>
      <c r="M16" s="120">
        <v>61</v>
      </c>
      <c r="N16" s="118">
        <v>38</v>
      </c>
    </row>
    <row r="17" spans="1:17" s="110" customFormat="1" ht="21.95" customHeight="1" x14ac:dyDescent="0.2">
      <c r="A17" s="31" t="s">
        <v>43</v>
      </c>
      <c r="B17" s="37">
        <v>91</v>
      </c>
      <c r="C17" s="113">
        <v>84</v>
      </c>
      <c r="D17" s="61">
        <f t="shared" si="0"/>
        <v>0.92307692307692313</v>
      </c>
      <c r="E17" s="51">
        <v>72</v>
      </c>
      <c r="F17" s="114">
        <v>47</v>
      </c>
      <c r="G17" s="61">
        <f t="shared" si="1"/>
        <v>0.65277777777777779</v>
      </c>
      <c r="H17" s="114">
        <v>7</v>
      </c>
      <c r="I17" s="116">
        <f t="shared" si="2"/>
        <v>0.79120879120879117</v>
      </c>
      <c r="J17" s="61">
        <f t="shared" si="3"/>
        <v>0.61038961038961037</v>
      </c>
      <c r="K17" s="106">
        <v>19</v>
      </c>
      <c r="L17" s="117">
        <v>27.640960344003801</v>
      </c>
      <c r="M17" s="112">
        <v>45</v>
      </c>
      <c r="N17" s="118">
        <v>58</v>
      </c>
    </row>
    <row r="18" spans="1:17" s="110" customFormat="1" ht="21.95" customHeight="1" x14ac:dyDescent="0.2">
      <c r="A18" s="31" t="s">
        <v>44</v>
      </c>
      <c r="B18" s="37">
        <v>49</v>
      </c>
      <c r="C18" s="113">
        <v>26</v>
      </c>
      <c r="D18" s="61">
        <f t="shared" si="0"/>
        <v>0.53061224489795922</v>
      </c>
      <c r="E18" s="51">
        <v>35</v>
      </c>
      <c r="F18" s="114">
        <v>10</v>
      </c>
      <c r="G18" s="61">
        <f t="shared" si="1"/>
        <v>0.2857142857142857</v>
      </c>
      <c r="H18" s="114">
        <v>0</v>
      </c>
      <c r="I18" s="116">
        <f t="shared" si="2"/>
        <v>0.7142857142857143</v>
      </c>
      <c r="J18" s="61">
        <f t="shared" si="3"/>
        <v>0.38461538461538464</v>
      </c>
      <c r="K18" s="106">
        <v>20</v>
      </c>
      <c r="L18" s="117">
        <v>25.001384615384602</v>
      </c>
      <c r="M18" s="112">
        <v>38</v>
      </c>
      <c r="N18" s="118">
        <v>20</v>
      </c>
    </row>
    <row r="19" spans="1:17" s="110" customFormat="1" ht="21.95" customHeight="1" x14ac:dyDescent="0.2">
      <c r="A19" s="31" t="s">
        <v>45</v>
      </c>
      <c r="B19" s="37">
        <v>25</v>
      </c>
      <c r="C19" s="113">
        <v>2</v>
      </c>
      <c r="D19" s="61">
        <f t="shared" si="0"/>
        <v>0.08</v>
      </c>
      <c r="E19" s="51">
        <v>20</v>
      </c>
      <c r="F19" s="114">
        <v>0</v>
      </c>
      <c r="G19" s="50">
        <f t="shared" si="1"/>
        <v>0</v>
      </c>
      <c r="H19" s="104">
        <v>0</v>
      </c>
      <c r="I19" s="116">
        <f t="shared" si="2"/>
        <v>0.8</v>
      </c>
      <c r="J19" s="61">
        <f>IF(F19=0,0,F19/(C19-H19))</f>
        <v>0</v>
      </c>
      <c r="K19" s="106">
        <v>18</v>
      </c>
      <c r="L19" s="117">
        <v>0</v>
      </c>
      <c r="M19" s="112">
        <v>20</v>
      </c>
      <c r="N19" s="118">
        <v>0</v>
      </c>
    </row>
    <row r="20" spans="1:17" s="110" customFormat="1" ht="21.95" customHeight="1" x14ac:dyDescent="0.2">
      <c r="A20" s="31" t="s">
        <v>46</v>
      </c>
      <c r="B20" s="69">
        <v>60</v>
      </c>
      <c r="C20" s="113">
        <v>21</v>
      </c>
      <c r="D20" s="61">
        <f t="shared" si="0"/>
        <v>0.35</v>
      </c>
      <c r="E20" s="51">
        <v>53</v>
      </c>
      <c r="F20" s="114">
        <v>14</v>
      </c>
      <c r="G20" s="50">
        <f t="shared" si="1"/>
        <v>0.26415094339622641</v>
      </c>
      <c r="H20" s="104">
        <v>0</v>
      </c>
      <c r="I20" s="116">
        <f t="shared" si="2"/>
        <v>0.8833333333333333</v>
      </c>
      <c r="J20" s="61">
        <f t="shared" si="3"/>
        <v>0.66666666666666663</v>
      </c>
      <c r="K20" s="106">
        <v>16</v>
      </c>
      <c r="L20" s="117">
        <v>21.054985728557199</v>
      </c>
      <c r="M20" s="120">
        <v>95</v>
      </c>
      <c r="N20" s="118">
        <v>32</v>
      </c>
    </row>
    <row r="21" spans="1:17" s="110" customFormat="1" ht="21.95" customHeight="1" thickBot="1" x14ac:dyDescent="0.25">
      <c r="A21" s="73" t="s">
        <v>47</v>
      </c>
      <c r="B21" s="123">
        <v>128</v>
      </c>
      <c r="C21" s="124">
        <v>97</v>
      </c>
      <c r="D21" s="75">
        <f t="shared" si="0"/>
        <v>0.7578125</v>
      </c>
      <c r="E21" s="70">
        <v>96</v>
      </c>
      <c r="F21" s="122">
        <v>43</v>
      </c>
      <c r="G21" s="111">
        <f t="shared" si="1"/>
        <v>0.44791666666666669</v>
      </c>
      <c r="H21" s="125">
        <v>3</v>
      </c>
      <c r="I21" s="116">
        <f t="shared" si="2"/>
        <v>0.75</v>
      </c>
      <c r="J21" s="121">
        <f t="shared" si="3"/>
        <v>0.45744680851063829</v>
      </c>
      <c r="K21" s="106">
        <v>19</v>
      </c>
      <c r="L21" s="126">
        <v>22.486860465116301</v>
      </c>
      <c r="M21" s="222">
        <v>20</v>
      </c>
      <c r="N21" s="127">
        <v>34</v>
      </c>
    </row>
    <row r="22" spans="1:17" s="110" customFormat="1" ht="21.95" customHeight="1" thickBot="1" x14ac:dyDescent="0.25">
      <c r="A22" s="83" t="s">
        <v>48</v>
      </c>
      <c r="B22" s="128">
        <f>SUM(B6:B21)</f>
        <v>1082</v>
      </c>
      <c r="C22" s="129">
        <f>SUM(C6:C21)</f>
        <v>1078</v>
      </c>
      <c r="D22" s="130">
        <f t="shared" si="0"/>
        <v>0.99630314232902029</v>
      </c>
      <c r="E22" s="87">
        <f>SUM(E6:E21)</f>
        <v>851</v>
      </c>
      <c r="F22" s="131">
        <f>SUM(F6:F21)</f>
        <v>514</v>
      </c>
      <c r="G22" s="130">
        <f t="shared" si="1"/>
        <v>0.60399529964747356</v>
      </c>
      <c r="H22" s="131">
        <f>SUM(H6:H21)</f>
        <v>36</v>
      </c>
      <c r="I22" s="132">
        <f t="shared" si="2"/>
        <v>0.78650646950092418</v>
      </c>
      <c r="J22" s="130">
        <f t="shared" si="3"/>
        <v>0.49328214971209211</v>
      </c>
      <c r="K22" s="133">
        <v>17.736780258519389</v>
      </c>
      <c r="L22" s="134">
        <v>22.122141386535901</v>
      </c>
      <c r="M22" s="135">
        <f>SUM(M6:M21)</f>
        <v>692</v>
      </c>
      <c r="N22" s="136">
        <f>SUM(N6:N21)</f>
        <v>709</v>
      </c>
    </row>
    <row r="23" spans="1:17" s="142" customFormat="1" ht="15" x14ac:dyDescent="0.25">
      <c r="A23" s="137" t="s">
        <v>59</v>
      </c>
      <c r="B23" s="138"/>
      <c r="C23" s="139"/>
      <c r="D23" s="140"/>
      <c r="E23" s="139"/>
      <c r="F23" s="141"/>
      <c r="L23" s="140"/>
      <c r="M23" s="139"/>
    </row>
    <row r="24" spans="1:17" s="142" customFormat="1" ht="15" x14ac:dyDescent="0.25">
      <c r="A24" s="142" t="s">
        <v>60</v>
      </c>
      <c r="B24" s="138"/>
      <c r="C24" s="139"/>
      <c r="D24" s="140"/>
      <c r="E24" s="139"/>
      <c r="F24" s="141"/>
      <c r="L24" s="140"/>
      <c r="M24" s="139"/>
      <c r="N24" s="143"/>
    </row>
    <row r="25" spans="1:17" ht="24" customHeight="1" x14ac:dyDescent="0.25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</row>
  </sheetData>
  <mergeCells count="10">
    <mergeCell ref="A25:Q25"/>
    <mergeCell ref="A2:N2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0.68" bottom="0.56999999999999995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3"/>
  <sheetViews>
    <sheetView zoomScaleNormal="100" workbookViewId="0">
      <selection activeCell="A23" sqref="A23"/>
    </sheetView>
  </sheetViews>
  <sheetFormatPr defaultColWidth="9.140625" defaultRowHeight="12.75" x14ac:dyDescent="0.2"/>
  <cols>
    <col min="1" max="1" width="19.42578125" style="3" customWidth="1"/>
    <col min="2" max="2" width="7.5703125" style="182" customWidth="1"/>
    <col min="3" max="4" width="8" style="3" customWidth="1"/>
    <col min="5" max="5" width="10" style="3" customWidth="1"/>
    <col min="6" max="7" width="8.140625" style="3" customWidth="1"/>
    <col min="8" max="8" width="7" style="3" customWidth="1"/>
    <col min="9" max="10" width="7.5703125" style="3" customWidth="1"/>
    <col min="11" max="11" width="9.5703125" style="3" customWidth="1"/>
    <col min="12" max="15" width="7.7109375" style="3" customWidth="1"/>
    <col min="16" max="17" width="9.140625" style="3"/>
    <col min="18" max="18" width="8.85546875" style="3" customWidth="1"/>
    <col min="19" max="16384" width="9.140625" style="3"/>
  </cols>
  <sheetData>
    <row r="1" spans="1:19" s="24" customFormat="1" ht="20.100000000000001" customHeight="1" x14ac:dyDescent="0.2">
      <c r="A1" s="250" t="str">
        <f>+'1 Adult Part'!A1:O1</f>
        <v>TAB 6 - WIOA TITLE I PARTICIPANT SUMMARIES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2"/>
    </row>
    <row r="2" spans="1:19" s="24" customFormat="1" ht="20.100000000000001" customHeight="1" x14ac:dyDescent="0.2">
      <c r="A2" s="253" t="str">
        <f>'1 Adult Part'!$A$2</f>
        <v>FY24 QUARTER ENDING JUNE 30, 2024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70"/>
    </row>
    <row r="3" spans="1:19" s="24" customFormat="1" ht="20.100000000000001" customHeight="1" thickBot="1" x14ac:dyDescent="0.25">
      <c r="A3" s="256" t="s">
        <v>61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80"/>
    </row>
    <row r="4" spans="1:19" ht="16.5" customHeight="1" x14ac:dyDescent="0.25">
      <c r="A4" s="281" t="s">
        <v>62</v>
      </c>
      <c r="B4" s="273" t="s">
        <v>63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74"/>
    </row>
    <row r="5" spans="1:19" ht="50.25" customHeight="1" thickBot="1" x14ac:dyDescent="0.25">
      <c r="A5" s="282"/>
      <c r="B5" s="148" t="s">
        <v>64</v>
      </c>
      <c r="C5" s="149" t="s">
        <v>65</v>
      </c>
      <c r="D5" s="149" t="s">
        <v>66</v>
      </c>
      <c r="E5" s="149" t="s">
        <v>67</v>
      </c>
      <c r="F5" s="149" t="s">
        <v>68</v>
      </c>
      <c r="G5" s="149" t="s">
        <v>69</v>
      </c>
      <c r="H5" s="150" t="s">
        <v>70</v>
      </c>
      <c r="I5" s="149" t="s">
        <v>71</v>
      </c>
      <c r="J5" s="149" t="s">
        <v>72</v>
      </c>
      <c r="K5" s="149" t="s">
        <v>73</v>
      </c>
      <c r="L5" s="149" t="s">
        <v>74</v>
      </c>
      <c r="M5" s="150" t="s">
        <v>75</v>
      </c>
      <c r="N5" s="149" t="s">
        <v>76</v>
      </c>
      <c r="O5" s="151" t="s">
        <v>77</v>
      </c>
      <c r="R5" s="152"/>
      <c r="S5" s="152"/>
    </row>
    <row r="6" spans="1:19" s="46" customFormat="1" ht="21.95" customHeight="1" x14ac:dyDescent="0.2">
      <c r="A6" s="31" t="s">
        <v>32</v>
      </c>
      <c r="B6" s="153">
        <v>52.173913043478301</v>
      </c>
      <c r="C6" s="154">
        <v>6.5217391304347796</v>
      </c>
      <c r="D6" s="155">
        <v>10.869565217391299</v>
      </c>
      <c r="E6" s="154">
        <v>32.6086956521739</v>
      </c>
      <c r="F6" s="154">
        <v>8.6956521739130395</v>
      </c>
      <c r="G6" s="155">
        <v>8.6956521739130395</v>
      </c>
      <c r="H6" s="154">
        <v>2.1739130434782599</v>
      </c>
      <c r="I6" s="155">
        <v>91.304347826086996</v>
      </c>
      <c r="J6" s="154">
        <v>0</v>
      </c>
      <c r="K6" s="155">
        <v>4.3478260869565197</v>
      </c>
      <c r="L6" s="155">
        <v>10.869565217391299</v>
      </c>
      <c r="M6" s="156">
        <v>0</v>
      </c>
      <c r="N6" s="155">
        <v>41.304347826087003</v>
      </c>
      <c r="O6" s="157">
        <v>91.304347826086996</v>
      </c>
      <c r="P6" s="158"/>
    </row>
    <row r="7" spans="1:19" s="46" customFormat="1" ht="21.95" customHeight="1" x14ac:dyDescent="0.2">
      <c r="A7" s="47" t="s">
        <v>33</v>
      </c>
      <c r="B7" s="159">
        <v>84.302325581395294</v>
      </c>
      <c r="C7" s="160">
        <v>9.3023255813953494</v>
      </c>
      <c r="D7" s="161">
        <v>41.860465116279101</v>
      </c>
      <c r="E7" s="160">
        <v>52.325581395348799</v>
      </c>
      <c r="F7" s="160">
        <v>3.4883720930232598</v>
      </c>
      <c r="G7" s="161">
        <v>6.9767441860465098</v>
      </c>
      <c r="H7" s="160">
        <v>1.16279069767442</v>
      </c>
      <c r="I7" s="161">
        <v>70.930232558139494</v>
      </c>
      <c r="J7" s="160">
        <v>0</v>
      </c>
      <c r="K7" s="161">
        <v>6.9767441860465098</v>
      </c>
      <c r="L7" s="161">
        <v>3.4883720930232598</v>
      </c>
      <c r="M7" s="162">
        <v>1.16279069767442</v>
      </c>
      <c r="N7" s="161">
        <v>25</v>
      </c>
      <c r="O7" s="163">
        <v>75</v>
      </c>
      <c r="P7" s="158"/>
    </row>
    <row r="8" spans="1:19" s="46" customFormat="1" ht="21.95" customHeight="1" x14ac:dyDescent="0.2">
      <c r="A8" s="31" t="s">
        <v>34</v>
      </c>
      <c r="B8" s="164">
        <v>66.6666666666667</v>
      </c>
      <c r="C8" s="165">
        <v>5.1282051282051304</v>
      </c>
      <c r="D8" s="166">
        <v>23.076923076923102</v>
      </c>
      <c r="E8" s="165">
        <v>20.5128205128205</v>
      </c>
      <c r="F8" s="165">
        <v>0</v>
      </c>
      <c r="G8" s="166">
        <v>10.2564102564103</v>
      </c>
      <c r="H8" s="165">
        <v>10.2564102564103</v>
      </c>
      <c r="I8" s="166">
        <v>89.743589743589794</v>
      </c>
      <c r="J8" s="165">
        <v>0</v>
      </c>
      <c r="K8" s="166">
        <v>23.076923076923102</v>
      </c>
      <c r="L8" s="166">
        <v>0</v>
      </c>
      <c r="M8" s="167">
        <v>0</v>
      </c>
      <c r="N8" s="166">
        <v>53.846153846153797</v>
      </c>
      <c r="O8" s="168">
        <v>94.871794871794904</v>
      </c>
      <c r="P8" s="158"/>
    </row>
    <row r="9" spans="1:19" s="46" customFormat="1" ht="21.95" customHeight="1" x14ac:dyDescent="0.2">
      <c r="A9" s="31" t="s">
        <v>35</v>
      </c>
      <c r="B9" s="164">
        <v>80.5555555555556</v>
      </c>
      <c r="C9" s="165">
        <v>1.8518518518518501</v>
      </c>
      <c r="D9" s="166">
        <v>16.6666666666667</v>
      </c>
      <c r="E9" s="165">
        <v>65.740740740740705</v>
      </c>
      <c r="F9" s="165">
        <v>1.8518518518518501</v>
      </c>
      <c r="G9" s="166">
        <v>4.6296296296296298</v>
      </c>
      <c r="H9" s="165">
        <v>5.5555555555555598</v>
      </c>
      <c r="I9" s="166">
        <v>90.740740740740705</v>
      </c>
      <c r="J9" s="165">
        <v>0</v>
      </c>
      <c r="K9" s="166">
        <v>6.4814814814814801</v>
      </c>
      <c r="L9" s="166">
        <v>0</v>
      </c>
      <c r="M9" s="167">
        <v>3.7037037037037002</v>
      </c>
      <c r="N9" s="166">
        <v>66.6666666666667</v>
      </c>
      <c r="O9" s="168">
        <v>94.4444444444445</v>
      </c>
      <c r="P9" s="158"/>
    </row>
    <row r="10" spans="1:19" s="46" customFormat="1" ht="21.95" customHeight="1" x14ac:dyDescent="0.2">
      <c r="A10" s="31" t="s">
        <v>36</v>
      </c>
      <c r="B10" s="164">
        <v>80.434782608695699</v>
      </c>
      <c r="C10" s="165">
        <v>4.3478260869565197</v>
      </c>
      <c r="D10" s="166">
        <v>10.869565217391299</v>
      </c>
      <c r="E10" s="165">
        <v>28.260869565217401</v>
      </c>
      <c r="F10" s="165">
        <v>2.1739130434782599</v>
      </c>
      <c r="G10" s="166">
        <v>15.2173913043478</v>
      </c>
      <c r="H10" s="165">
        <v>19.565217391304301</v>
      </c>
      <c r="I10" s="166">
        <v>65.2173913043478</v>
      </c>
      <c r="J10" s="165">
        <v>0</v>
      </c>
      <c r="K10" s="166">
        <v>2.1739130434782599</v>
      </c>
      <c r="L10" s="166">
        <v>2.1739130434782599</v>
      </c>
      <c r="M10" s="167">
        <v>2.1739130434782599</v>
      </c>
      <c r="N10" s="166">
        <v>58.695652173912997</v>
      </c>
      <c r="O10" s="168">
        <v>95.652173913043498</v>
      </c>
      <c r="P10" s="158"/>
    </row>
    <row r="11" spans="1:19" s="46" customFormat="1" ht="21.95" customHeight="1" x14ac:dyDescent="0.2">
      <c r="A11" s="31" t="s">
        <v>37</v>
      </c>
      <c r="B11" s="164">
        <v>68.503937007874001</v>
      </c>
      <c r="C11" s="165">
        <v>4.7244094488188999</v>
      </c>
      <c r="D11" s="166">
        <v>31.496062992125999</v>
      </c>
      <c r="E11" s="165">
        <v>40.944881889763799</v>
      </c>
      <c r="F11" s="165">
        <v>10.2362204724409</v>
      </c>
      <c r="G11" s="166">
        <v>0.78740157480314998</v>
      </c>
      <c r="H11" s="165">
        <v>5.5118110236220499</v>
      </c>
      <c r="I11" s="166">
        <v>62.992125984251999</v>
      </c>
      <c r="J11" s="165">
        <v>0.78740157480314998</v>
      </c>
      <c r="K11" s="166">
        <v>67.716535433070902</v>
      </c>
      <c r="L11" s="166">
        <v>0</v>
      </c>
      <c r="M11" s="167">
        <v>0</v>
      </c>
      <c r="N11" s="166">
        <v>37.795275590551199</v>
      </c>
      <c r="O11" s="168">
        <v>77.952755905511793</v>
      </c>
      <c r="P11" s="158"/>
    </row>
    <row r="12" spans="1:19" s="46" customFormat="1" ht="21.95" customHeight="1" x14ac:dyDescent="0.2">
      <c r="A12" s="31" t="s">
        <v>38</v>
      </c>
      <c r="B12" s="164">
        <v>46.511627906976699</v>
      </c>
      <c r="C12" s="165">
        <v>9.3023255813953494</v>
      </c>
      <c r="D12" s="166">
        <v>20.930232558139501</v>
      </c>
      <c r="E12" s="165">
        <v>9.3023255813953494</v>
      </c>
      <c r="F12" s="165">
        <v>0</v>
      </c>
      <c r="G12" s="166">
        <v>23.255813953488399</v>
      </c>
      <c r="H12" s="165">
        <v>2.32558139534884</v>
      </c>
      <c r="I12" s="166">
        <v>95.348837209302303</v>
      </c>
      <c r="J12" s="165">
        <v>0</v>
      </c>
      <c r="K12" s="166">
        <v>2.32558139534884</v>
      </c>
      <c r="L12" s="166">
        <v>4.6511627906976702</v>
      </c>
      <c r="M12" s="167">
        <v>2.32558139534884</v>
      </c>
      <c r="N12" s="166">
        <v>20.930232558139501</v>
      </c>
      <c r="O12" s="168">
        <v>97.674418604651194</v>
      </c>
      <c r="P12" s="158"/>
    </row>
    <row r="13" spans="1:19" s="46" customFormat="1" ht="21.95" customHeight="1" x14ac:dyDescent="0.2">
      <c r="A13" s="31" t="s">
        <v>39</v>
      </c>
      <c r="B13" s="164">
        <v>73.770491803278702</v>
      </c>
      <c r="C13" s="165">
        <v>4.9180327868852496</v>
      </c>
      <c r="D13" s="166">
        <v>32.786885245901601</v>
      </c>
      <c r="E13" s="165">
        <v>19.672131147540998</v>
      </c>
      <c r="F13" s="165">
        <v>32.786885245901601</v>
      </c>
      <c r="G13" s="166">
        <v>6.5573770491803298</v>
      </c>
      <c r="H13" s="165">
        <v>4.9180327868852496</v>
      </c>
      <c r="I13" s="166">
        <v>78.688524590163894</v>
      </c>
      <c r="J13" s="165">
        <v>1.63934426229508</v>
      </c>
      <c r="K13" s="166">
        <v>14.7540983606557</v>
      </c>
      <c r="L13" s="166">
        <v>3.27868852459016</v>
      </c>
      <c r="M13" s="167">
        <v>3.27868852459016</v>
      </c>
      <c r="N13" s="166">
        <v>63.934426229508198</v>
      </c>
      <c r="O13" s="168">
        <v>98.360655737704903</v>
      </c>
      <c r="P13" s="158"/>
    </row>
    <row r="14" spans="1:19" s="46" customFormat="1" ht="21.95" customHeight="1" x14ac:dyDescent="0.2">
      <c r="A14" s="31" t="s">
        <v>40</v>
      </c>
      <c r="B14" s="164">
        <v>69.2</v>
      </c>
      <c r="C14" s="165">
        <v>6.8</v>
      </c>
      <c r="D14" s="166">
        <v>27.6</v>
      </c>
      <c r="E14" s="165">
        <v>30</v>
      </c>
      <c r="F14" s="165">
        <v>1.6</v>
      </c>
      <c r="G14" s="166">
        <v>10</v>
      </c>
      <c r="H14" s="165">
        <v>8.8000000000000007</v>
      </c>
      <c r="I14" s="166">
        <v>90</v>
      </c>
      <c r="J14" s="165">
        <v>0</v>
      </c>
      <c r="K14" s="166">
        <v>53.6</v>
      </c>
      <c r="L14" s="166">
        <v>4</v>
      </c>
      <c r="M14" s="167">
        <v>0.4</v>
      </c>
      <c r="N14" s="166">
        <v>34.799999999999997</v>
      </c>
      <c r="O14" s="168">
        <v>96.4</v>
      </c>
      <c r="P14" s="158"/>
    </row>
    <row r="15" spans="1:19" s="46" customFormat="1" ht="21.95" customHeight="1" x14ac:dyDescent="0.2">
      <c r="A15" s="31" t="s">
        <v>41</v>
      </c>
      <c r="B15" s="164">
        <v>67.312348668280904</v>
      </c>
      <c r="C15" s="165">
        <v>3.3898305084745801</v>
      </c>
      <c r="D15" s="166">
        <v>69.975786924939499</v>
      </c>
      <c r="E15" s="165">
        <v>21.065375302663401</v>
      </c>
      <c r="F15" s="165">
        <v>2.6634382566585999</v>
      </c>
      <c r="G15" s="166">
        <v>5.8111380145278497</v>
      </c>
      <c r="H15" s="165">
        <v>7.0217917675544799</v>
      </c>
      <c r="I15" s="166">
        <v>91.041162227602896</v>
      </c>
      <c r="J15" s="165">
        <v>0.24213075060532699</v>
      </c>
      <c r="K15" s="166">
        <v>17.9176755447942</v>
      </c>
      <c r="L15" s="166">
        <v>4.8426150121065401</v>
      </c>
      <c r="M15" s="167">
        <v>0.72639225181598099</v>
      </c>
      <c r="N15" s="166">
        <v>42.130750605326902</v>
      </c>
      <c r="O15" s="168">
        <v>99.273607748184006</v>
      </c>
      <c r="P15" s="158"/>
    </row>
    <row r="16" spans="1:19" s="46" customFormat="1" ht="21.95" customHeight="1" x14ac:dyDescent="0.2">
      <c r="A16" s="31" t="s">
        <v>42</v>
      </c>
      <c r="B16" s="164">
        <v>66.6666666666667</v>
      </c>
      <c r="C16" s="165">
        <v>7.2463768115942004</v>
      </c>
      <c r="D16" s="166">
        <v>62.318840579710098</v>
      </c>
      <c r="E16" s="165">
        <v>21.739130434782599</v>
      </c>
      <c r="F16" s="165">
        <v>5.7971014492753596</v>
      </c>
      <c r="G16" s="166">
        <v>8.6956521739130395</v>
      </c>
      <c r="H16" s="165">
        <v>0</v>
      </c>
      <c r="I16" s="166">
        <v>57.971014492753604</v>
      </c>
      <c r="J16" s="165">
        <v>0</v>
      </c>
      <c r="K16" s="166">
        <v>7.2463768115942004</v>
      </c>
      <c r="L16" s="166">
        <v>2.8985507246376798</v>
      </c>
      <c r="M16" s="167">
        <v>0</v>
      </c>
      <c r="N16" s="166">
        <v>47.826086956521699</v>
      </c>
      <c r="O16" s="168">
        <v>62.318840579710098</v>
      </c>
      <c r="P16" s="158"/>
    </row>
    <row r="17" spans="1:23" s="46" customFormat="1" ht="21.95" customHeight="1" x14ac:dyDescent="0.2">
      <c r="A17" s="31" t="s">
        <v>43</v>
      </c>
      <c r="B17" s="164">
        <v>83.132530120481903</v>
      </c>
      <c r="C17" s="165">
        <v>10.2409638554217</v>
      </c>
      <c r="D17" s="166">
        <v>33.132530120481903</v>
      </c>
      <c r="E17" s="165">
        <v>31.9277108433735</v>
      </c>
      <c r="F17" s="165">
        <v>3.01204819277108</v>
      </c>
      <c r="G17" s="166">
        <v>9.6385542168674707</v>
      </c>
      <c r="H17" s="165">
        <v>1.2048192771084301</v>
      </c>
      <c r="I17" s="166">
        <v>92.771084337349393</v>
      </c>
      <c r="J17" s="165">
        <v>0.60240963855421703</v>
      </c>
      <c r="K17" s="166">
        <v>9.0361445783132499</v>
      </c>
      <c r="L17" s="166">
        <v>1.80722891566265</v>
      </c>
      <c r="M17" s="167">
        <v>0.60240963855421703</v>
      </c>
      <c r="N17" s="166">
        <v>34.337349397590401</v>
      </c>
      <c r="O17" s="168">
        <v>95.783132530120497</v>
      </c>
      <c r="P17" s="158"/>
    </row>
    <row r="18" spans="1:23" s="46" customFormat="1" ht="21.95" customHeight="1" x14ac:dyDescent="0.2">
      <c r="A18" s="31" t="s">
        <v>44</v>
      </c>
      <c r="B18" s="164">
        <v>70.175438596491205</v>
      </c>
      <c r="C18" s="165">
        <v>10.526315789473699</v>
      </c>
      <c r="D18" s="166">
        <v>15.789473684210501</v>
      </c>
      <c r="E18" s="165">
        <v>36.842105263157897</v>
      </c>
      <c r="F18" s="165">
        <v>5.2631578947368398</v>
      </c>
      <c r="G18" s="166">
        <v>14.0350877192982</v>
      </c>
      <c r="H18" s="165">
        <v>0</v>
      </c>
      <c r="I18" s="166">
        <v>80.701754385964904</v>
      </c>
      <c r="J18" s="165">
        <v>0</v>
      </c>
      <c r="K18" s="166">
        <v>1.7543859649122799</v>
      </c>
      <c r="L18" s="166">
        <v>0</v>
      </c>
      <c r="M18" s="167">
        <v>3.5087719298245599</v>
      </c>
      <c r="N18" s="166">
        <v>43.859649122806999</v>
      </c>
      <c r="O18" s="168">
        <v>85.964912280701796</v>
      </c>
      <c r="P18" s="158"/>
    </row>
    <row r="19" spans="1:23" s="46" customFormat="1" ht="21.95" customHeight="1" x14ac:dyDescent="0.2">
      <c r="A19" s="31" t="s">
        <v>45</v>
      </c>
      <c r="B19" s="164">
        <v>100</v>
      </c>
      <c r="C19" s="165">
        <v>33.3333333333333</v>
      </c>
      <c r="D19" s="166">
        <v>33.3333333333333</v>
      </c>
      <c r="E19" s="165">
        <v>66.6666666666667</v>
      </c>
      <c r="F19" s="165">
        <v>0</v>
      </c>
      <c r="G19" s="166">
        <v>0</v>
      </c>
      <c r="H19" s="165">
        <v>0</v>
      </c>
      <c r="I19" s="166">
        <v>100</v>
      </c>
      <c r="J19" s="165">
        <v>0</v>
      </c>
      <c r="K19" s="166">
        <v>66.6666666666667</v>
      </c>
      <c r="L19" s="166">
        <v>0</v>
      </c>
      <c r="M19" s="167">
        <v>0</v>
      </c>
      <c r="N19" s="166">
        <v>66.6666666666667</v>
      </c>
      <c r="O19" s="168">
        <v>100</v>
      </c>
      <c r="P19" s="158"/>
    </row>
    <row r="20" spans="1:23" s="46" customFormat="1" ht="21.95" customHeight="1" x14ac:dyDescent="0.2">
      <c r="A20" s="31" t="s">
        <v>46</v>
      </c>
      <c r="B20" s="164">
        <v>83.0508474576271</v>
      </c>
      <c r="C20" s="165">
        <v>8.4745762711864394</v>
      </c>
      <c r="D20" s="166">
        <v>44.067796610169502</v>
      </c>
      <c r="E20" s="165">
        <v>30.508474576271201</v>
      </c>
      <c r="F20" s="165">
        <v>5.0847457627118597</v>
      </c>
      <c r="G20" s="166">
        <v>11.864406779661</v>
      </c>
      <c r="H20" s="165">
        <v>0</v>
      </c>
      <c r="I20" s="166">
        <v>94.915254237288096</v>
      </c>
      <c r="J20" s="165">
        <v>0</v>
      </c>
      <c r="K20" s="166">
        <v>47.457627118644098</v>
      </c>
      <c r="L20" s="166">
        <v>0</v>
      </c>
      <c r="M20" s="167">
        <v>1.6949152542372901</v>
      </c>
      <c r="N20" s="166">
        <v>47.457627118644098</v>
      </c>
      <c r="O20" s="168">
        <v>100</v>
      </c>
      <c r="P20" s="158"/>
    </row>
    <row r="21" spans="1:23" s="46" customFormat="1" ht="21.95" customHeight="1" thickBot="1" x14ac:dyDescent="0.25">
      <c r="A21" s="73" t="s">
        <v>47</v>
      </c>
      <c r="B21" s="169">
        <v>82.6388888888889</v>
      </c>
      <c r="C21" s="170">
        <v>11.1111111111111</v>
      </c>
      <c r="D21" s="171">
        <v>13.1944444444444</v>
      </c>
      <c r="E21" s="170">
        <v>41.6666666666667</v>
      </c>
      <c r="F21" s="170">
        <v>3.4722222222222201</v>
      </c>
      <c r="G21" s="171">
        <v>11.8055555555556</v>
      </c>
      <c r="H21" s="170">
        <v>1.3888888888888899</v>
      </c>
      <c r="I21" s="171">
        <v>93.75</v>
      </c>
      <c r="J21" s="170">
        <v>0</v>
      </c>
      <c r="K21" s="171">
        <v>20.8333333333333</v>
      </c>
      <c r="L21" s="171">
        <v>2.0833333333333299</v>
      </c>
      <c r="M21" s="172">
        <v>1.3888888888888899</v>
      </c>
      <c r="N21" s="171">
        <v>61.8055555555556</v>
      </c>
      <c r="O21" s="173">
        <v>97.2222222222222</v>
      </c>
      <c r="P21" s="158"/>
    </row>
    <row r="22" spans="1:23" s="46" customFormat="1" ht="21.95" customHeight="1" thickBot="1" x14ac:dyDescent="0.25">
      <c r="A22" s="83" t="s">
        <v>48</v>
      </c>
      <c r="B22" s="174">
        <v>73.044925124792002</v>
      </c>
      <c r="C22" s="175">
        <v>6.6001109262340503</v>
      </c>
      <c r="D22" s="176">
        <v>38.214087631724901</v>
      </c>
      <c r="E22" s="175">
        <v>33.056017748197398</v>
      </c>
      <c r="F22" s="177">
        <v>4.4925124792013298</v>
      </c>
      <c r="G22" s="175">
        <v>8.3194675540765406</v>
      </c>
      <c r="H22" s="177">
        <v>4.8807542983915697</v>
      </c>
      <c r="I22" s="175">
        <v>84.914032168607903</v>
      </c>
      <c r="J22" s="178">
        <v>0.22185246810870801</v>
      </c>
      <c r="K22" s="175">
        <v>23.072656683305599</v>
      </c>
      <c r="L22" s="178">
        <v>2.9950083194675501</v>
      </c>
      <c r="M22" s="175">
        <v>1.10926234054354</v>
      </c>
      <c r="N22" s="177">
        <v>42.872989462007801</v>
      </c>
      <c r="O22" s="179">
        <v>92.013311148086501</v>
      </c>
      <c r="P22" s="158"/>
      <c r="R22" s="180"/>
      <c r="S22" s="181"/>
      <c r="T22" s="181"/>
      <c r="U22" s="181"/>
      <c r="V22" s="181"/>
      <c r="W22" s="181"/>
    </row>
    <row r="23" spans="1:23" x14ac:dyDescent="0.2">
      <c r="A23" s="146"/>
    </row>
  </sheetData>
  <mergeCells count="5">
    <mergeCell ref="A1:O1"/>
    <mergeCell ref="B4:O4"/>
    <mergeCell ref="A3:O3"/>
    <mergeCell ref="A2:O2"/>
    <mergeCell ref="A4:A5"/>
  </mergeCells>
  <phoneticPr fontId="2" type="noConversion"/>
  <printOptions horizontalCentered="1" verticalCentered="1"/>
  <pageMargins left="0.35" right="0.35" top="0.7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8"/>
  <sheetViews>
    <sheetView zoomScaleNormal="100" workbookViewId="0">
      <selection activeCell="A28" sqref="A28"/>
    </sheetView>
  </sheetViews>
  <sheetFormatPr defaultColWidth="9.140625" defaultRowHeight="12.75" x14ac:dyDescent="0.2"/>
  <cols>
    <col min="1" max="1" width="19.42578125" style="3" customWidth="1"/>
    <col min="2" max="2" width="7.28515625" style="3" customWidth="1"/>
    <col min="3" max="3" width="6.42578125" style="3" customWidth="1"/>
    <col min="4" max="4" width="6.28515625" style="3" customWidth="1"/>
    <col min="5" max="5" width="7.140625" style="3" customWidth="1"/>
    <col min="6" max="6" width="7.28515625" style="3" customWidth="1"/>
    <col min="7" max="7" width="6.42578125" style="3" customWidth="1"/>
    <col min="8" max="8" width="6.7109375" style="3" customWidth="1"/>
    <col min="9" max="9" width="6.85546875" style="3" customWidth="1"/>
    <col min="10" max="10" width="6.42578125" style="3" customWidth="1"/>
    <col min="11" max="11" width="7.7109375" style="3" customWidth="1"/>
    <col min="12" max="12" width="7.140625" style="3" customWidth="1"/>
    <col min="13" max="13" width="6.7109375" style="3" customWidth="1"/>
    <col min="14" max="14" width="6" style="3" customWidth="1"/>
    <col min="15" max="15" width="6.7109375" style="3" customWidth="1"/>
    <col min="16" max="16" width="6" style="30" customWidth="1"/>
    <col min="17" max="17" width="6.42578125" style="3" customWidth="1"/>
    <col min="18" max="18" width="7.28515625" style="3" customWidth="1"/>
    <col min="19" max="16384" width="9.140625" style="3"/>
  </cols>
  <sheetData>
    <row r="1" spans="1:19" s="24" customFormat="1" ht="20.100000000000001" customHeight="1" x14ac:dyDescent="0.2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2"/>
    </row>
    <row r="2" spans="1:19" s="24" customFormat="1" ht="20.100000000000001" customHeight="1" x14ac:dyDescent="0.2">
      <c r="A2" s="253" t="str">
        <f>'1 Adult Part'!A2:R2</f>
        <v>FY24 QUARTER ENDING JUNE 30, 2024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5"/>
    </row>
    <row r="3" spans="1:19" s="24" customFormat="1" ht="20.100000000000001" customHeight="1" thickBot="1" x14ac:dyDescent="0.25">
      <c r="A3" s="256" t="s">
        <v>78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8"/>
    </row>
    <row r="4" spans="1:19" s="24" customFormat="1" ht="12.75" customHeight="1" x14ac:dyDescent="0.2">
      <c r="A4" s="265" t="s">
        <v>62</v>
      </c>
      <c r="B4" s="259" t="s">
        <v>13</v>
      </c>
      <c r="C4" s="260"/>
      <c r="D4" s="261"/>
      <c r="E4" s="259" t="s">
        <v>14</v>
      </c>
      <c r="F4" s="260"/>
      <c r="G4" s="261"/>
      <c r="H4" s="259" t="s">
        <v>15</v>
      </c>
      <c r="I4" s="260"/>
      <c r="J4" s="260"/>
      <c r="K4" s="260"/>
      <c r="L4" s="260"/>
      <c r="M4" s="261"/>
      <c r="N4" s="259" t="s">
        <v>16</v>
      </c>
      <c r="O4" s="260"/>
      <c r="P4" s="260"/>
      <c r="Q4" s="260"/>
      <c r="R4" s="261"/>
    </row>
    <row r="5" spans="1:19" ht="12.75" customHeight="1" x14ac:dyDescent="0.2">
      <c r="A5" s="266"/>
      <c r="B5" s="262" t="s">
        <v>17</v>
      </c>
      <c r="C5" s="263"/>
      <c r="D5" s="264"/>
      <c r="E5" s="262" t="s">
        <v>18</v>
      </c>
      <c r="F5" s="263"/>
      <c r="G5" s="264"/>
      <c r="H5" s="262" t="s">
        <v>18</v>
      </c>
      <c r="I5" s="263"/>
      <c r="J5" s="263"/>
      <c r="K5" s="263"/>
      <c r="L5" s="263"/>
      <c r="M5" s="264"/>
      <c r="N5" s="262" t="s">
        <v>19</v>
      </c>
      <c r="O5" s="263"/>
      <c r="P5" s="263"/>
      <c r="Q5" s="263"/>
      <c r="R5" s="264"/>
    </row>
    <row r="6" spans="1:19" ht="50.25" customHeight="1" thickBot="1" x14ac:dyDescent="0.25">
      <c r="A6" s="267"/>
      <c r="B6" s="25" t="s">
        <v>20</v>
      </c>
      <c r="C6" s="26" t="s">
        <v>21</v>
      </c>
      <c r="D6" s="27" t="s">
        <v>22</v>
      </c>
      <c r="E6" s="28" t="s">
        <v>20</v>
      </c>
      <c r="F6" s="29" t="s">
        <v>21</v>
      </c>
      <c r="G6" s="27" t="s">
        <v>22</v>
      </c>
      <c r="H6" s="28" t="s">
        <v>23</v>
      </c>
      <c r="I6" s="29" t="s">
        <v>24</v>
      </c>
      <c r="J6" s="29" t="s">
        <v>22</v>
      </c>
      <c r="K6" s="29" t="s">
        <v>25</v>
      </c>
      <c r="L6" s="29" t="s">
        <v>26</v>
      </c>
      <c r="M6" s="27" t="s">
        <v>22</v>
      </c>
      <c r="N6" s="26" t="s">
        <v>27</v>
      </c>
      <c r="O6" s="29" t="s">
        <v>28</v>
      </c>
      <c r="P6" s="26" t="s">
        <v>29</v>
      </c>
      <c r="Q6" s="26" t="s">
        <v>30</v>
      </c>
      <c r="R6" s="27" t="s">
        <v>31</v>
      </c>
      <c r="S6" s="30"/>
    </row>
    <row r="7" spans="1:19" s="46" customFormat="1" ht="20.100000000000001" customHeight="1" x14ac:dyDescent="0.2">
      <c r="A7" s="31" t="s">
        <v>32</v>
      </c>
      <c r="B7" s="32">
        <v>57</v>
      </c>
      <c r="C7" s="33">
        <v>52</v>
      </c>
      <c r="D7" s="183">
        <f>C7/B7</f>
        <v>0.91228070175438591</v>
      </c>
      <c r="E7" s="35">
        <v>42</v>
      </c>
      <c r="F7" s="36">
        <v>42</v>
      </c>
      <c r="G7" s="34">
        <f t="shared" ref="G7:G23" si="0">(F7/E7)</f>
        <v>1</v>
      </c>
      <c r="H7" s="37">
        <v>36</v>
      </c>
      <c r="I7" s="33">
        <v>26</v>
      </c>
      <c r="J7" s="38">
        <f t="shared" ref="J7:J23" si="1">(I7/H7)</f>
        <v>0.72222222222222221</v>
      </c>
      <c r="K7" s="218">
        <v>48</v>
      </c>
      <c r="L7" s="39">
        <v>33</v>
      </c>
      <c r="M7" s="40">
        <f>+L7/K7</f>
        <v>0.6875</v>
      </c>
      <c r="N7" s="41">
        <v>0</v>
      </c>
      <c r="O7" s="42">
        <v>0</v>
      </c>
      <c r="P7" s="39">
        <v>33</v>
      </c>
      <c r="Q7" s="43">
        <v>2</v>
      </c>
      <c r="R7" s="44">
        <v>6</v>
      </c>
      <c r="S7" s="45"/>
    </row>
    <row r="8" spans="1:19" s="46" customFormat="1" ht="20.100000000000001" customHeight="1" x14ac:dyDescent="0.2">
      <c r="A8" s="47" t="s">
        <v>33</v>
      </c>
      <c r="B8" s="48">
        <v>107</v>
      </c>
      <c r="C8" s="49">
        <v>155</v>
      </c>
      <c r="D8" s="121">
        <f t="shared" ref="D8:D23" si="2">C8/B8</f>
        <v>1.4485981308411215</v>
      </c>
      <c r="E8" s="51">
        <v>61</v>
      </c>
      <c r="F8" s="52">
        <v>111</v>
      </c>
      <c r="G8" s="50">
        <f t="shared" si="0"/>
        <v>1.819672131147541</v>
      </c>
      <c r="H8" s="37">
        <v>61</v>
      </c>
      <c r="I8" s="49">
        <v>104</v>
      </c>
      <c r="J8" s="53">
        <f t="shared" si="1"/>
        <v>1.7049180327868851</v>
      </c>
      <c r="K8" s="52">
        <v>107</v>
      </c>
      <c r="L8" s="54">
        <v>142</v>
      </c>
      <c r="M8" s="55">
        <f>+L8/K8</f>
        <v>1.3271028037383177</v>
      </c>
      <c r="N8" s="56">
        <v>0</v>
      </c>
      <c r="O8" s="57">
        <v>2</v>
      </c>
      <c r="P8" s="54">
        <v>140</v>
      </c>
      <c r="Q8" s="58">
        <v>2</v>
      </c>
      <c r="R8" s="59">
        <v>0</v>
      </c>
      <c r="S8" s="45"/>
    </row>
    <row r="9" spans="1:19" s="46" customFormat="1" ht="20.100000000000001" customHeight="1" x14ac:dyDescent="0.2">
      <c r="A9" s="31" t="s">
        <v>34</v>
      </c>
      <c r="B9" s="48">
        <v>59</v>
      </c>
      <c r="C9" s="60">
        <v>48</v>
      </c>
      <c r="D9" s="61">
        <f t="shared" si="2"/>
        <v>0.81355932203389836</v>
      </c>
      <c r="E9" s="51">
        <v>40</v>
      </c>
      <c r="F9" s="52">
        <v>30</v>
      </c>
      <c r="G9" s="50">
        <f t="shared" si="0"/>
        <v>0.75</v>
      </c>
      <c r="H9" s="37">
        <v>25</v>
      </c>
      <c r="I9" s="60">
        <v>27</v>
      </c>
      <c r="J9" s="53">
        <f t="shared" si="1"/>
        <v>1.08</v>
      </c>
      <c r="K9" s="52">
        <v>30</v>
      </c>
      <c r="L9" s="54">
        <v>41</v>
      </c>
      <c r="M9" s="55">
        <f t="shared" ref="M9:M20" si="3">+L9/K9</f>
        <v>1.3666666666666667</v>
      </c>
      <c r="N9" s="62">
        <v>0</v>
      </c>
      <c r="O9" s="63">
        <v>0</v>
      </c>
      <c r="P9" s="64">
        <v>40</v>
      </c>
      <c r="Q9" s="65">
        <v>1</v>
      </c>
      <c r="R9" s="66">
        <v>0</v>
      </c>
      <c r="S9" s="45"/>
    </row>
    <row r="10" spans="1:19" s="46" customFormat="1" ht="20.100000000000001" customHeight="1" x14ac:dyDescent="0.2">
      <c r="A10" s="31" t="s">
        <v>35</v>
      </c>
      <c r="B10" s="67">
        <v>145</v>
      </c>
      <c r="C10" s="60">
        <v>140</v>
      </c>
      <c r="D10" s="61">
        <f t="shared" si="2"/>
        <v>0.96551724137931039</v>
      </c>
      <c r="E10" s="68">
        <v>85</v>
      </c>
      <c r="F10" s="52">
        <v>84</v>
      </c>
      <c r="G10" s="50">
        <f t="shared" si="0"/>
        <v>0.9882352941176471</v>
      </c>
      <c r="H10" s="69">
        <v>15</v>
      </c>
      <c r="I10" s="60">
        <v>31</v>
      </c>
      <c r="J10" s="53">
        <f>IF(H10&gt;0,I10/H10,0)</f>
        <v>2.0666666666666669</v>
      </c>
      <c r="K10" s="52">
        <v>26</v>
      </c>
      <c r="L10" s="54">
        <v>60</v>
      </c>
      <c r="M10" s="55">
        <f t="shared" si="3"/>
        <v>2.3076923076923075</v>
      </c>
      <c r="N10" s="62">
        <v>0</v>
      </c>
      <c r="O10" s="63">
        <v>4</v>
      </c>
      <c r="P10" s="64">
        <v>51</v>
      </c>
      <c r="Q10" s="65">
        <v>0</v>
      </c>
      <c r="R10" s="66">
        <v>5</v>
      </c>
      <c r="S10" s="45"/>
    </row>
    <row r="11" spans="1:19" s="46" customFormat="1" ht="20.100000000000001" customHeight="1" x14ac:dyDescent="0.2">
      <c r="A11" s="31" t="s">
        <v>36</v>
      </c>
      <c r="B11" s="48">
        <v>125</v>
      </c>
      <c r="C11" s="60">
        <v>94</v>
      </c>
      <c r="D11" s="61">
        <f t="shared" si="2"/>
        <v>0.752</v>
      </c>
      <c r="E11" s="70">
        <v>74</v>
      </c>
      <c r="F11" s="52">
        <v>51</v>
      </c>
      <c r="G11" s="50">
        <f t="shared" si="0"/>
        <v>0.68918918918918914</v>
      </c>
      <c r="H11" s="37">
        <v>35</v>
      </c>
      <c r="I11" s="60">
        <v>25</v>
      </c>
      <c r="J11" s="53">
        <f t="shared" si="1"/>
        <v>0.7142857142857143</v>
      </c>
      <c r="K11" s="52">
        <v>80</v>
      </c>
      <c r="L11" s="54">
        <v>45</v>
      </c>
      <c r="M11" s="55">
        <f t="shared" si="3"/>
        <v>0.5625</v>
      </c>
      <c r="N11" s="62">
        <v>1</v>
      </c>
      <c r="O11" s="63">
        <v>0</v>
      </c>
      <c r="P11" s="64">
        <v>45</v>
      </c>
      <c r="Q11" s="65">
        <v>1</v>
      </c>
      <c r="R11" s="66">
        <v>1</v>
      </c>
      <c r="S11" s="45"/>
    </row>
    <row r="12" spans="1:19" s="46" customFormat="1" ht="20.100000000000001" customHeight="1" x14ac:dyDescent="0.2">
      <c r="A12" s="31" t="s">
        <v>37</v>
      </c>
      <c r="B12" s="71">
        <v>97</v>
      </c>
      <c r="C12" s="60">
        <v>116</v>
      </c>
      <c r="D12" s="61">
        <f t="shared" si="2"/>
        <v>1.1958762886597938</v>
      </c>
      <c r="E12" s="72">
        <v>60</v>
      </c>
      <c r="F12" s="52">
        <v>74</v>
      </c>
      <c r="G12" s="50">
        <f t="shared" si="0"/>
        <v>1.2333333333333334</v>
      </c>
      <c r="H12" s="37">
        <v>60</v>
      </c>
      <c r="I12" s="60">
        <v>76</v>
      </c>
      <c r="J12" s="53">
        <f t="shared" si="1"/>
        <v>1.2666666666666666</v>
      </c>
      <c r="K12" s="52">
        <v>97</v>
      </c>
      <c r="L12" s="54">
        <v>114</v>
      </c>
      <c r="M12" s="55">
        <f t="shared" si="3"/>
        <v>1.1752577319587629</v>
      </c>
      <c r="N12" s="62">
        <v>0</v>
      </c>
      <c r="O12" s="63">
        <v>4</v>
      </c>
      <c r="P12" s="64">
        <v>110</v>
      </c>
      <c r="Q12" s="65">
        <v>0</v>
      </c>
      <c r="R12" s="66">
        <v>0</v>
      </c>
      <c r="S12" s="45"/>
    </row>
    <row r="13" spans="1:19" s="46" customFormat="1" ht="20.100000000000001" customHeight="1" x14ac:dyDescent="0.2">
      <c r="A13" s="31" t="s">
        <v>38</v>
      </c>
      <c r="B13" s="48">
        <v>40</v>
      </c>
      <c r="C13" s="60">
        <v>44</v>
      </c>
      <c r="D13" s="61">
        <f t="shared" si="2"/>
        <v>1.1000000000000001</v>
      </c>
      <c r="E13" s="51">
        <v>16</v>
      </c>
      <c r="F13" s="52">
        <v>27</v>
      </c>
      <c r="G13" s="50">
        <f t="shared" si="0"/>
        <v>1.6875</v>
      </c>
      <c r="H13" s="37">
        <v>20</v>
      </c>
      <c r="I13" s="60">
        <v>21</v>
      </c>
      <c r="J13" s="53">
        <f t="shared" si="1"/>
        <v>1.05</v>
      </c>
      <c r="K13" s="52">
        <v>32</v>
      </c>
      <c r="L13" s="54">
        <v>31</v>
      </c>
      <c r="M13" s="55">
        <f t="shared" si="3"/>
        <v>0.96875</v>
      </c>
      <c r="N13" s="62">
        <v>0</v>
      </c>
      <c r="O13" s="63">
        <v>0</v>
      </c>
      <c r="P13" s="64">
        <v>28</v>
      </c>
      <c r="Q13" s="65">
        <v>0</v>
      </c>
      <c r="R13" s="66">
        <v>3</v>
      </c>
      <c r="S13" s="45"/>
    </row>
    <row r="14" spans="1:19" s="46" customFormat="1" ht="20.100000000000001" customHeight="1" x14ac:dyDescent="0.2">
      <c r="A14" s="31" t="s">
        <v>39</v>
      </c>
      <c r="B14" s="48">
        <v>160</v>
      </c>
      <c r="C14" s="60">
        <v>155</v>
      </c>
      <c r="D14" s="61">
        <f t="shared" si="2"/>
        <v>0.96875</v>
      </c>
      <c r="E14" s="51">
        <v>93</v>
      </c>
      <c r="F14" s="52">
        <v>84</v>
      </c>
      <c r="G14" s="50">
        <f t="shared" si="0"/>
        <v>0.90322580645161288</v>
      </c>
      <c r="H14" s="37">
        <v>58</v>
      </c>
      <c r="I14" s="60">
        <v>52</v>
      </c>
      <c r="J14" s="53">
        <f t="shared" si="1"/>
        <v>0.89655172413793105</v>
      </c>
      <c r="K14" s="52">
        <v>103</v>
      </c>
      <c r="L14" s="54">
        <v>107</v>
      </c>
      <c r="M14" s="55">
        <f t="shared" si="3"/>
        <v>1.0388349514563107</v>
      </c>
      <c r="N14" s="62">
        <v>0</v>
      </c>
      <c r="O14" s="63">
        <v>0</v>
      </c>
      <c r="P14" s="64">
        <v>107</v>
      </c>
      <c r="Q14" s="65">
        <v>0</v>
      </c>
      <c r="R14" s="66">
        <v>1</v>
      </c>
      <c r="S14" s="45"/>
    </row>
    <row r="15" spans="1:19" s="46" customFormat="1" ht="20.100000000000001" customHeight="1" x14ac:dyDescent="0.2">
      <c r="A15" s="31" t="s">
        <v>40</v>
      </c>
      <c r="B15" s="48">
        <v>107</v>
      </c>
      <c r="C15" s="60">
        <v>148</v>
      </c>
      <c r="D15" s="61">
        <f t="shared" si="2"/>
        <v>1.3831775700934579</v>
      </c>
      <c r="E15" s="51">
        <v>60</v>
      </c>
      <c r="F15" s="52">
        <v>98</v>
      </c>
      <c r="G15" s="50">
        <f t="shared" si="0"/>
        <v>1.6333333333333333</v>
      </c>
      <c r="H15" s="37">
        <v>58</v>
      </c>
      <c r="I15" s="60">
        <v>42</v>
      </c>
      <c r="J15" s="53">
        <f t="shared" si="1"/>
        <v>0.72413793103448276</v>
      </c>
      <c r="K15" s="52">
        <v>95</v>
      </c>
      <c r="L15" s="54">
        <v>77</v>
      </c>
      <c r="M15" s="55">
        <f t="shared" si="3"/>
        <v>0.81052631578947365</v>
      </c>
      <c r="N15" s="62">
        <v>0</v>
      </c>
      <c r="O15" s="63">
        <v>0</v>
      </c>
      <c r="P15" s="64">
        <v>72</v>
      </c>
      <c r="Q15" s="65">
        <v>0</v>
      </c>
      <c r="R15" s="66">
        <v>5</v>
      </c>
      <c r="S15" s="45"/>
    </row>
    <row r="16" spans="1:19" s="46" customFormat="1" ht="20.100000000000001" customHeight="1" x14ac:dyDescent="0.2">
      <c r="A16" s="31" t="s">
        <v>41</v>
      </c>
      <c r="B16" s="48">
        <v>300</v>
      </c>
      <c r="C16" s="60">
        <v>266</v>
      </c>
      <c r="D16" s="61">
        <f t="shared" si="2"/>
        <v>0.88666666666666671</v>
      </c>
      <c r="E16" s="51">
        <v>189</v>
      </c>
      <c r="F16" s="52">
        <v>187</v>
      </c>
      <c r="G16" s="50">
        <f t="shared" si="0"/>
        <v>0.98941798941798942</v>
      </c>
      <c r="H16" s="37">
        <v>75</v>
      </c>
      <c r="I16" s="60">
        <v>89</v>
      </c>
      <c r="J16" s="53">
        <f t="shared" si="1"/>
        <v>1.1866666666666668</v>
      </c>
      <c r="K16" s="52">
        <v>90</v>
      </c>
      <c r="L16" s="54">
        <v>137</v>
      </c>
      <c r="M16" s="55">
        <f t="shared" si="3"/>
        <v>1.5222222222222221</v>
      </c>
      <c r="N16" s="62">
        <v>0</v>
      </c>
      <c r="O16" s="63">
        <v>0</v>
      </c>
      <c r="P16" s="64">
        <v>136</v>
      </c>
      <c r="Q16" s="65">
        <v>3</v>
      </c>
      <c r="R16" s="66">
        <v>0</v>
      </c>
      <c r="S16" s="45"/>
    </row>
    <row r="17" spans="1:19" s="46" customFormat="1" ht="20.100000000000001" customHeight="1" x14ac:dyDescent="0.2">
      <c r="A17" s="31" t="s">
        <v>42</v>
      </c>
      <c r="B17" s="48">
        <v>88</v>
      </c>
      <c r="C17" s="60">
        <v>85</v>
      </c>
      <c r="D17" s="61">
        <f t="shared" si="2"/>
        <v>0.96590909090909094</v>
      </c>
      <c r="E17" s="72">
        <v>61</v>
      </c>
      <c r="F17" s="52">
        <v>65</v>
      </c>
      <c r="G17" s="50">
        <f t="shared" si="0"/>
        <v>1.0655737704918034</v>
      </c>
      <c r="H17" s="37">
        <v>61</v>
      </c>
      <c r="I17" s="60">
        <v>64</v>
      </c>
      <c r="J17" s="53">
        <f>IF(H17&gt;0,I17/H17,0)</f>
        <v>1.0491803278688525</v>
      </c>
      <c r="K17" s="103">
        <v>75</v>
      </c>
      <c r="L17" s="54">
        <v>81</v>
      </c>
      <c r="M17" s="53">
        <f>IF(K17&gt;0,L17/K17,0)</f>
        <v>1.08</v>
      </c>
      <c r="N17" s="62">
        <v>0</v>
      </c>
      <c r="O17" s="63">
        <v>0</v>
      </c>
      <c r="P17" s="64">
        <v>81</v>
      </c>
      <c r="Q17" s="65">
        <v>0</v>
      </c>
      <c r="R17" s="66">
        <v>1</v>
      </c>
      <c r="S17" s="45"/>
    </row>
    <row r="18" spans="1:19" s="46" customFormat="1" ht="20.100000000000001" customHeight="1" x14ac:dyDescent="0.2">
      <c r="A18" s="31" t="s">
        <v>43</v>
      </c>
      <c r="B18" s="48">
        <v>154</v>
      </c>
      <c r="C18" s="60">
        <v>159</v>
      </c>
      <c r="D18" s="61">
        <f t="shared" si="2"/>
        <v>1.0324675324675325</v>
      </c>
      <c r="E18" s="51">
        <v>83</v>
      </c>
      <c r="F18" s="52">
        <v>95</v>
      </c>
      <c r="G18" s="50">
        <f t="shared" si="0"/>
        <v>1.1445783132530121</v>
      </c>
      <c r="H18" s="37">
        <v>47</v>
      </c>
      <c r="I18" s="60">
        <v>64</v>
      </c>
      <c r="J18" s="53">
        <f t="shared" si="1"/>
        <v>1.3617021276595744</v>
      </c>
      <c r="K18" s="52">
        <v>77</v>
      </c>
      <c r="L18" s="54">
        <v>117</v>
      </c>
      <c r="M18" s="55">
        <f t="shared" si="3"/>
        <v>1.5194805194805194</v>
      </c>
      <c r="N18" s="62">
        <v>0</v>
      </c>
      <c r="O18" s="63">
        <v>2</v>
      </c>
      <c r="P18" s="64">
        <v>114</v>
      </c>
      <c r="Q18" s="65">
        <v>1</v>
      </c>
      <c r="R18" s="66">
        <v>1</v>
      </c>
      <c r="S18" s="45"/>
    </row>
    <row r="19" spans="1:19" s="46" customFormat="1" ht="20.100000000000001" customHeight="1" x14ac:dyDescent="0.2">
      <c r="A19" s="31" t="s">
        <v>44</v>
      </c>
      <c r="B19" s="48">
        <v>262</v>
      </c>
      <c r="C19" s="60">
        <v>205</v>
      </c>
      <c r="D19" s="61">
        <f t="shared" si="2"/>
        <v>0.78244274809160308</v>
      </c>
      <c r="E19" s="51">
        <v>175</v>
      </c>
      <c r="F19" s="52">
        <v>118</v>
      </c>
      <c r="G19" s="50">
        <f t="shared" si="0"/>
        <v>0.67428571428571427</v>
      </c>
      <c r="H19" s="37">
        <v>80</v>
      </c>
      <c r="I19" s="60">
        <v>70</v>
      </c>
      <c r="J19" s="53">
        <f t="shared" si="1"/>
        <v>0.875</v>
      </c>
      <c r="K19" s="52">
        <v>120</v>
      </c>
      <c r="L19" s="54">
        <v>119</v>
      </c>
      <c r="M19" s="55">
        <f t="shared" si="3"/>
        <v>0.9916666666666667</v>
      </c>
      <c r="N19" s="62">
        <v>0</v>
      </c>
      <c r="O19" s="63">
        <v>0</v>
      </c>
      <c r="P19" s="64">
        <v>119</v>
      </c>
      <c r="Q19" s="65">
        <v>0</v>
      </c>
      <c r="R19" s="66">
        <v>1</v>
      </c>
      <c r="S19" s="45"/>
    </row>
    <row r="20" spans="1:19" s="46" customFormat="1" ht="20.100000000000001" customHeight="1" x14ac:dyDescent="0.2">
      <c r="A20" s="31" t="s">
        <v>45</v>
      </c>
      <c r="B20" s="48">
        <v>29</v>
      </c>
      <c r="C20" s="60">
        <v>24</v>
      </c>
      <c r="D20" s="61">
        <f t="shared" si="2"/>
        <v>0.82758620689655171</v>
      </c>
      <c r="E20" s="51">
        <v>23</v>
      </c>
      <c r="F20" s="52">
        <v>17</v>
      </c>
      <c r="G20" s="50">
        <f t="shared" si="0"/>
        <v>0.73913043478260865</v>
      </c>
      <c r="H20" s="37">
        <v>23</v>
      </c>
      <c r="I20" s="60">
        <v>15</v>
      </c>
      <c r="J20" s="53">
        <f t="shared" si="1"/>
        <v>0.65217391304347827</v>
      </c>
      <c r="K20" s="52">
        <v>28</v>
      </c>
      <c r="L20" s="54">
        <v>20</v>
      </c>
      <c r="M20" s="55">
        <f t="shared" si="3"/>
        <v>0.7142857142857143</v>
      </c>
      <c r="N20" s="62">
        <v>0</v>
      </c>
      <c r="O20" s="63">
        <v>0</v>
      </c>
      <c r="P20" s="64">
        <v>20</v>
      </c>
      <c r="Q20" s="65">
        <v>0</v>
      </c>
      <c r="R20" s="66">
        <v>0</v>
      </c>
      <c r="S20" s="45"/>
    </row>
    <row r="21" spans="1:19" s="46" customFormat="1" ht="20.100000000000001" customHeight="1" x14ac:dyDescent="0.2">
      <c r="A21" s="31" t="s">
        <v>46</v>
      </c>
      <c r="B21" s="48">
        <v>122</v>
      </c>
      <c r="C21" s="60">
        <v>118</v>
      </c>
      <c r="D21" s="61">
        <f t="shared" si="2"/>
        <v>0.96721311475409832</v>
      </c>
      <c r="E21" s="51">
        <v>70</v>
      </c>
      <c r="F21" s="52">
        <v>66</v>
      </c>
      <c r="G21" s="50">
        <f t="shared" si="0"/>
        <v>0.94285714285714284</v>
      </c>
      <c r="H21" s="37">
        <v>70</v>
      </c>
      <c r="I21" s="60">
        <v>69</v>
      </c>
      <c r="J21" s="53">
        <f>IF(H21&gt;0,I21/H21,0)</f>
        <v>0.98571428571428577</v>
      </c>
      <c r="K21" s="103">
        <v>122</v>
      </c>
      <c r="L21" s="54">
        <v>114</v>
      </c>
      <c r="M21" s="53">
        <f>IF(K21&gt;0,L21/K21,0)</f>
        <v>0.93442622950819676</v>
      </c>
      <c r="N21" s="62">
        <v>0</v>
      </c>
      <c r="O21" s="63">
        <v>0</v>
      </c>
      <c r="P21" s="64">
        <v>114</v>
      </c>
      <c r="Q21" s="65">
        <v>0</v>
      </c>
      <c r="R21" s="66">
        <v>0</v>
      </c>
      <c r="S21" s="45"/>
    </row>
    <row r="22" spans="1:19" s="46" customFormat="1" ht="20.100000000000001" customHeight="1" thickBot="1" x14ac:dyDescent="0.25">
      <c r="A22" s="73" t="s">
        <v>47</v>
      </c>
      <c r="B22" s="48">
        <v>284</v>
      </c>
      <c r="C22" s="74">
        <v>208</v>
      </c>
      <c r="D22" s="111">
        <f t="shared" si="2"/>
        <v>0.73239436619718312</v>
      </c>
      <c r="E22" s="51">
        <v>230</v>
      </c>
      <c r="F22" s="76">
        <v>98</v>
      </c>
      <c r="G22" s="75">
        <f>IF(E22&gt;0,F22/E22,0)</f>
        <v>0.42608695652173911</v>
      </c>
      <c r="H22" s="37">
        <v>141</v>
      </c>
      <c r="I22" s="74">
        <v>40</v>
      </c>
      <c r="J22" s="77">
        <f>IF(H22&gt;0,I22/H22,0)</f>
        <v>0.28368794326241137</v>
      </c>
      <c r="K22" s="223">
        <v>175</v>
      </c>
      <c r="L22" s="78">
        <v>105</v>
      </c>
      <c r="M22" s="55">
        <f>IF(K22&gt;0,L22/K22,0)</f>
        <v>0.6</v>
      </c>
      <c r="N22" s="79">
        <v>1</v>
      </c>
      <c r="O22" s="80">
        <v>13</v>
      </c>
      <c r="P22" s="78">
        <v>91</v>
      </c>
      <c r="Q22" s="81">
        <v>0</v>
      </c>
      <c r="R22" s="82">
        <v>4</v>
      </c>
      <c r="S22" s="45"/>
    </row>
    <row r="23" spans="1:19" s="46" customFormat="1" ht="20.100000000000001" customHeight="1" thickBot="1" x14ac:dyDescent="0.25">
      <c r="A23" s="83" t="s">
        <v>48</v>
      </c>
      <c r="B23" s="84">
        <f>SUM(B7:B22)</f>
        <v>2136</v>
      </c>
      <c r="C23" s="85">
        <f>SUM(C7:C22)</f>
        <v>2017</v>
      </c>
      <c r="D23" s="130">
        <f t="shared" si="2"/>
        <v>0.94428838951310856</v>
      </c>
      <c r="E23" s="87">
        <f>SUM(E7:E22)</f>
        <v>1362</v>
      </c>
      <c r="F23" s="85">
        <f>SUM(F7:F22)</f>
        <v>1247</v>
      </c>
      <c r="G23" s="86">
        <f t="shared" si="0"/>
        <v>0.91556534508076359</v>
      </c>
      <c r="H23" s="88">
        <f>SUM(H7:H22)</f>
        <v>865</v>
      </c>
      <c r="I23" s="85">
        <f>SUM(I7:I22)</f>
        <v>815</v>
      </c>
      <c r="J23" s="89">
        <f t="shared" si="1"/>
        <v>0.94219653179190754</v>
      </c>
      <c r="K23" s="85">
        <f>SUM(K7:K22)</f>
        <v>1305</v>
      </c>
      <c r="L23" s="90">
        <f>SUM(L7:L22)</f>
        <v>1343</v>
      </c>
      <c r="M23" s="91">
        <f>+L23/K23</f>
        <v>1.0291187739463601</v>
      </c>
      <c r="N23" s="92">
        <f>SUM(N7:N22)</f>
        <v>2</v>
      </c>
      <c r="O23" s="93">
        <f>SUM(O7:O22)</f>
        <v>25</v>
      </c>
      <c r="P23" s="94">
        <f>SUM(P7:P22)</f>
        <v>1301</v>
      </c>
      <c r="Q23" s="94">
        <f>SUM(Q7:Q22)</f>
        <v>10</v>
      </c>
      <c r="R23" s="95">
        <v>22</v>
      </c>
      <c r="S23" s="45"/>
    </row>
    <row r="24" spans="1:19" ht="15" x14ac:dyDescent="0.25">
      <c r="A24" s="247"/>
      <c r="B24" s="248"/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</row>
    <row r="25" spans="1:19" ht="27.75" customHeight="1" x14ac:dyDescent="0.25">
      <c r="A25" s="245" t="s">
        <v>49</v>
      </c>
      <c r="B25" s="246"/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</row>
    <row r="26" spans="1:19" ht="15" x14ac:dyDescent="0.25">
      <c r="A26" s="245"/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1:19" ht="15" x14ac:dyDescent="0.25">
      <c r="A27" s="245"/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1:19" ht="9" customHeight="1" x14ac:dyDescent="0.2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96"/>
      <c r="Q28" s="142"/>
    </row>
  </sheetData>
  <mergeCells count="16">
    <mergeCell ref="A27:Q27"/>
    <mergeCell ref="A1:R1"/>
    <mergeCell ref="A2:R2"/>
    <mergeCell ref="A3:R3"/>
    <mergeCell ref="A4:A6"/>
    <mergeCell ref="B4:D4"/>
    <mergeCell ref="E4:G4"/>
    <mergeCell ref="H4:M4"/>
    <mergeCell ref="N4:R4"/>
    <mergeCell ref="B5:D5"/>
    <mergeCell ref="E5:G5"/>
    <mergeCell ref="H5:M5"/>
    <mergeCell ref="N5:R5"/>
    <mergeCell ref="A24:Q24"/>
    <mergeCell ref="A25:Q25"/>
    <mergeCell ref="A26:Q26"/>
  </mergeCells>
  <printOptions horizontalCentered="1" verticalCentered="1"/>
  <pageMargins left="0.3" right="0.3" top="0.57999999999999996" bottom="0.28999999999999998" header="0.12" footer="0.13"/>
  <pageSetup orientation="landscape" r:id="rId1"/>
  <headerFooter alignWithMargins="0"/>
  <ignoredErrors>
    <ignoredError sqref="J10 J2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"/>
  <sheetViews>
    <sheetView zoomScale="90" zoomScaleNormal="90" workbookViewId="0">
      <selection activeCell="A26" sqref="A26"/>
    </sheetView>
  </sheetViews>
  <sheetFormatPr defaultColWidth="9.140625" defaultRowHeight="12.75" x14ac:dyDescent="0.2"/>
  <cols>
    <col min="1" max="1" width="19.28515625" style="3" customWidth="1"/>
    <col min="2" max="2" width="8.5703125" style="30" customWidth="1"/>
    <col min="3" max="3" width="8.5703125" style="3" customWidth="1"/>
    <col min="4" max="4" width="6.5703125" style="146" customWidth="1"/>
    <col min="5" max="6" width="8.5703125" style="145" customWidth="1"/>
    <col min="7" max="7" width="6.85546875" style="3" customWidth="1"/>
    <col min="8" max="8" width="10.28515625" style="3" customWidth="1"/>
    <col min="9" max="10" width="8.5703125" style="3" customWidth="1"/>
    <col min="11" max="11" width="9.28515625" style="3" customWidth="1"/>
    <col min="12" max="12" width="9.28515625" style="146" customWidth="1"/>
    <col min="13" max="14" width="8.5703125" style="3" customWidth="1"/>
    <col min="15" max="15" width="7.28515625" style="3" customWidth="1"/>
    <col min="16" max="16" width="8.5703125" style="3" customWidth="1"/>
    <col min="17" max="16384" width="9.140625" style="3"/>
  </cols>
  <sheetData>
    <row r="1" spans="1:17" ht="20.100000000000001" customHeight="1" x14ac:dyDescent="0.2">
      <c r="A1" s="250" t="str">
        <f>+'1 Adult Part'!A1:O1</f>
        <v>TAB 6 - WIOA TITLE I PARTICIPANT SUMMARIES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9"/>
      <c r="O1" s="229"/>
    </row>
    <row r="2" spans="1:17" ht="20.100000000000001" customHeight="1" x14ac:dyDescent="0.2">
      <c r="A2" s="253" t="str">
        <f>'1 Adult Part'!$A$2</f>
        <v>FY24 QUARTER ENDING JUNE 30, 2024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5"/>
      <c r="O2" s="24"/>
    </row>
    <row r="3" spans="1:17" ht="20.100000000000001" customHeight="1" thickBot="1" x14ac:dyDescent="0.25">
      <c r="A3" s="256" t="s">
        <v>79</v>
      </c>
      <c r="B3" s="279"/>
      <c r="C3" s="279"/>
      <c r="D3" s="279"/>
      <c r="E3" s="279"/>
      <c r="F3" s="279"/>
      <c r="G3" s="279"/>
      <c r="H3" s="279"/>
      <c r="I3" s="279"/>
      <c r="J3" s="292"/>
      <c r="K3" s="292"/>
      <c r="L3" s="292"/>
      <c r="M3" s="292"/>
      <c r="N3" s="293"/>
    </row>
    <row r="4" spans="1:17" ht="21.75" customHeight="1" x14ac:dyDescent="0.25">
      <c r="A4" s="294" t="s">
        <v>62</v>
      </c>
      <c r="B4" s="276" t="str">
        <f>'2 Adult Exits'!$B$4</f>
        <v>Total Exits</v>
      </c>
      <c r="C4" s="283"/>
      <c r="D4" s="274"/>
      <c r="E4" s="275" t="str">
        <f>'2 Adult Exits'!$E$4</f>
        <v>Entered Employments</v>
      </c>
      <c r="F4" s="276"/>
      <c r="G4" s="277"/>
      <c r="H4" s="184" t="str">
        <f>'2 Adult Exits'!$H$4</f>
        <v>Exclusions</v>
      </c>
      <c r="I4" s="283" t="str">
        <f>'2 Adult Exits'!$I$4</f>
        <v>E.E. Rate at Exit</v>
      </c>
      <c r="J4" s="274"/>
      <c r="K4" s="273" t="str">
        <f>'2 Adult Exits'!$K$4</f>
        <v>Average Wage</v>
      </c>
      <c r="L4" s="274"/>
      <c r="M4" s="290" t="str">
        <f>'2 Adult Exits'!$M$4</f>
        <v>Credentials</v>
      </c>
      <c r="N4" s="291"/>
    </row>
    <row r="5" spans="1:17" ht="35.25" customHeight="1" thickBot="1" x14ac:dyDescent="0.3">
      <c r="A5" s="295"/>
      <c r="B5" s="101" t="s">
        <v>20</v>
      </c>
      <c r="C5" s="101" t="s">
        <v>21</v>
      </c>
      <c r="D5" s="98" t="s">
        <v>80</v>
      </c>
      <c r="E5" s="97" t="s">
        <v>20</v>
      </c>
      <c r="F5" s="97" t="s">
        <v>21</v>
      </c>
      <c r="G5" s="98" t="s">
        <v>80</v>
      </c>
      <c r="H5" s="100" t="s">
        <v>21</v>
      </c>
      <c r="I5" s="101" t="s">
        <v>20</v>
      </c>
      <c r="J5" s="100" t="s">
        <v>21</v>
      </c>
      <c r="K5" s="101" t="s">
        <v>20</v>
      </c>
      <c r="L5" s="100" t="s">
        <v>21</v>
      </c>
      <c r="M5" s="101" t="s">
        <v>20</v>
      </c>
      <c r="N5" s="185" t="s">
        <v>21</v>
      </c>
      <c r="P5" s="186"/>
    </row>
    <row r="6" spans="1:17" s="110" customFormat="1" ht="21.95" customHeight="1" x14ac:dyDescent="0.2">
      <c r="A6" s="47" t="str">
        <f>'1 Adult Part'!A7</f>
        <v>Berkshire</v>
      </c>
      <c r="B6" s="71">
        <v>47</v>
      </c>
      <c r="C6" s="103">
        <v>27</v>
      </c>
      <c r="D6" s="50">
        <f t="shared" ref="D6:D22" si="0">C6/B6</f>
        <v>0.57446808510638303</v>
      </c>
      <c r="E6" s="51">
        <v>39</v>
      </c>
      <c r="F6" s="187">
        <v>16</v>
      </c>
      <c r="G6" s="50">
        <f>F6/E6</f>
        <v>0.41025641025641024</v>
      </c>
      <c r="H6" s="188">
        <v>1</v>
      </c>
      <c r="I6" s="189">
        <f t="shared" ref="I6:I22" si="1">+E6/B6</f>
        <v>0.82978723404255317</v>
      </c>
      <c r="J6" s="50">
        <f t="shared" ref="J6:J22" si="2">(F6/(C6-H6))</f>
        <v>0.61538461538461542</v>
      </c>
      <c r="K6" s="106">
        <v>25</v>
      </c>
      <c r="L6" s="107">
        <v>24.975949519230799</v>
      </c>
      <c r="M6" s="32">
        <v>37</v>
      </c>
      <c r="N6" s="190">
        <v>20</v>
      </c>
      <c r="P6" s="191"/>
      <c r="Q6" s="219"/>
    </row>
    <row r="7" spans="1:17" s="110" customFormat="1" ht="21.95" customHeight="1" x14ac:dyDescent="0.2">
      <c r="A7" s="47" t="str">
        <f>'1 Adult Part'!A8</f>
        <v>Boston</v>
      </c>
      <c r="B7" s="71">
        <v>55</v>
      </c>
      <c r="C7" s="103">
        <v>86</v>
      </c>
      <c r="D7" s="111">
        <f t="shared" si="0"/>
        <v>1.5636363636363637</v>
      </c>
      <c r="E7" s="51">
        <v>45</v>
      </c>
      <c r="F7" s="187">
        <v>37</v>
      </c>
      <c r="G7" s="50">
        <f t="shared" ref="G7:G22" si="3">F7/E7</f>
        <v>0.82222222222222219</v>
      </c>
      <c r="H7" s="188">
        <v>0</v>
      </c>
      <c r="I7" s="189">
        <f t="shared" si="1"/>
        <v>0.81818181818181823</v>
      </c>
      <c r="J7" s="50">
        <f t="shared" si="2"/>
        <v>0.43023255813953487</v>
      </c>
      <c r="K7" s="106">
        <v>17.5</v>
      </c>
      <c r="L7" s="107">
        <v>37.9299248836749</v>
      </c>
      <c r="M7" s="48">
        <v>62</v>
      </c>
      <c r="N7" s="192">
        <v>72</v>
      </c>
      <c r="P7" s="191"/>
      <c r="Q7" s="219"/>
    </row>
    <row r="8" spans="1:17" s="110" customFormat="1" ht="21.95" customHeight="1" x14ac:dyDescent="0.2">
      <c r="A8" s="31" t="str">
        <f>'1 Adult Part'!A9</f>
        <v>Bristol</v>
      </c>
      <c r="B8" s="71">
        <v>32</v>
      </c>
      <c r="C8" s="113">
        <v>24</v>
      </c>
      <c r="D8" s="61">
        <f t="shared" si="0"/>
        <v>0.75</v>
      </c>
      <c r="E8" s="51">
        <v>26</v>
      </c>
      <c r="F8" s="193">
        <v>21</v>
      </c>
      <c r="G8" s="111">
        <f t="shared" si="3"/>
        <v>0.80769230769230771</v>
      </c>
      <c r="H8" s="194">
        <v>0</v>
      </c>
      <c r="I8" s="195">
        <f t="shared" si="1"/>
        <v>0.8125</v>
      </c>
      <c r="J8" s="61">
        <f t="shared" si="2"/>
        <v>0.875</v>
      </c>
      <c r="K8" s="106">
        <v>22</v>
      </c>
      <c r="L8" s="107">
        <v>30.134945054945099</v>
      </c>
      <c r="M8" s="48">
        <v>0</v>
      </c>
      <c r="N8" s="196">
        <v>32</v>
      </c>
      <c r="P8" s="191"/>
      <c r="Q8" s="219"/>
    </row>
    <row r="9" spans="1:17" s="110" customFormat="1" ht="21.95" customHeight="1" x14ac:dyDescent="0.2">
      <c r="A9" s="31" t="str">
        <f>'1 Adult Part'!A10</f>
        <v>Brockton</v>
      </c>
      <c r="B9" s="197">
        <v>80</v>
      </c>
      <c r="C9" s="113">
        <v>92</v>
      </c>
      <c r="D9" s="61">
        <f t="shared" si="0"/>
        <v>1.1499999999999999</v>
      </c>
      <c r="E9" s="68">
        <v>66</v>
      </c>
      <c r="F9" s="193">
        <v>71</v>
      </c>
      <c r="G9" s="61">
        <f>IF(E9&gt;0,F9/E9,0)</f>
        <v>1.0757575757575757</v>
      </c>
      <c r="H9" s="198">
        <v>2</v>
      </c>
      <c r="I9" s="195">
        <f t="shared" si="1"/>
        <v>0.82499999999999996</v>
      </c>
      <c r="J9" s="61">
        <f t="shared" si="2"/>
        <v>0.78888888888888886</v>
      </c>
      <c r="K9" s="119">
        <v>22</v>
      </c>
      <c r="L9" s="107">
        <v>28.9323324562761</v>
      </c>
      <c r="M9" s="67">
        <v>21</v>
      </c>
      <c r="N9" s="196">
        <v>40</v>
      </c>
      <c r="P9" s="191"/>
      <c r="Q9" s="220"/>
    </row>
    <row r="10" spans="1:17" s="110" customFormat="1" ht="21.95" customHeight="1" x14ac:dyDescent="0.2">
      <c r="A10" s="31" t="str">
        <f>'1 Adult Part'!A11</f>
        <v>Cape &amp; Islands</v>
      </c>
      <c r="B10" s="71">
        <v>51</v>
      </c>
      <c r="C10" s="113">
        <v>53</v>
      </c>
      <c r="D10" s="61">
        <f t="shared" si="0"/>
        <v>1.0392156862745099</v>
      </c>
      <c r="E10" s="51">
        <v>43</v>
      </c>
      <c r="F10" s="193">
        <v>43</v>
      </c>
      <c r="G10" s="61">
        <f>IF(E10&gt;0, F10/E10,0)</f>
        <v>1</v>
      </c>
      <c r="H10" s="198">
        <v>7</v>
      </c>
      <c r="I10" s="195">
        <f t="shared" si="1"/>
        <v>0.84313725490196079</v>
      </c>
      <c r="J10" s="61">
        <f t="shared" si="2"/>
        <v>0.93478260869565222</v>
      </c>
      <c r="K10" s="106">
        <v>23</v>
      </c>
      <c r="L10" s="107">
        <v>27.4897431638129</v>
      </c>
      <c r="M10" s="48">
        <v>59</v>
      </c>
      <c r="N10" s="196">
        <v>27</v>
      </c>
      <c r="P10" s="191"/>
      <c r="Q10" s="219"/>
    </row>
    <row r="11" spans="1:17" s="110" customFormat="1" ht="21.95" customHeight="1" x14ac:dyDescent="0.2">
      <c r="A11" s="31" t="str">
        <f>'1 Adult Part'!A12</f>
        <v>Central Mass</v>
      </c>
      <c r="B11" s="71">
        <v>60</v>
      </c>
      <c r="C11" s="113">
        <v>84</v>
      </c>
      <c r="D11" s="61">
        <f t="shared" si="0"/>
        <v>1.4</v>
      </c>
      <c r="E11" s="51">
        <v>51</v>
      </c>
      <c r="F11" s="193">
        <v>51</v>
      </c>
      <c r="G11" s="121">
        <f t="shared" si="3"/>
        <v>1</v>
      </c>
      <c r="H11" s="199">
        <v>2</v>
      </c>
      <c r="I11" s="195">
        <f t="shared" si="1"/>
        <v>0.85</v>
      </c>
      <c r="J11" s="61">
        <f t="shared" si="2"/>
        <v>0.62195121951219512</v>
      </c>
      <c r="K11" s="106">
        <v>24.25</v>
      </c>
      <c r="L11" s="107">
        <v>30.9484307692308</v>
      </c>
      <c r="M11" s="48">
        <v>0</v>
      </c>
      <c r="N11" s="196">
        <v>64</v>
      </c>
      <c r="P11" s="191"/>
      <c r="Q11" s="219"/>
    </row>
    <row r="12" spans="1:17" s="110" customFormat="1" ht="21.95" customHeight="1" x14ac:dyDescent="0.2">
      <c r="A12" s="31" t="str">
        <f>'1 Adult Part'!A13</f>
        <v>Franklin Hampshire</v>
      </c>
      <c r="B12" s="71">
        <v>20</v>
      </c>
      <c r="C12" s="113">
        <v>32</v>
      </c>
      <c r="D12" s="61">
        <f t="shared" si="0"/>
        <v>1.6</v>
      </c>
      <c r="E12" s="51">
        <v>17</v>
      </c>
      <c r="F12" s="193">
        <v>16</v>
      </c>
      <c r="G12" s="61">
        <f t="shared" si="3"/>
        <v>0.94117647058823528</v>
      </c>
      <c r="H12" s="198">
        <v>0</v>
      </c>
      <c r="I12" s="195">
        <f t="shared" si="1"/>
        <v>0.85</v>
      </c>
      <c r="J12" s="61">
        <f t="shared" si="2"/>
        <v>0.5</v>
      </c>
      <c r="K12" s="106">
        <v>24</v>
      </c>
      <c r="L12" s="107">
        <v>25.9854086538462</v>
      </c>
      <c r="M12" s="48">
        <v>22</v>
      </c>
      <c r="N12" s="196">
        <v>13</v>
      </c>
      <c r="P12" s="191"/>
      <c r="Q12" s="219"/>
    </row>
    <row r="13" spans="1:17" s="110" customFormat="1" ht="21.95" customHeight="1" x14ac:dyDescent="0.2">
      <c r="A13" s="31" t="str">
        <f>'1 Adult Part'!A14</f>
        <v>Greater Lowell</v>
      </c>
      <c r="B13" s="71">
        <v>125</v>
      </c>
      <c r="C13" s="113">
        <v>105</v>
      </c>
      <c r="D13" s="61">
        <f t="shared" si="0"/>
        <v>0.84</v>
      </c>
      <c r="E13" s="51">
        <v>101</v>
      </c>
      <c r="F13" s="193">
        <v>90</v>
      </c>
      <c r="G13" s="111">
        <f t="shared" si="3"/>
        <v>0.8910891089108911</v>
      </c>
      <c r="H13" s="194">
        <v>4</v>
      </c>
      <c r="I13" s="195">
        <f t="shared" si="1"/>
        <v>0.80800000000000005</v>
      </c>
      <c r="J13" s="61">
        <f t="shared" si="2"/>
        <v>0.8910891089108911</v>
      </c>
      <c r="K13" s="106">
        <v>27</v>
      </c>
      <c r="L13" s="107">
        <v>39.058488372423</v>
      </c>
      <c r="M13" s="48">
        <v>74</v>
      </c>
      <c r="N13" s="196">
        <v>88</v>
      </c>
      <c r="P13" s="191"/>
      <c r="Q13" s="219"/>
    </row>
    <row r="14" spans="1:17" s="110" customFormat="1" ht="21.95" customHeight="1" x14ac:dyDescent="0.2">
      <c r="A14" s="31" t="str">
        <f>'1 Adult Part'!A15</f>
        <v>Greater New Bedford</v>
      </c>
      <c r="B14" s="197">
        <v>86</v>
      </c>
      <c r="C14" s="113">
        <v>101</v>
      </c>
      <c r="D14" s="61">
        <f t="shared" si="0"/>
        <v>1.1744186046511629</v>
      </c>
      <c r="E14" s="68">
        <v>70</v>
      </c>
      <c r="F14" s="193">
        <v>41</v>
      </c>
      <c r="G14" s="61">
        <f t="shared" si="3"/>
        <v>0.58571428571428574</v>
      </c>
      <c r="H14" s="198">
        <v>2</v>
      </c>
      <c r="I14" s="195">
        <f t="shared" si="1"/>
        <v>0.81395348837209303</v>
      </c>
      <c r="J14" s="61">
        <f t="shared" si="2"/>
        <v>0.41414141414141414</v>
      </c>
      <c r="K14" s="106">
        <v>24</v>
      </c>
      <c r="L14" s="107">
        <v>24.353977485928699</v>
      </c>
      <c r="M14" s="48">
        <v>68</v>
      </c>
      <c r="N14" s="196">
        <v>36</v>
      </c>
      <c r="P14" s="191"/>
      <c r="Q14" s="219"/>
    </row>
    <row r="15" spans="1:17" s="110" customFormat="1" ht="21.95" customHeight="1" x14ac:dyDescent="0.2">
      <c r="A15" s="31" t="str">
        <f>'1 Adult Part'!A16</f>
        <v>Hampden</v>
      </c>
      <c r="B15" s="71">
        <v>180</v>
      </c>
      <c r="C15" s="113">
        <v>179</v>
      </c>
      <c r="D15" s="61">
        <f t="shared" si="0"/>
        <v>0.99444444444444446</v>
      </c>
      <c r="E15" s="51">
        <v>148</v>
      </c>
      <c r="F15" s="193">
        <v>123</v>
      </c>
      <c r="G15" s="61">
        <f t="shared" si="3"/>
        <v>0.83108108108108103</v>
      </c>
      <c r="H15" s="198">
        <v>3</v>
      </c>
      <c r="I15" s="195">
        <f t="shared" si="1"/>
        <v>0.82222222222222219</v>
      </c>
      <c r="J15" s="61">
        <f t="shared" si="2"/>
        <v>0.69886363636363635</v>
      </c>
      <c r="K15" s="106">
        <v>16.5</v>
      </c>
      <c r="L15" s="107">
        <v>24.217660781841101</v>
      </c>
      <c r="M15" s="48">
        <v>54</v>
      </c>
      <c r="N15" s="196">
        <v>89</v>
      </c>
      <c r="P15" s="191"/>
      <c r="Q15" s="219"/>
    </row>
    <row r="16" spans="1:17" s="110" customFormat="1" ht="21.95" customHeight="1" x14ac:dyDescent="0.2">
      <c r="A16" s="31" t="str">
        <f>'1 Adult Part'!A17</f>
        <v>Merrimack Valley</v>
      </c>
      <c r="B16" s="71">
        <v>52</v>
      </c>
      <c r="C16" s="113">
        <v>49</v>
      </c>
      <c r="D16" s="61">
        <f t="shared" si="0"/>
        <v>0.94230769230769229</v>
      </c>
      <c r="E16" s="51">
        <v>42</v>
      </c>
      <c r="F16" s="193">
        <v>18</v>
      </c>
      <c r="G16" s="61">
        <f t="shared" si="3"/>
        <v>0.42857142857142855</v>
      </c>
      <c r="H16" s="198">
        <v>0</v>
      </c>
      <c r="I16" s="195">
        <f t="shared" si="1"/>
        <v>0.80769230769230771</v>
      </c>
      <c r="J16" s="61">
        <f t="shared" si="2"/>
        <v>0.36734693877551022</v>
      </c>
      <c r="K16" s="106">
        <v>20</v>
      </c>
      <c r="L16" s="107">
        <v>41.8015758547009</v>
      </c>
      <c r="M16" s="67">
        <v>50</v>
      </c>
      <c r="N16" s="196">
        <v>53</v>
      </c>
      <c r="P16" s="191"/>
      <c r="Q16" s="219"/>
    </row>
    <row r="17" spans="1:17" s="110" customFormat="1" ht="21.95" customHeight="1" x14ac:dyDescent="0.2">
      <c r="A17" s="31" t="str">
        <f>'1 Adult Part'!A18</f>
        <v>Metro North</v>
      </c>
      <c r="B17" s="71">
        <v>78</v>
      </c>
      <c r="C17" s="113">
        <v>86</v>
      </c>
      <c r="D17" s="61">
        <f t="shared" si="0"/>
        <v>1.1025641025641026</v>
      </c>
      <c r="E17" s="51">
        <v>65</v>
      </c>
      <c r="F17" s="193">
        <v>55</v>
      </c>
      <c r="G17" s="61">
        <f t="shared" si="3"/>
        <v>0.84615384615384615</v>
      </c>
      <c r="H17" s="198">
        <v>7</v>
      </c>
      <c r="I17" s="195">
        <f t="shared" si="1"/>
        <v>0.83333333333333337</v>
      </c>
      <c r="J17" s="61">
        <f t="shared" si="2"/>
        <v>0.69620253164556967</v>
      </c>
      <c r="K17" s="106">
        <v>27</v>
      </c>
      <c r="L17" s="107">
        <v>45.154477439227399</v>
      </c>
      <c r="M17" s="48">
        <v>38</v>
      </c>
      <c r="N17" s="196">
        <v>55</v>
      </c>
      <c r="P17" s="191"/>
      <c r="Q17" s="219"/>
    </row>
    <row r="18" spans="1:17" s="110" customFormat="1" ht="21.95" customHeight="1" x14ac:dyDescent="0.2">
      <c r="A18" s="31" t="str">
        <f>'1 Adult Part'!A19</f>
        <v>Metro South/West</v>
      </c>
      <c r="B18" s="71">
        <v>190</v>
      </c>
      <c r="C18" s="113">
        <v>110</v>
      </c>
      <c r="D18" s="61">
        <f t="shared" si="0"/>
        <v>0.57894736842105265</v>
      </c>
      <c r="E18" s="51">
        <v>150</v>
      </c>
      <c r="F18" s="193">
        <v>69</v>
      </c>
      <c r="G18" s="61">
        <f t="shared" si="3"/>
        <v>0.46</v>
      </c>
      <c r="H18" s="198">
        <v>0</v>
      </c>
      <c r="I18" s="195">
        <f t="shared" si="1"/>
        <v>0.78947368421052633</v>
      </c>
      <c r="J18" s="61">
        <f t="shared" si="2"/>
        <v>0.62727272727272732</v>
      </c>
      <c r="K18" s="106">
        <v>32</v>
      </c>
      <c r="L18" s="107">
        <v>50.758035863592902</v>
      </c>
      <c r="M18" s="48">
        <v>92</v>
      </c>
      <c r="N18" s="196">
        <v>78</v>
      </c>
      <c r="P18" s="191"/>
      <c r="Q18" s="219"/>
    </row>
    <row r="19" spans="1:17" s="110" customFormat="1" ht="21.95" customHeight="1" x14ac:dyDescent="0.2">
      <c r="A19" s="31" t="str">
        <f>'1 Adult Part'!A20</f>
        <v>North Central</v>
      </c>
      <c r="B19" s="71">
        <v>27</v>
      </c>
      <c r="C19" s="113">
        <v>13</v>
      </c>
      <c r="D19" s="61">
        <f t="shared" si="0"/>
        <v>0.48148148148148145</v>
      </c>
      <c r="E19" s="51">
        <v>23</v>
      </c>
      <c r="F19" s="193">
        <v>9</v>
      </c>
      <c r="G19" s="50">
        <f t="shared" si="3"/>
        <v>0.39130434782608697</v>
      </c>
      <c r="H19" s="188">
        <v>0</v>
      </c>
      <c r="I19" s="195">
        <f t="shared" si="1"/>
        <v>0.85185185185185186</v>
      </c>
      <c r="J19" s="61">
        <f t="shared" si="2"/>
        <v>0.69230769230769229</v>
      </c>
      <c r="K19" s="106">
        <v>25</v>
      </c>
      <c r="L19" s="107">
        <v>32.802350427350397</v>
      </c>
      <c r="M19" s="48">
        <v>16</v>
      </c>
      <c r="N19" s="196">
        <v>16</v>
      </c>
      <c r="P19" s="191"/>
      <c r="Q19" s="219"/>
    </row>
    <row r="20" spans="1:17" s="110" customFormat="1" ht="21.95" customHeight="1" x14ac:dyDescent="0.2">
      <c r="A20" s="31" t="str">
        <f>'1 Adult Part'!A21</f>
        <v>North Shore</v>
      </c>
      <c r="B20" s="71">
        <v>90</v>
      </c>
      <c r="C20" s="113">
        <v>61</v>
      </c>
      <c r="D20" s="61">
        <f t="shared" si="0"/>
        <v>0.67777777777777781</v>
      </c>
      <c r="E20" s="51">
        <v>78</v>
      </c>
      <c r="F20" s="193">
        <v>49</v>
      </c>
      <c r="G20" s="50">
        <f t="shared" si="3"/>
        <v>0.62820512820512819</v>
      </c>
      <c r="H20" s="188">
        <v>4</v>
      </c>
      <c r="I20" s="195">
        <f t="shared" si="1"/>
        <v>0.8666666666666667</v>
      </c>
      <c r="J20" s="61">
        <f t="shared" si="2"/>
        <v>0.85964912280701755</v>
      </c>
      <c r="K20" s="106">
        <v>18</v>
      </c>
      <c r="L20" s="107">
        <v>34.436363001794099</v>
      </c>
      <c r="M20" s="67">
        <v>122</v>
      </c>
      <c r="N20" s="196">
        <v>61</v>
      </c>
      <c r="P20" s="191"/>
      <c r="Q20" s="219"/>
    </row>
    <row r="21" spans="1:17" s="110" customFormat="1" ht="21.95" customHeight="1" thickBot="1" x14ac:dyDescent="0.25">
      <c r="A21" s="73" t="str">
        <f>'1 Adult Part'!A22</f>
        <v>South Shore</v>
      </c>
      <c r="B21" s="200">
        <v>192</v>
      </c>
      <c r="C21" s="124">
        <v>161</v>
      </c>
      <c r="D21" s="75">
        <f t="shared" si="0"/>
        <v>0.83854166666666663</v>
      </c>
      <c r="E21" s="70">
        <v>144</v>
      </c>
      <c r="F21" s="201">
        <v>80</v>
      </c>
      <c r="G21" s="111">
        <f t="shared" si="3"/>
        <v>0.55555555555555558</v>
      </c>
      <c r="H21" s="194">
        <v>2</v>
      </c>
      <c r="I21" s="195">
        <f t="shared" si="1"/>
        <v>0.75</v>
      </c>
      <c r="J21" s="121">
        <f t="shared" si="2"/>
        <v>0.50314465408805031</v>
      </c>
      <c r="K21" s="106">
        <v>32</v>
      </c>
      <c r="L21" s="126">
        <v>36.448485942679</v>
      </c>
      <c r="M21" s="224">
        <v>10</v>
      </c>
      <c r="N21" s="202">
        <v>76</v>
      </c>
      <c r="P21" s="191"/>
      <c r="Q21" s="219"/>
    </row>
    <row r="22" spans="1:17" s="110" customFormat="1" ht="21.95" customHeight="1" thickBot="1" x14ac:dyDescent="0.25">
      <c r="A22" s="203" t="s">
        <v>48</v>
      </c>
      <c r="B22" s="204">
        <f>SUM(B6:B21)</f>
        <v>1365</v>
      </c>
      <c r="C22" s="129">
        <f>SUM(C6:C21)</f>
        <v>1263</v>
      </c>
      <c r="D22" s="130">
        <f t="shared" si="0"/>
        <v>0.92527472527472532</v>
      </c>
      <c r="E22" s="87">
        <f>SUM(E6:E21)</f>
        <v>1108</v>
      </c>
      <c r="F22" s="205">
        <f>SUM(F6:F21)</f>
        <v>789</v>
      </c>
      <c r="G22" s="130">
        <f t="shared" si="3"/>
        <v>0.71209386281588449</v>
      </c>
      <c r="H22" s="206">
        <f>SUM(H6:H21)</f>
        <v>34</v>
      </c>
      <c r="I22" s="207">
        <f t="shared" si="1"/>
        <v>0.81172161172161172</v>
      </c>
      <c r="J22" s="130">
        <f t="shared" si="2"/>
        <v>0.64198535394629785</v>
      </c>
      <c r="K22" s="133">
        <v>24.594990974729242</v>
      </c>
      <c r="L22" s="134">
        <v>33.961448973388798</v>
      </c>
      <c r="M22" s="208">
        <v>913</v>
      </c>
      <c r="N22" s="209">
        <f>SUM(N6:N21)</f>
        <v>820</v>
      </c>
      <c r="P22" s="191"/>
      <c r="Q22" s="221"/>
    </row>
    <row r="23" spans="1:17" ht="18.75" customHeight="1" x14ac:dyDescent="0.25">
      <c r="A23" s="142" t="str">
        <f>'2 Adult Exits'!A23</f>
        <v>Entered Employments include:  unsubsidized employment; military; and apprenticeship.</v>
      </c>
      <c r="B23" s="96"/>
      <c r="C23" s="142"/>
      <c r="D23" s="140"/>
      <c r="E23" s="139"/>
      <c r="F23" s="139"/>
      <c r="G23" s="142"/>
      <c r="H23" s="142"/>
      <c r="I23" s="142"/>
      <c r="J23" s="142"/>
      <c r="K23" s="142"/>
      <c r="L23" s="140"/>
      <c r="M23" s="142"/>
      <c r="N23" s="142"/>
    </row>
    <row r="24" spans="1:17" ht="18" customHeight="1" x14ac:dyDescent="0.25">
      <c r="A24" s="142" t="str">
        <f>'2 Adult Exits'!A24</f>
        <v xml:space="preserve">   Exclusions: Exiters who leave the program for medical reasons or who are institutionalized are not counted in Entered Employment rate.</v>
      </c>
      <c r="B24" s="96"/>
      <c r="C24" s="142"/>
      <c r="D24" s="140"/>
      <c r="E24" s="139"/>
      <c r="F24" s="139"/>
      <c r="G24" s="142"/>
      <c r="H24" s="142"/>
      <c r="I24" s="142"/>
      <c r="J24" s="142"/>
      <c r="K24" s="142"/>
      <c r="L24" s="140"/>
      <c r="M24" s="142"/>
      <c r="N24" s="142"/>
    </row>
    <row r="25" spans="1:17" ht="17.25" customHeight="1" x14ac:dyDescent="0.25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</row>
    <row r="27" spans="1:17" x14ac:dyDescent="0.2">
      <c r="L27" s="210"/>
    </row>
    <row r="28" spans="1:17" x14ac:dyDescent="0.2">
      <c r="L28" s="3"/>
    </row>
  </sheetData>
  <mergeCells count="10">
    <mergeCell ref="A2:N2"/>
    <mergeCell ref="A25:N25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1" bottom="0.56999999999999995" header="0.17" footer="0.13"/>
  <pageSetup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22"/>
  <sheetViews>
    <sheetView tabSelected="1" zoomScale="90" zoomScaleNormal="90" workbookViewId="0">
      <selection activeCell="A24" sqref="A24"/>
    </sheetView>
  </sheetViews>
  <sheetFormatPr defaultColWidth="9.140625" defaultRowHeight="12.75" x14ac:dyDescent="0.2"/>
  <cols>
    <col min="1" max="1" width="19.42578125" style="3" customWidth="1"/>
    <col min="2" max="2" width="8" style="3" customWidth="1"/>
    <col min="3" max="3" width="7.42578125" style="3" customWidth="1"/>
    <col min="4" max="4" width="10.140625" style="3" customWidth="1"/>
    <col min="5" max="5" width="9.85546875" style="3" customWidth="1"/>
    <col min="6" max="7" width="9.7109375" style="3" customWidth="1"/>
    <col min="8" max="8" width="7.5703125" style="3" customWidth="1"/>
    <col min="9" max="9" width="9.140625" style="3"/>
    <col min="10" max="10" width="9" style="3" customWidth="1"/>
    <col min="11" max="11" width="9.140625" style="3"/>
    <col min="12" max="12" width="8.7109375" style="3" customWidth="1"/>
    <col min="13" max="13" width="7.7109375" style="3" customWidth="1"/>
    <col min="14" max="14" width="8.5703125" style="3" customWidth="1"/>
    <col min="15" max="16" width="9.140625" style="3"/>
    <col min="17" max="17" width="8.85546875" style="3" customWidth="1"/>
    <col min="18" max="16384" width="9.140625" style="3"/>
  </cols>
  <sheetData>
    <row r="1" spans="1:29" s="24" customFormat="1" ht="20.100000000000001" customHeight="1" x14ac:dyDescent="0.2">
      <c r="A1" s="250" t="str">
        <f>+'1 Adult Part'!A1:O1</f>
        <v>TAB 6 - WIOA TITLE I PARTICIPANT SUMMARIES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9"/>
      <c r="AB1" s="3"/>
      <c r="AC1" s="3"/>
    </row>
    <row r="2" spans="1:29" s="24" customFormat="1" ht="20.100000000000001" customHeight="1" x14ac:dyDescent="0.2">
      <c r="A2" s="253" t="str">
        <f>'1 Adult Part'!$A$2</f>
        <v>FY24 QUARTER ENDING JUNE 30, 2024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5"/>
      <c r="AB2" s="3"/>
      <c r="AC2" s="3"/>
    </row>
    <row r="3" spans="1:29" s="24" customFormat="1" ht="20.100000000000001" customHeight="1" thickBot="1" x14ac:dyDescent="0.25">
      <c r="A3" s="256" t="s">
        <v>81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3"/>
      <c r="AB3" s="3"/>
      <c r="AC3" s="3"/>
    </row>
    <row r="4" spans="1:29" ht="16.5" customHeight="1" x14ac:dyDescent="0.25">
      <c r="A4" s="211"/>
      <c r="B4" s="296" t="str">
        <f>'3 Adult Characteristics'!$B$4</f>
        <v>Percentage of Total Participants</v>
      </c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8"/>
    </row>
    <row r="5" spans="1:29" ht="51.75" customHeight="1" thickBot="1" x14ac:dyDescent="0.25">
      <c r="A5" s="212" t="s">
        <v>62</v>
      </c>
      <c r="B5" s="213" t="s">
        <v>64</v>
      </c>
      <c r="C5" s="149" t="s">
        <v>82</v>
      </c>
      <c r="D5" s="149" t="s">
        <v>66</v>
      </c>
      <c r="E5" s="149" t="s">
        <v>67</v>
      </c>
      <c r="F5" s="149" t="s">
        <v>68</v>
      </c>
      <c r="G5" s="149" t="s">
        <v>69</v>
      </c>
      <c r="H5" s="150" t="s">
        <v>70</v>
      </c>
      <c r="I5" s="149" t="s">
        <v>83</v>
      </c>
      <c r="J5" s="149" t="s">
        <v>72</v>
      </c>
      <c r="K5" s="149" t="s">
        <v>73</v>
      </c>
      <c r="L5" s="149" t="s">
        <v>74</v>
      </c>
      <c r="M5" s="29" t="s">
        <v>84</v>
      </c>
      <c r="N5" s="151" t="s">
        <v>76</v>
      </c>
      <c r="Q5" s="152"/>
      <c r="R5" s="152"/>
    </row>
    <row r="6" spans="1:29" s="46" customFormat="1" ht="21.95" customHeight="1" x14ac:dyDescent="0.2">
      <c r="A6" s="31" t="str">
        <f>'1 Adult Part'!A7</f>
        <v>Berkshire</v>
      </c>
      <c r="B6" s="153">
        <v>38.461538461538503</v>
      </c>
      <c r="C6" s="154">
        <v>15.384615384615399</v>
      </c>
      <c r="D6" s="155">
        <v>7.6923076923076898</v>
      </c>
      <c r="E6" s="154">
        <v>9.6153846153846203</v>
      </c>
      <c r="F6" s="154">
        <v>1.92307692307692</v>
      </c>
      <c r="G6" s="155">
        <v>9.6153846153846203</v>
      </c>
      <c r="H6" s="154">
        <v>1.92307692307692</v>
      </c>
      <c r="I6" s="155">
        <v>75</v>
      </c>
      <c r="J6" s="154">
        <v>1.92307692307692</v>
      </c>
      <c r="K6" s="155">
        <v>1.92307692307692</v>
      </c>
      <c r="L6" s="155">
        <v>3.8461538461538498</v>
      </c>
      <c r="M6" s="156">
        <v>3.8461538461538498</v>
      </c>
      <c r="N6" s="214">
        <v>13.461538461538501</v>
      </c>
      <c r="O6" s="158"/>
      <c r="AB6" s="3"/>
      <c r="AC6" s="3"/>
    </row>
    <row r="7" spans="1:29" s="46" customFormat="1" ht="21.95" customHeight="1" x14ac:dyDescent="0.2">
      <c r="A7" s="47" t="str">
        <f>'1 Adult Part'!A8</f>
        <v>Boston</v>
      </c>
      <c r="B7" s="159">
        <v>65.161290322580598</v>
      </c>
      <c r="C7" s="160">
        <v>15.4838709677419</v>
      </c>
      <c r="D7" s="161">
        <v>19.354838709677399</v>
      </c>
      <c r="E7" s="160">
        <v>41.935483870967701</v>
      </c>
      <c r="F7" s="160">
        <v>12.9032258064516</v>
      </c>
      <c r="G7" s="161">
        <v>2.5806451612903198</v>
      </c>
      <c r="H7" s="160">
        <v>1.2903225806451599</v>
      </c>
      <c r="I7" s="161">
        <v>92.903225806451601</v>
      </c>
      <c r="J7" s="160">
        <v>1.2903225806451599</v>
      </c>
      <c r="K7" s="161">
        <v>7.0967741935483897</v>
      </c>
      <c r="L7" s="161">
        <v>1.2903225806451599</v>
      </c>
      <c r="M7" s="162">
        <v>2.5806451612903198</v>
      </c>
      <c r="N7" s="215">
        <v>12.258064516129</v>
      </c>
      <c r="O7" s="158"/>
      <c r="AB7" s="3"/>
      <c r="AC7" s="3"/>
    </row>
    <row r="8" spans="1:29" s="46" customFormat="1" ht="21.95" customHeight="1" x14ac:dyDescent="0.2">
      <c r="A8" s="31" t="str">
        <f>'1 Adult Part'!A9</f>
        <v>Bristol</v>
      </c>
      <c r="B8" s="164">
        <v>39.5833333333333</v>
      </c>
      <c r="C8" s="165">
        <v>18.75</v>
      </c>
      <c r="D8" s="166">
        <v>8.3333333333333304</v>
      </c>
      <c r="E8" s="165">
        <v>12.5</v>
      </c>
      <c r="F8" s="165">
        <v>4.1666666666666696</v>
      </c>
      <c r="G8" s="166">
        <v>8.3333333333333304</v>
      </c>
      <c r="H8" s="165">
        <v>2.0833333333333299</v>
      </c>
      <c r="I8" s="166">
        <v>97.9166666666667</v>
      </c>
      <c r="J8" s="165">
        <v>0</v>
      </c>
      <c r="K8" s="166">
        <v>6.25</v>
      </c>
      <c r="L8" s="166">
        <v>0</v>
      </c>
      <c r="M8" s="167">
        <v>2.0833333333333299</v>
      </c>
      <c r="N8" s="216">
        <v>12.5</v>
      </c>
      <c r="O8" s="158"/>
      <c r="AB8" s="3"/>
      <c r="AC8" s="3"/>
    </row>
    <row r="9" spans="1:29" s="46" customFormat="1" ht="21.95" customHeight="1" x14ac:dyDescent="0.2">
      <c r="A9" s="31" t="str">
        <f>'1 Adult Part'!A10</f>
        <v>Brockton</v>
      </c>
      <c r="B9" s="164">
        <v>56.428571428571402</v>
      </c>
      <c r="C9" s="165">
        <v>33.571428571428598</v>
      </c>
      <c r="D9" s="166">
        <v>10</v>
      </c>
      <c r="E9" s="165">
        <v>32.857142857142897</v>
      </c>
      <c r="F9" s="165">
        <v>4.28571428571429</v>
      </c>
      <c r="G9" s="166">
        <v>9.2857142857142794</v>
      </c>
      <c r="H9" s="165">
        <v>2.8571428571428599</v>
      </c>
      <c r="I9" s="166">
        <v>91.428571428571402</v>
      </c>
      <c r="J9" s="165">
        <v>1.4285714285714299</v>
      </c>
      <c r="K9" s="166">
        <v>2.8571428571428599</v>
      </c>
      <c r="L9" s="166">
        <v>2.8571428571428599</v>
      </c>
      <c r="M9" s="167">
        <v>2.8571428571428599</v>
      </c>
      <c r="N9" s="216">
        <v>4.28571428571429</v>
      </c>
      <c r="O9" s="158"/>
      <c r="AB9" s="3"/>
      <c r="AC9" s="3"/>
    </row>
    <row r="10" spans="1:29" s="46" customFormat="1" ht="21.95" customHeight="1" x14ac:dyDescent="0.2">
      <c r="A10" s="31" t="str">
        <f>'1 Adult Part'!A11</f>
        <v>Cape &amp; Islands</v>
      </c>
      <c r="B10" s="164">
        <v>58.510638297872298</v>
      </c>
      <c r="C10" s="165">
        <v>54.255319148936202</v>
      </c>
      <c r="D10" s="166">
        <v>9.5744680851063801</v>
      </c>
      <c r="E10" s="165">
        <v>14.893617021276601</v>
      </c>
      <c r="F10" s="165">
        <v>2.12765957446809</v>
      </c>
      <c r="G10" s="166">
        <v>6.3829787234042596</v>
      </c>
      <c r="H10" s="165">
        <v>0</v>
      </c>
      <c r="I10" s="166">
        <v>96.808510638297903</v>
      </c>
      <c r="J10" s="165">
        <v>0</v>
      </c>
      <c r="K10" s="166">
        <v>1.0638297872340401</v>
      </c>
      <c r="L10" s="166">
        <v>1.0638297872340401</v>
      </c>
      <c r="M10" s="167">
        <v>9.5744680851063801</v>
      </c>
      <c r="N10" s="216">
        <v>12.7659574468085</v>
      </c>
      <c r="O10" s="158"/>
      <c r="AB10" s="3"/>
      <c r="AC10" s="3"/>
    </row>
    <row r="11" spans="1:29" s="46" customFormat="1" ht="21.95" customHeight="1" x14ac:dyDescent="0.2">
      <c r="A11" s="31" t="str">
        <f>'1 Adult Part'!A12</f>
        <v>Central Mass</v>
      </c>
      <c r="B11" s="164">
        <v>50</v>
      </c>
      <c r="C11" s="165">
        <v>25.862068965517199</v>
      </c>
      <c r="D11" s="166">
        <v>16.379310344827601</v>
      </c>
      <c r="E11" s="165">
        <v>17.241379310344801</v>
      </c>
      <c r="F11" s="165">
        <v>9.4827586206896495</v>
      </c>
      <c r="G11" s="166">
        <v>6.8965517241379297</v>
      </c>
      <c r="H11" s="165">
        <v>0</v>
      </c>
      <c r="I11" s="166">
        <v>95.689655172413794</v>
      </c>
      <c r="J11" s="165">
        <v>0</v>
      </c>
      <c r="K11" s="166">
        <v>37.931034482758598</v>
      </c>
      <c r="L11" s="166">
        <v>0</v>
      </c>
      <c r="M11" s="167">
        <v>3.4482758620689702</v>
      </c>
      <c r="N11" s="216">
        <v>16.379310344827601</v>
      </c>
      <c r="O11" s="158"/>
      <c r="AB11" s="3"/>
      <c r="AC11" s="3"/>
    </row>
    <row r="12" spans="1:29" s="46" customFormat="1" ht="21.95" customHeight="1" x14ac:dyDescent="0.2">
      <c r="A12" s="31" t="str">
        <f>'1 Adult Part'!A13</f>
        <v>Franklin Hampshire</v>
      </c>
      <c r="B12" s="164">
        <v>56.818181818181799</v>
      </c>
      <c r="C12" s="165">
        <v>20.454545454545499</v>
      </c>
      <c r="D12" s="166">
        <v>9.0909090909090899</v>
      </c>
      <c r="E12" s="165">
        <v>2.2727272727272698</v>
      </c>
      <c r="F12" s="165">
        <v>0</v>
      </c>
      <c r="G12" s="166">
        <v>18.181818181818201</v>
      </c>
      <c r="H12" s="165">
        <v>0</v>
      </c>
      <c r="I12" s="166">
        <v>95.454545454545496</v>
      </c>
      <c r="J12" s="165">
        <v>0</v>
      </c>
      <c r="K12" s="166">
        <v>2.2727272727272698</v>
      </c>
      <c r="L12" s="166">
        <v>2.2727272727272698</v>
      </c>
      <c r="M12" s="167">
        <v>9.0909090909090899</v>
      </c>
      <c r="N12" s="216">
        <v>13.636363636363599</v>
      </c>
      <c r="O12" s="158"/>
      <c r="AB12" s="3"/>
      <c r="AC12" s="3"/>
    </row>
    <row r="13" spans="1:29" s="46" customFormat="1" ht="21.95" customHeight="1" x14ac:dyDescent="0.2">
      <c r="A13" s="31" t="str">
        <f>'1 Adult Part'!A14</f>
        <v>Greater Lowell</v>
      </c>
      <c r="B13" s="164">
        <v>58.064516129032299</v>
      </c>
      <c r="C13" s="165">
        <v>32.258064516128997</v>
      </c>
      <c r="D13" s="166">
        <v>12.258064516129</v>
      </c>
      <c r="E13" s="165">
        <v>8.3870967741935498</v>
      </c>
      <c r="F13" s="165">
        <v>28.387096774193498</v>
      </c>
      <c r="G13" s="166">
        <v>5.8064516129032304</v>
      </c>
      <c r="H13" s="165">
        <v>7.0967741935483897</v>
      </c>
      <c r="I13" s="166">
        <v>98.064516129032299</v>
      </c>
      <c r="J13" s="165">
        <v>1.93548387096774</v>
      </c>
      <c r="K13" s="166">
        <v>7.0967741935483897</v>
      </c>
      <c r="L13" s="166">
        <v>0</v>
      </c>
      <c r="M13" s="167">
        <v>3.87096774193548</v>
      </c>
      <c r="N13" s="216">
        <v>20</v>
      </c>
      <c r="O13" s="158"/>
      <c r="AB13" s="3"/>
      <c r="AC13" s="3"/>
    </row>
    <row r="14" spans="1:29" s="46" customFormat="1" ht="21.95" customHeight="1" x14ac:dyDescent="0.2">
      <c r="A14" s="31" t="str">
        <f>'1 Adult Part'!A15</f>
        <v>Greater New Bedford</v>
      </c>
      <c r="B14" s="164">
        <v>54.729729729729698</v>
      </c>
      <c r="C14" s="165">
        <v>29.054054054054099</v>
      </c>
      <c r="D14" s="166">
        <v>12.8378378378378</v>
      </c>
      <c r="E14" s="165">
        <v>16.891891891891898</v>
      </c>
      <c r="F14" s="165">
        <v>3.3783783783783798</v>
      </c>
      <c r="G14" s="166">
        <v>4.7297297297297298</v>
      </c>
      <c r="H14" s="165">
        <v>4.7297297297297298</v>
      </c>
      <c r="I14" s="166">
        <v>98.648648648648603</v>
      </c>
      <c r="J14" s="165">
        <v>0.67567567567567599</v>
      </c>
      <c r="K14" s="166">
        <v>42.5675675675676</v>
      </c>
      <c r="L14" s="166">
        <v>0</v>
      </c>
      <c r="M14" s="167">
        <v>2.0270270270270299</v>
      </c>
      <c r="N14" s="216">
        <v>13.5135135135135</v>
      </c>
      <c r="O14" s="158"/>
      <c r="AB14" s="3"/>
      <c r="AC14" s="3"/>
    </row>
    <row r="15" spans="1:29" s="46" customFormat="1" ht="21.95" customHeight="1" x14ac:dyDescent="0.2">
      <c r="A15" s="31" t="str">
        <f>'1 Adult Part'!A16</f>
        <v>Hampden</v>
      </c>
      <c r="B15" s="164">
        <v>46.616541353383496</v>
      </c>
      <c r="C15" s="165">
        <v>18.045112781954899</v>
      </c>
      <c r="D15" s="166">
        <v>43.984962406015001</v>
      </c>
      <c r="E15" s="165">
        <v>18.421052631578899</v>
      </c>
      <c r="F15" s="165">
        <v>1.8796992481203001</v>
      </c>
      <c r="G15" s="166">
        <v>7.1428571428571397</v>
      </c>
      <c r="H15" s="165">
        <v>6.3909774436090201</v>
      </c>
      <c r="I15" s="166">
        <v>95.864661654135304</v>
      </c>
      <c r="J15" s="165">
        <v>0</v>
      </c>
      <c r="K15" s="166">
        <v>13.909774436090199</v>
      </c>
      <c r="L15" s="166">
        <v>1.5037593984962401</v>
      </c>
      <c r="M15" s="167">
        <v>3.7593984962406002</v>
      </c>
      <c r="N15" s="216">
        <v>19.548872180451099</v>
      </c>
      <c r="O15" s="158"/>
      <c r="AB15" s="3"/>
      <c r="AC15" s="3"/>
    </row>
    <row r="16" spans="1:29" s="46" customFormat="1" ht="21.95" customHeight="1" x14ac:dyDescent="0.2">
      <c r="A16" s="31" t="str">
        <f>'1 Adult Part'!A17</f>
        <v>Merrimack Valley</v>
      </c>
      <c r="B16" s="164">
        <v>43.529411764705898</v>
      </c>
      <c r="C16" s="165">
        <v>32.941176470588204</v>
      </c>
      <c r="D16" s="166">
        <v>24.705882352941199</v>
      </c>
      <c r="E16" s="165">
        <v>11.764705882352899</v>
      </c>
      <c r="F16" s="165">
        <v>9.4117647058823497</v>
      </c>
      <c r="G16" s="166">
        <v>7.0588235294117601</v>
      </c>
      <c r="H16" s="165">
        <v>1.1764705882352899</v>
      </c>
      <c r="I16" s="166">
        <v>97.647058823529406</v>
      </c>
      <c r="J16" s="165">
        <v>0</v>
      </c>
      <c r="K16" s="166">
        <v>3.52941176470588</v>
      </c>
      <c r="L16" s="166">
        <v>0</v>
      </c>
      <c r="M16" s="167">
        <v>8.2352941176470598</v>
      </c>
      <c r="N16" s="216">
        <v>17.647058823529399</v>
      </c>
      <c r="O16" s="158"/>
      <c r="AB16" s="3"/>
      <c r="AC16" s="3"/>
    </row>
    <row r="17" spans="1:29" s="46" customFormat="1" ht="21.95" customHeight="1" x14ac:dyDescent="0.2">
      <c r="A17" s="31" t="str">
        <f>'1 Adult Part'!A18</f>
        <v>Metro North</v>
      </c>
      <c r="B17" s="164">
        <v>53.459119496855301</v>
      </c>
      <c r="C17" s="165">
        <v>38.9937106918239</v>
      </c>
      <c r="D17" s="166">
        <v>13.8364779874214</v>
      </c>
      <c r="E17" s="165">
        <v>11.9496855345912</v>
      </c>
      <c r="F17" s="165">
        <v>16.352201257861601</v>
      </c>
      <c r="G17" s="166">
        <v>5.6603773584905701</v>
      </c>
      <c r="H17" s="165">
        <v>0.62893081761006298</v>
      </c>
      <c r="I17" s="166">
        <v>94.339622641509393</v>
      </c>
      <c r="J17" s="165">
        <v>0</v>
      </c>
      <c r="K17" s="166">
        <v>8.1761006289308202</v>
      </c>
      <c r="L17" s="166">
        <v>0</v>
      </c>
      <c r="M17" s="167">
        <v>3.1446540880503102</v>
      </c>
      <c r="N17" s="216">
        <v>6.2893081761006302</v>
      </c>
      <c r="O17" s="158"/>
      <c r="AB17" s="3"/>
      <c r="AC17" s="3"/>
    </row>
    <row r="18" spans="1:29" s="46" customFormat="1" ht="21.95" customHeight="1" x14ac:dyDescent="0.2">
      <c r="A18" s="31" t="str">
        <f>'1 Adult Part'!A19</f>
        <v>Metro South/West</v>
      </c>
      <c r="B18" s="164">
        <v>55.609756097560997</v>
      </c>
      <c r="C18" s="165">
        <v>34.146341463414601</v>
      </c>
      <c r="D18" s="166">
        <v>9.7560975609756095</v>
      </c>
      <c r="E18" s="165">
        <v>11.219512195122</v>
      </c>
      <c r="F18" s="165">
        <v>19.024390243902399</v>
      </c>
      <c r="G18" s="166">
        <v>8.2926829268292703</v>
      </c>
      <c r="H18" s="165">
        <v>0</v>
      </c>
      <c r="I18" s="166">
        <v>94.634146341463406</v>
      </c>
      <c r="J18" s="165">
        <v>0</v>
      </c>
      <c r="K18" s="166">
        <v>1.9512195121951199</v>
      </c>
      <c r="L18" s="166">
        <v>0</v>
      </c>
      <c r="M18" s="167">
        <v>6.3414634146341502</v>
      </c>
      <c r="N18" s="216">
        <v>10.243902439024399</v>
      </c>
      <c r="O18" s="158"/>
      <c r="AB18" s="3"/>
      <c r="AC18" s="3"/>
    </row>
    <row r="19" spans="1:29" s="46" customFormat="1" ht="21.95" customHeight="1" x14ac:dyDescent="0.2">
      <c r="A19" s="31" t="str">
        <f>'1 Adult Part'!A20</f>
        <v>North Central</v>
      </c>
      <c r="B19" s="164">
        <v>54.1666666666667</v>
      </c>
      <c r="C19" s="165">
        <v>16.6666666666667</v>
      </c>
      <c r="D19" s="166">
        <v>25</v>
      </c>
      <c r="E19" s="165">
        <v>12.5</v>
      </c>
      <c r="F19" s="165">
        <v>8.3333333333333304</v>
      </c>
      <c r="G19" s="166">
        <v>4.1666666666666696</v>
      </c>
      <c r="H19" s="165">
        <v>0</v>
      </c>
      <c r="I19" s="166">
        <v>100</v>
      </c>
      <c r="J19" s="165">
        <v>0</v>
      </c>
      <c r="K19" s="166">
        <v>8.3333333333333304</v>
      </c>
      <c r="L19" s="166">
        <v>0</v>
      </c>
      <c r="M19" s="167">
        <v>8.3333333333333304</v>
      </c>
      <c r="N19" s="216">
        <v>4.1666666666666696</v>
      </c>
      <c r="O19" s="158"/>
      <c r="AB19" s="3"/>
      <c r="AC19" s="3"/>
    </row>
    <row r="20" spans="1:29" s="46" customFormat="1" ht="21.95" customHeight="1" x14ac:dyDescent="0.2">
      <c r="A20" s="31" t="str">
        <f>'1 Adult Part'!A21</f>
        <v>North Shore</v>
      </c>
      <c r="B20" s="164">
        <v>60.169491525423702</v>
      </c>
      <c r="C20" s="165">
        <v>39.830508474576298</v>
      </c>
      <c r="D20" s="166">
        <v>16.1016949152542</v>
      </c>
      <c r="E20" s="165">
        <v>11.864406779661</v>
      </c>
      <c r="F20" s="165">
        <v>5.0847457627118597</v>
      </c>
      <c r="G20" s="166">
        <v>5.0847457627118597</v>
      </c>
      <c r="H20" s="165">
        <v>1.6949152542372901</v>
      </c>
      <c r="I20" s="166">
        <v>98.305084745762699</v>
      </c>
      <c r="J20" s="165">
        <v>0</v>
      </c>
      <c r="K20" s="166">
        <v>21.1864406779661</v>
      </c>
      <c r="L20" s="166">
        <v>0</v>
      </c>
      <c r="M20" s="167">
        <v>3.3898305084745801</v>
      </c>
      <c r="N20" s="216">
        <v>16.1016949152542</v>
      </c>
      <c r="O20" s="158"/>
      <c r="AB20" s="3"/>
      <c r="AC20" s="3"/>
    </row>
    <row r="21" spans="1:29" s="46" customFormat="1" ht="21.95" customHeight="1" thickBot="1" x14ac:dyDescent="0.25">
      <c r="A21" s="73" t="str">
        <f>'1 Adult Part'!A22</f>
        <v>South Shore</v>
      </c>
      <c r="B21" s="169">
        <v>48.076923076923102</v>
      </c>
      <c r="C21" s="170">
        <v>37.019230769230802</v>
      </c>
      <c r="D21" s="171">
        <v>9.1346153846153904</v>
      </c>
      <c r="E21" s="170">
        <v>14.903846153846199</v>
      </c>
      <c r="F21" s="170">
        <v>18.269230769230798</v>
      </c>
      <c r="G21" s="171">
        <v>5.7692307692307701</v>
      </c>
      <c r="H21" s="170">
        <v>2.8846153846153801</v>
      </c>
      <c r="I21" s="171">
        <v>98.076923076923094</v>
      </c>
      <c r="J21" s="170">
        <v>0.480769230769231</v>
      </c>
      <c r="K21" s="171">
        <v>16.826923076923102</v>
      </c>
      <c r="L21" s="171">
        <v>0.480769230769231</v>
      </c>
      <c r="M21" s="172">
        <v>4.3269230769230802</v>
      </c>
      <c r="N21" s="217">
        <v>12.5</v>
      </c>
      <c r="O21" s="158"/>
      <c r="AB21" s="3"/>
      <c r="AC21" s="3"/>
    </row>
    <row r="22" spans="1:29" s="46" customFormat="1" ht="21.95" customHeight="1" thickBot="1" x14ac:dyDescent="0.25">
      <c r="A22" s="83" t="s">
        <v>48</v>
      </c>
      <c r="B22" s="174">
        <v>53.148239960337101</v>
      </c>
      <c r="C22" s="176">
        <v>30.094199305899899</v>
      </c>
      <c r="D22" s="175">
        <v>17.154189390183401</v>
      </c>
      <c r="E22" s="175">
        <v>17.0550322260783</v>
      </c>
      <c r="F22" s="177">
        <v>10.659395141298999</v>
      </c>
      <c r="G22" s="175">
        <v>6.6435299950421403</v>
      </c>
      <c r="H22" s="177">
        <v>2.62766484878532</v>
      </c>
      <c r="I22" s="177">
        <v>95.438770451165098</v>
      </c>
      <c r="J22" s="177">
        <v>0.49578582052553299</v>
      </c>
      <c r="K22" s="175">
        <v>12.7912741695588</v>
      </c>
      <c r="L22" s="175">
        <v>0.74367873078829905</v>
      </c>
      <c r="M22" s="178">
        <v>4.3133366385721397</v>
      </c>
      <c r="N22" s="217">
        <v>13.386217154189399</v>
      </c>
      <c r="O22" s="158"/>
      <c r="Q22" s="180"/>
      <c r="R22" s="181"/>
      <c r="S22" s="181"/>
      <c r="T22" s="181"/>
      <c r="U22" s="181"/>
      <c r="V22" s="181"/>
      <c r="AB22" s="3"/>
      <c r="AC22" s="3"/>
    </row>
  </sheetData>
  <mergeCells count="4">
    <mergeCell ref="A1:N1"/>
    <mergeCell ref="B4:N4"/>
    <mergeCell ref="A3:N3"/>
    <mergeCell ref="A2:N2"/>
  </mergeCells>
  <phoneticPr fontId="2" type="noConversion"/>
  <printOptions horizontalCentered="1" verticalCentered="1"/>
  <pageMargins left="0.26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615A1D-FB13-4ADC-8F9D-0737F10E5832}">
  <ds:schemaRefs>
    <ds:schemaRef ds:uri="b72976aa-e7d9-498e-b08a-d3d9e47e4056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a543ae4e-6060-48c8-a421-709023b87e3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AB60C95-1E47-4236-B739-05EA5B0D780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C2E2158-DBF2-4386-824C-4858D89391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C1E56AA-82CB-4055-AEB9-715EE6185D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Cover Sheet </vt:lpstr>
      <vt:lpstr>1 Adult Part</vt:lpstr>
      <vt:lpstr>2 Adult Exits</vt:lpstr>
      <vt:lpstr>3 Adult Characteristics</vt:lpstr>
      <vt:lpstr>4 Dis Wrk Part</vt:lpstr>
      <vt:lpstr>5 Dis Wrk Exits</vt:lpstr>
      <vt:lpstr>6 Dis Worker Characteristics</vt:lpstr>
      <vt:lpstr>'1 Adult Part'!Print_Area</vt:lpstr>
      <vt:lpstr>'2 Adult Exits'!Print_Area</vt:lpstr>
      <vt:lpstr>'3 Adult Characteristics'!Print_Area</vt:lpstr>
      <vt:lpstr>'4 Dis Wrk Part'!Print_Area</vt:lpstr>
      <vt:lpstr>'5 Dis Wrk Exits'!Print_Area</vt:lpstr>
      <vt:lpstr>'6 Dis Worker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Adult Participant Summary</dc:title>
  <dc:subject/>
  <dc:creator>Joan Boucher</dc:creator>
  <cp:keywords/>
  <dc:description/>
  <cp:lastModifiedBy>Boucher, Joan (DCS)</cp:lastModifiedBy>
  <cp:revision/>
  <dcterms:created xsi:type="dcterms:W3CDTF">2002-10-30T15:58:39Z</dcterms:created>
  <dcterms:modified xsi:type="dcterms:W3CDTF">2024-10-08T16:13:39Z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18857400.0000000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ContentTypeId">
    <vt:lpwstr>0x0101005739B83D9EC05746835EEFEAC1333386</vt:lpwstr>
  </property>
  <property fmtid="{D5CDD505-2E9C-101B-9397-08002B2CF9AE}" pid="6" name="MediaServiceImageTags">
    <vt:lpwstr/>
  </property>
</Properties>
</file>