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4 06302024/"/>
    </mc:Choice>
  </mc:AlternateContent>
  <xr:revisionPtr revIDLastSave="91" documentId="11_BE5FC5772CEDE45E93A3BF2CAA6238AC00A2528F" xr6:coauthVersionLast="47" xr6:coauthVersionMax="47" xr10:uidLastSave="{34611F94-ACE1-4282-BC3D-C839CFCE8380}"/>
  <bookViews>
    <workbookView xWindow="-120" yWindow="-120" windowWidth="19410" windowHeight="9705" tabRatio="682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'1PartandTrng'!$A$1:$L$9</definedName>
    <definedName name="_xlnm.Print_Area" localSheetId="2">'2ExitsOutcomes'!$A$1:$M$9</definedName>
    <definedName name="_xlnm.Print_Area" localSheetId="3">'3Characteristics'!$A$1:$N$7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3" l="1"/>
  <c r="C8" i="53"/>
  <c r="B8" i="41" l="1"/>
  <c r="G7" i="53"/>
  <c r="C7" i="41"/>
  <c r="E7" i="41" s="1"/>
  <c r="A7" i="47"/>
  <c r="B7" i="41"/>
  <c r="A7" i="41"/>
  <c r="K7" i="41"/>
  <c r="D7" i="53"/>
  <c r="L8" i="53"/>
  <c r="K8" i="53"/>
  <c r="J8" i="53"/>
  <c r="I8" i="53"/>
  <c r="H8" i="53"/>
  <c r="F8" i="53"/>
  <c r="G8" i="53" s="1"/>
  <c r="B8" i="53"/>
  <c r="G8" i="41"/>
  <c r="I8" i="41"/>
  <c r="D8" i="41"/>
  <c r="A6" i="47"/>
  <c r="K6" i="41"/>
  <c r="C6" i="41"/>
  <c r="F6" i="41" s="1"/>
  <c r="B6" i="41"/>
  <c r="A6" i="41"/>
  <c r="G6" i="53"/>
  <c r="D6" i="53"/>
  <c r="A2" i="47"/>
  <c r="A2" i="41"/>
  <c r="A1" i="41"/>
  <c r="A1" i="47"/>
  <c r="F7" i="41"/>
  <c r="H7" i="41" s="1"/>
  <c r="J7" i="41" l="1"/>
  <c r="C8" i="41"/>
  <c r="E8" i="41" s="1"/>
  <c r="D8" i="53"/>
  <c r="K8" i="41"/>
  <c r="H6" i="41"/>
  <c r="E6" i="41"/>
  <c r="J6" i="41"/>
  <c r="F8" i="41" l="1"/>
  <c r="H8" i="41"/>
  <c r="J8" i="41"/>
</calcChain>
</file>

<file path=xl/sharedStrings.xml><?xml version="1.0" encoding="utf-8"?>
<sst xmlns="http://schemas.openxmlformats.org/spreadsheetml/2006/main" count="68" uniqueCount="50">
  <si>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</si>
  <si>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</si>
  <si>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</si>
  <si>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</si>
  <si>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</si>
  <si>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</si>
  <si>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</si>
  <si>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</si>
  <si>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</si>
  <si>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</si>
  <si>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</si>
  <si>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</si>
  <si>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</si>
  <si>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</si>
  <si>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</si>
  <si>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</si>
  <si>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</si>
  <si>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</si>
  <si>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</si>
  <si>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</si>
  <si>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</si>
  <si>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</si>
  <si>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</si>
  <si>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</si>
  <si>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</si>
  <si>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</si>
  <si>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</si>
  <si>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</si>
  <si>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</si>
  <si>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</si>
  <si>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</si>
  <si>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</si>
  <si>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</si>
  <si>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</si>
  <si>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</si>
  <si>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</si>
  <si>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</si>
  <si>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</si>
  <si>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</si>
  <si>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</si>
  <si>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</si>
  <si>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</si>
  <si>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</si>
  <si>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</si>
  <si>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</si>
  <si>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</si>
  <si>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</si>
  <si>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New Bedford:  Opioid
07/01/2021 - 06/30/2024</t>
  </si>
  <si>
    <t>Berkshire: Opioid
09/19/2023 - 09/30/2025</t>
  </si>
  <si>
    <t>FY24 QUARTER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</si>
</sst>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" fontId="9" fillId="0" borderId="12" xfId="1" applyNumberFormat="1" applyFont="1" applyBorder="1" applyAlignment="1">
      <alignment horizontal="center" vertical="center"/>
    </xf>
    <xf numFmtId="1" fontId="9" fillId="0" borderId="13" xfId="1" applyNumberFormat="1" applyFont="1" applyBorder="1" applyAlignment="1">
      <alignment horizontal="center" vertical="center"/>
    </xf>
    <xf numFmtId="1" fontId="9" fillId="0" borderId="14" xfId="1" applyNumberFormat="1" applyFont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9" fontId="9" fillId="0" borderId="15" xfId="1" applyNumberFormat="1" applyFont="1" applyBorder="1" applyAlignment="1">
      <alignment horizontal="center" vertical="center"/>
    </xf>
    <xf numFmtId="3" fontId="9" fillId="0" borderId="12" xfId="1" applyNumberFormat="1" applyFont="1" applyBorder="1" applyAlignment="1">
      <alignment horizontal="center" vertical="center"/>
    </xf>
    <xf numFmtId="0" fontId="10" fillId="0" borderId="16" xfId="1" applyFont="1" applyBorder="1" applyAlignment="1">
      <alignment vertical="center"/>
    </xf>
    <xf numFmtId="3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9" fontId="10" fillId="0" borderId="19" xfId="1" applyNumberFormat="1" applyFont="1" applyBorder="1" applyAlignment="1">
      <alignment horizontal="center" vertical="center"/>
    </xf>
    <xf numFmtId="3" fontId="10" fillId="0" borderId="20" xfId="1" applyNumberFormat="1" applyFont="1" applyBorder="1" applyAlignment="1">
      <alignment horizontal="center" vertical="center"/>
    </xf>
    <xf numFmtId="3" fontId="10" fillId="0" borderId="21" xfId="1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/>
    </xf>
    <xf numFmtId="165" fontId="9" fillId="0" borderId="23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4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165" fontId="9" fillId="0" borderId="2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6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9" fillId="0" borderId="2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3" fontId="9" fillId="0" borderId="2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10" fillId="0" borderId="16" xfId="0" applyFont="1" applyBorder="1" applyAlignment="1">
      <alignment vertical="center"/>
    </xf>
    <xf numFmtId="3" fontId="10" fillId="0" borderId="16" xfId="0" applyNumberFormat="1" applyFont="1" applyBorder="1" applyAlignment="1">
      <alignment horizontal="right" vertical="center" wrapText="1" indent="2"/>
    </xf>
    <xf numFmtId="3" fontId="10" fillId="0" borderId="17" xfId="0" applyNumberFormat="1" applyFont="1" applyBorder="1" applyAlignment="1">
      <alignment horizontal="center" vertical="center"/>
    </xf>
    <xf numFmtId="9" fontId="10" fillId="0" borderId="19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9" fontId="9" fillId="0" borderId="17" xfId="0" applyNumberFormat="1" applyFont="1" applyBorder="1" applyAlignment="1">
      <alignment horizontal="center" vertical="center"/>
    </xf>
    <xf numFmtId="165" fontId="10" fillId="0" borderId="21" xfId="0" applyNumberFormat="1" applyFont="1" applyBorder="1" applyAlignment="1">
      <alignment horizontal="center" vertical="center"/>
    </xf>
    <xf numFmtId="166" fontId="10" fillId="0" borderId="19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8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vertical="center" wrapText="1"/>
    </xf>
    <xf numFmtId="166" fontId="4" fillId="2" borderId="12" xfId="2" applyNumberFormat="1" applyFont="1" applyFill="1" applyBorder="1" applyAlignment="1">
      <alignment horizontal="center" vertical="center"/>
    </xf>
    <xf numFmtId="166" fontId="4" fillId="0" borderId="13" xfId="2" applyNumberFormat="1" applyFont="1" applyFill="1" applyBorder="1" applyAlignment="1">
      <alignment horizontal="center" vertical="center"/>
    </xf>
    <xf numFmtId="166" fontId="4" fillId="0" borderId="15" xfId="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26" xfId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166" fontId="4" fillId="2" borderId="8" xfId="2" applyNumberFormat="1" applyFont="1" applyFill="1" applyBorder="1" applyAlignment="1">
      <alignment horizontal="center" vertical="center"/>
    </xf>
    <xf numFmtId="166" fontId="4" fillId="0" borderId="10" xfId="2" applyNumberFormat="1" applyFont="1" applyFill="1" applyBorder="1" applyAlignment="1">
      <alignment horizontal="center" vertical="center"/>
    </xf>
    <xf numFmtId="166" fontId="4" fillId="0" borderId="9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32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wrapText="1"/>
    </xf>
    <xf numFmtId="0" fontId="9" fillId="0" borderId="35" xfId="1" applyFont="1" applyBorder="1" applyAlignment="1">
      <alignment horizontal="center" wrapText="1"/>
    </xf>
    <xf numFmtId="0" fontId="9" fillId="0" borderId="36" xfId="1" applyFont="1" applyBorder="1" applyAlignment="1">
      <alignment horizontal="center" wrapText="1"/>
    </xf>
    <xf numFmtId="0" fontId="11" fillId="0" borderId="37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center" vertical="center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32" xfId="0" applyNumberFormat="1" applyFont="1" applyBorder="1" applyAlignment="1">
      <alignment horizontal="center" vertical="center" wrapText="1"/>
    </xf>
    <xf numFmtId="165" fontId="11" fillId="0" borderId="34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32" xfId="0" applyFont="1" applyBorder="1" applyAlignment="1">
      <alignment wrapText="1"/>
    </xf>
    <xf numFmtId="0" fontId="4" fillId="0" borderId="32" xfId="0" applyFont="1" applyBorder="1" applyAlignment="1">
      <alignment wrapText="1"/>
    </xf>
    <xf numFmtId="0" fontId="9" fillId="0" borderId="23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1" fontId="9" fillId="0" borderId="23" xfId="0" applyNumberFormat="1" applyFont="1" applyBorder="1" applyAlignment="1">
      <alignment horizontal="center"/>
    </xf>
    <xf numFmtId="1" fontId="9" fillId="0" borderId="35" xfId="0" applyNumberFormat="1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wrapText="1"/>
    </xf>
    <xf numFmtId="0" fontId="9" fillId="0" borderId="40" xfId="0" applyFont="1" applyBorder="1" applyAlignment="1">
      <alignment horizontal="center" wrapText="1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95"/>
      <c r="B1" s="95"/>
      <c r="C1" s="95"/>
    </row>
    <row r="2" spans="1:15" ht="18.75" customHeight="1" x14ac:dyDescent="0.3">
      <c r="A2" s="96"/>
      <c r="B2" s="96"/>
      <c r="C2" s="96"/>
    </row>
    <row r="3" spans="1:15" ht="18.75" customHeight="1" x14ac:dyDescent="0.3">
      <c r="A3" s="96" t="s">
        <v>0</v>
      </c>
      <c r="B3" s="96"/>
      <c r="C3" s="96"/>
    </row>
    <row r="4" spans="1:15" ht="9" customHeight="1" x14ac:dyDescent="0.3">
      <c r="A4" s="96"/>
      <c r="B4" s="96"/>
      <c r="C4" s="96"/>
    </row>
    <row r="5" spans="1:15" ht="15.75" customHeight="1" x14ac:dyDescent="0.3">
      <c r="A5" s="96" t="s">
        <v>49</v>
      </c>
      <c r="B5" s="96"/>
      <c r="C5" s="96"/>
    </row>
    <row r="6" spans="1:15" ht="15.75" customHeight="1" x14ac:dyDescent="0.3">
      <c r="A6" s="93"/>
      <c r="B6" s="93"/>
      <c r="C6" s="93"/>
    </row>
    <row r="7" spans="1:15" ht="18.75" x14ac:dyDescent="0.3">
      <c r="A7" s="97"/>
      <c r="B7" s="97"/>
      <c r="C7" s="97"/>
    </row>
    <row r="8" spans="1:15" ht="18.75" x14ac:dyDescent="0.3">
      <c r="A8" s="2"/>
      <c r="B8" s="2"/>
      <c r="C8" s="2"/>
    </row>
    <row r="9" spans="1:15" ht="18.75" x14ac:dyDescent="0.3">
      <c r="A9" s="96" t="s">
        <v>1</v>
      </c>
      <c r="B9" s="96"/>
      <c r="C9" s="96"/>
      <c r="N9" s="82"/>
      <c r="O9" s="8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94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93"/>
      <c r="C16" s="2"/>
    </row>
    <row r="17" spans="1:4" ht="18.75" x14ac:dyDescent="0.3">
      <c r="B17" s="4" t="s">
        <v>4</v>
      </c>
      <c r="C17" s="4"/>
    </row>
    <row r="18" spans="1:4" ht="18.75" x14ac:dyDescent="0.3">
      <c r="A18" s="93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zoomScale="90" zoomScaleNormal="90" workbookViewId="0">
      <selection activeCell="A10" sqref="A10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2"/>
      <c r="M1" s="9"/>
    </row>
    <row r="2" spans="1:13" s="10" customFormat="1" ht="15.75" x14ac:dyDescent="0.25">
      <c r="A2" s="109" t="s">
        <v>49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9"/>
    </row>
    <row r="3" spans="1:13" s="10" customFormat="1" ht="35.25" customHeight="1" thickBot="1" x14ac:dyDescent="0.3">
      <c r="A3" s="103" t="s">
        <v>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5"/>
      <c r="M3" s="9"/>
    </row>
    <row r="4" spans="1:13" ht="15" x14ac:dyDescent="0.25">
      <c r="A4" s="112" t="s">
        <v>8</v>
      </c>
      <c r="B4" s="106" t="s">
        <v>9</v>
      </c>
      <c r="C4" s="107"/>
      <c r="D4" s="108"/>
      <c r="E4" s="106" t="s">
        <v>10</v>
      </c>
      <c r="F4" s="107"/>
      <c r="G4" s="108"/>
      <c r="H4" s="106" t="s">
        <v>11</v>
      </c>
      <c r="I4" s="107"/>
      <c r="J4" s="107"/>
      <c r="K4" s="107"/>
      <c r="L4" s="108"/>
    </row>
    <row r="5" spans="1:13" ht="30.75" thickBot="1" x14ac:dyDescent="0.3">
      <c r="A5" s="113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x14ac:dyDescent="0.2">
      <c r="A6" s="18" t="s">
        <v>48</v>
      </c>
      <c r="B6" s="19">
        <v>50</v>
      </c>
      <c r="C6" s="20">
        <v>18</v>
      </c>
      <c r="D6" s="21">
        <f t="shared" ref="D6:D8" si="0">(C6/B6)</f>
        <v>0.36</v>
      </c>
      <c r="E6" s="20">
        <v>40</v>
      </c>
      <c r="F6" s="22">
        <v>6</v>
      </c>
      <c r="G6" s="21">
        <f>+F6/E6</f>
        <v>0.15</v>
      </c>
      <c r="H6" s="19">
        <v>0</v>
      </c>
      <c r="I6" s="23">
        <v>0</v>
      </c>
      <c r="J6" s="20">
        <v>6</v>
      </c>
      <c r="K6" s="24">
        <v>5</v>
      </c>
      <c r="L6" s="25">
        <v>0</v>
      </c>
      <c r="M6" s="26"/>
    </row>
    <row r="7" spans="1:13" s="27" customFormat="1" ht="30.75" thickBot="1" x14ac:dyDescent="0.25">
      <c r="A7" s="88" t="s">
        <v>47</v>
      </c>
      <c r="B7" s="20">
        <v>140</v>
      </c>
      <c r="C7" s="30">
        <v>137</v>
      </c>
      <c r="D7" s="32">
        <f t="shared" si="0"/>
        <v>0.97857142857142854</v>
      </c>
      <c r="E7" s="28">
        <v>80</v>
      </c>
      <c r="F7" s="33">
        <v>122</v>
      </c>
      <c r="G7" s="21">
        <f>F7/E7</f>
        <v>1.5249999999999999</v>
      </c>
      <c r="H7" s="28">
        <v>0</v>
      </c>
      <c r="I7" s="29">
        <v>0</v>
      </c>
      <c r="J7" s="29">
        <v>100</v>
      </c>
      <c r="K7" s="30">
        <v>55</v>
      </c>
      <c r="L7" s="31">
        <v>55</v>
      </c>
      <c r="M7" s="26"/>
    </row>
    <row r="8" spans="1:13" s="27" customFormat="1" ht="15.75" thickBot="1" x14ac:dyDescent="0.25">
      <c r="A8" s="34" t="s">
        <v>20</v>
      </c>
      <c r="B8" s="35">
        <f>SUM(B6:B7)</f>
        <v>190</v>
      </c>
      <c r="C8" s="36">
        <f>SUM(C6:C7)</f>
        <v>155</v>
      </c>
      <c r="D8" s="37">
        <f t="shared" si="0"/>
        <v>0.81578947368421051</v>
      </c>
      <c r="E8" s="35">
        <f>SUM(E6:E7)</f>
        <v>120</v>
      </c>
      <c r="F8" s="36">
        <f>SUM(F6:F7)</f>
        <v>128</v>
      </c>
      <c r="G8" s="37">
        <f>+F8/E8</f>
        <v>1.0666666666666667</v>
      </c>
      <c r="H8" s="35">
        <f>SUM(H6:H7)</f>
        <v>0</v>
      </c>
      <c r="I8" s="38">
        <f>SUM(I6:I7)</f>
        <v>0</v>
      </c>
      <c r="J8" s="36">
        <f>SUM(J6:J7)</f>
        <v>106</v>
      </c>
      <c r="K8" s="38">
        <f>SUM(K6:K7)</f>
        <v>60</v>
      </c>
      <c r="L8" s="39">
        <f>SUM(L6:L7)</f>
        <v>55</v>
      </c>
      <c r="M8" s="26"/>
    </row>
    <row r="9" spans="1:13" s="27" customFormat="1" ht="15" x14ac:dyDescent="0.2">
      <c r="A9" s="98" t="s">
        <v>21</v>
      </c>
      <c r="B9" s="98"/>
      <c r="C9" s="98"/>
      <c r="D9" s="98"/>
      <c r="E9" s="98"/>
      <c r="F9" s="98"/>
      <c r="G9" s="98"/>
      <c r="H9" s="98"/>
      <c r="I9" s="99"/>
      <c r="J9" s="98"/>
      <c r="K9" s="98"/>
      <c r="L9" s="98"/>
      <c r="M9" s="26"/>
    </row>
    <row r="10" spans="1:13" x14ac:dyDescent="0.2">
      <c r="M10" s="26"/>
    </row>
    <row r="13" spans="1:13" ht="15.75" customHeight="1" x14ac:dyDescent="0.2"/>
  </sheetData>
  <mergeCells count="8">
    <mergeCell ref="A9:L9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zoomScale="90" zoomScaleNormal="90" workbookViewId="0">
      <selection activeCell="A11" sqref="A11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74" customWidth="1"/>
    <col min="4" max="4" width="7.28515625" style="1" customWidth="1"/>
    <col min="5" max="5" width="8.5703125" style="75" bestFit="1" customWidth="1"/>
    <col min="6" max="6" width="7.5703125" style="76" customWidth="1"/>
    <col min="7" max="7" width="7.85546875" style="7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7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114" t="str">
        <f>+'1PartandTrng'!A1</f>
        <v>TAB 8 - NATIONAL DISLOCATED WORKER GRANTS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6"/>
    </row>
    <row r="2" spans="1:14" ht="15.75" x14ac:dyDescent="0.2">
      <c r="A2" s="117" t="str">
        <f>'1PartandTrng'!$A$2</f>
        <v>FY24 QUARTER ENDING JUNE 30, 2024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4" ht="24.75" customHeight="1" thickBot="1" x14ac:dyDescent="0.25">
      <c r="A3" s="120" t="s">
        <v>22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2"/>
    </row>
    <row r="4" spans="1:14" ht="45" x14ac:dyDescent="0.25">
      <c r="A4" s="133" t="s">
        <v>8</v>
      </c>
      <c r="B4" s="135" t="s">
        <v>23</v>
      </c>
      <c r="C4" s="132" t="s">
        <v>24</v>
      </c>
      <c r="D4" s="132"/>
      <c r="E4" s="128"/>
      <c r="F4" s="129" t="s">
        <v>25</v>
      </c>
      <c r="G4" s="130"/>
      <c r="H4" s="131"/>
      <c r="I4" s="40" t="s">
        <v>26</v>
      </c>
      <c r="J4" s="127" t="s">
        <v>27</v>
      </c>
      <c r="K4" s="128"/>
      <c r="L4" s="41" t="s">
        <v>28</v>
      </c>
      <c r="M4" s="42" t="s">
        <v>29</v>
      </c>
    </row>
    <row r="5" spans="1:14" ht="30" x14ac:dyDescent="0.25">
      <c r="A5" s="134"/>
      <c r="B5" s="136"/>
      <c r="C5" s="43" t="s">
        <v>12</v>
      </c>
      <c r="D5" s="44" t="s">
        <v>13</v>
      </c>
      <c r="E5" s="45" t="s">
        <v>30</v>
      </c>
      <c r="F5" s="44" t="s">
        <v>12</v>
      </c>
      <c r="G5" s="43" t="s">
        <v>13</v>
      </c>
      <c r="H5" s="45" t="s">
        <v>30</v>
      </c>
      <c r="I5" s="46" t="s">
        <v>13</v>
      </c>
      <c r="J5" s="44" t="s">
        <v>12</v>
      </c>
      <c r="K5" s="46" t="s">
        <v>13</v>
      </c>
      <c r="L5" s="47" t="s">
        <v>13</v>
      </c>
      <c r="M5" s="48" t="s">
        <v>13</v>
      </c>
    </row>
    <row r="6" spans="1:14" s="60" customFormat="1" ht="30" customHeight="1" x14ac:dyDescent="0.2">
      <c r="A6" s="49" t="str">
        <f>+'1PartandTrng'!A6</f>
        <v>Berkshire: Opioid
09/19/2023 - 09/30/2025</v>
      </c>
      <c r="B6" s="50">
        <f>+'1PartandTrng'!C6</f>
        <v>18</v>
      </c>
      <c r="C6" s="51">
        <f>+'1PartandTrng'!B6</f>
        <v>50</v>
      </c>
      <c r="D6" s="52">
        <v>4</v>
      </c>
      <c r="E6" s="53">
        <f t="shared" ref="E6:E7" si="0">IF(C6&gt;0,D6/C6,0)</f>
        <v>0.08</v>
      </c>
      <c r="F6" s="54">
        <f>+C6*0.88</f>
        <v>44</v>
      </c>
      <c r="G6" s="55">
        <v>0</v>
      </c>
      <c r="H6" s="53">
        <f t="shared" ref="H6:H8" si="1">IF(F6&gt;0,G6/F6,0)</f>
        <v>0</v>
      </c>
      <c r="I6" s="56">
        <v>1</v>
      </c>
      <c r="J6" s="57">
        <f t="shared" ref="J6:J8" si="2">IF(C6&gt;0,F6/C6,0)</f>
        <v>0.88</v>
      </c>
      <c r="K6" s="53">
        <f t="shared" ref="K6:K8" si="3">IF(G6&gt;0,G6/(D6-I6),0)</f>
        <v>0</v>
      </c>
      <c r="L6" s="58">
        <v>0</v>
      </c>
      <c r="M6" s="59">
        <v>0</v>
      </c>
    </row>
    <row r="7" spans="1:14" s="60" customFormat="1" ht="30" customHeight="1" thickBot="1" x14ac:dyDescent="0.25">
      <c r="A7" s="49" t="str">
        <f>'1PartandTrng'!A7</f>
        <v>New Bedford:  Opioid
07/01/2021 - 06/30/2024</v>
      </c>
      <c r="B7" s="50">
        <f>+'1PartandTrng'!C7</f>
        <v>137</v>
      </c>
      <c r="C7" s="61">
        <f>+'1PartandTrng'!B7</f>
        <v>140</v>
      </c>
      <c r="D7" s="52">
        <v>131</v>
      </c>
      <c r="E7" s="53">
        <f t="shared" si="0"/>
        <v>0.93571428571428572</v>
      </c>
      <c r="F7" s="62">
        <f>+C7*0.88</f>
        <v>123.2</v>
      </c>
      <c r="G7" s="63">
        <v>58</v>
      </c>
      <c r="H7" s="53">
        <f t="shared" si="1"/>
        <v>0.47077922077922074</v>
      </c>
      <c r="I7" s="64">
        <v>3</v>
      </c>
      <c r="J7" s="57">
        <f t="shared" si="2"/>
        <v>0.88</v>
      </c>
      <c r="K7" s="53">
        <f t="shared" si="3"/>
        <v>0.453125</v>
      </c>
      <c r="L7" s="58">
        <v>17.489999999999998</v>
      </c>
      <c r="M7" s="59">
        <v>118</v>
      </c>
    </row>
    <row r="8" spans="1:14" s="60" customFormat="1" ht="15.75" thickBot="1" x14ac:dyDescent="0.25">
      <c r="A8" s="66" t="s">
        <v>20</v>
      </c>
      <c r="B8" s="67">
        <f>+'1PartandTrng'!C8</f>
        <v>155</v>
      </c>
      <c r="C8" s="68">
        <f>SUM(C6:C7)</f>
        <v>190</v>
      </c>
      <c r="D8" s="68">
        <f>SUM(D6:D7)</f>
        <v>135</v>
      </c>
      <c r="E8" s="69">
        <f>D8/C8</f>
        <v>0.71052631578947367</v>
      </c>
      <c r="F8" s="68">
        <f>SUM(F6:F7)</f>
        <v>167.2</v>
      </c>
      <c r="G8" s="68">
        <f>SUM(G6:G7)</f>
        <v>58</v>
      </c>
      <c r="H8" s="69">
        <f t="shared" si="1"/>
        <v>0.34688995215311008</v>
      </c>
      <c r="I8" s="70">
        <f>SUM(I6:I7)</f>
        <v>4</v>
      </c>
      <c r="J8" s="71">
        <f t="shared" si="2"/>
        <v>0.87999999999999989</v>
      </c>
      <c r="K8" s="69">
        <f t="shared" si="3"/>
        <v>0.44274809160305345</v>
      </c>
      <c r="L8" s="72">
        <v>17.489999999999998</v>
      </c>
      <c r="M8" s="73">
        <v>118</v>
      </c>
      <c r="N8" s="65"/>
    </row>
    <row r="9" spans="1:14" s="60" customFormat="1" ht="28.5" customHeight="1" x14ac:dyDescent="0.25">
      <c r="A9" s="125" t="s">
        <v>31</v>
      </c>
      <c r="B9" s="12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</row>
    <row r="10" spans="1:14" s="60" customFormat="1" ht="15" x14ac:dyDescent="0.25">
      <c r="A10" s="123"/>
      <c r="B10" s="123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</row>
    <row r="11" spans="1:14" s="60" customFormat="1" x14ac:dyDescent="0.2">
      <c r="A11" s="1"/>
      <c r="B11" s="1"/>
      <c r="C11" s="74"/>
      <c r="D11" s="1"/>
      <c r="E11" s="75"/>
      <c r="F11" s="76"/>
      <c r="G11" s="76"/>
      <c r="H11" s="1"/>
      <c r="I11" s="1"/>
      <c r="J11" s="1"/>
      <c r="K11" s="1"/>
      <c r="L11" s="1"/>
      <c r="M11" s="77"/>
    </row>
    <row r="12" spans="1:14" s="60" customFormat="1" x14ac:dyDescent="0.2">
      <c r="A12" s="1"/>
      <c r="B12" s="1"/>
      <c r="C12" s="74"/>
      <c r="D12" s="1"/>
      <c r="E12" s="75"/>
      <c r="F12" s="76"/>
      <c r="G12" s="76"/>
      <c r="H12" s="1"/>
      <c r="I12" s="1"/>
      <c r="J12" s="1"/>
      <c r="K12" s="1"/>
      <c r="L12" s="1"/>
      <c r="M12" s="77"/>
    </row>
    <row r="13" spans="1:14" s="60" customFormat="1" x14ac:dyDescent="0.2">
      <c r="A13" s="1"/>
      <c r="B13" s="1"/>
      <c r="C13" s="74"/>
      <c r="D13" s="1"/>
      <c r="E13" s="75"/>
      <c r="F13" s="76"/>
      <c r="G13" s="76"/>
      <c r="H13" s="1"/>
      <c r="I13" s="1"/>
      <c r="J13" s="1"/>
      <c r="K13" s="1"/>
      <c r="L13" s="1"/>
      <c r="M13" s="77"/>
    </row>
    <row r="14" spans="1:14" ht="24" customHeight="1" x14ac:dyDescent="0.2"/>
    <row r="15" spans="1:14" ht="18" customHeight="1" x14ac:dyDescent="0.2"/>
    <row r="16" spans="1:14" ht="15.75" customHeight="1" x14ac:dyDescent="0.2">
      <c r="N16" s="78"/>
    </row>
  </sheetData>
  <mergeCells count="10">
    <mergeCell ref="A1:M1"/>
    <mergeCell ref="A2:M2"/>
    <mergeCell ref="A3:M3"/>
    <mergeCell ref="A10:M10"/>
    <mergeCell ref="A9:M9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"/>
  <sheetViews>
    <sheetView zoomScale="90" zoomScaleNormal="90" workbookViewId="0">
      <selection activeCell="A8" sqref="A8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87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42" t="str">
        <f>'1PartandTrng'!A1</f>
        <v>TAB 8 - NATIONAL DISLOCATED WORKER GRANTS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4"/>
    </row>
    <row r="2" spans="1:18" ht="21.75" customHeight="1" x14ac:dyDescent="0.2">
      <c r="A2" s="139" t="str">
        <f>'1PartandTrng'!$A$2</f>
        <v>FY24 QUARTER ENDING JUNE 30, 2024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1"/>
    </row>
    <row r="3" spans="1:18" ht="21.75" customHeight="1" thickBot="1" x14ac:dyDescent="0.25">
      <c r="A3" s="139" t="s">
        <v>32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8" x14ac:dyDescent="0.2">
      <c r="A4" s="145" t="s">
        <v>8</v>
      </c>
      <c r="B4" s="137" t="s">
        <v>33</v>
      </c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8"/>
    </row>
    <row r="5" spans="1:18" ht="39" thickBot="1" x14ac:dyDescent="0.25">
      <c r="A5" s="146"/>
      <c r="B5" s="79" t="s">
        <v>34</v>
      </c>
      <c r="C5" s="80" t="s">
        <v>35</v>
      </c>
      <c r="D5" s="80" t="s">
        <v>36</v>
      </c>
      <c r="E5" s="80" t="s">
        <v>37</v>
      </c>
      <c r="F5" s="80" t="s">
        <v>38</v>
      </c>
      <c r="G5" s="80" t="s">
        <v>39</v>
      </c>
      <c r="H5" s="80" t="s">
        <v>40</v>
      </c>
      <c r="I5" s="80" t="s">
        <v>41</v>
      </c>
      <c r="J5" s="80" t="s">
        <v>42</v>
      </c>
      <c r="K5" s="80" t="s">
        <v>43</v>
      </c>
      <c r="L5" s="80" t="s">
        <v>44</v>
      </c>
      <c r="M5" s="80" t="s">
        <v>45</v>
      </c>
      <c r="N5" s="81" t="s">
        <v>46</v>
      </c>
      <c r="Q5" s="82"/>
      <c r="R5" s="82"/>
    </row>
    <row r="6" spans="1:18" s="60" customFormat="1" ht="29.25" customHeight="1" x14ac:dyDescent="0.2">
      <c r="A6" s="83" t="str">
        <f>+'1PartandTrng'!A6</f>
        <v>Berkshire: Opioid
09/19/2023 - 09/30/2025</v>
      </c>
      <c r="B6" s="84">
        <v>33.3333333333333</v>
      </c>
      <c r="C6" s="85">
        <v>50</v>
      </c>
      <c r="D6" s="85">
        <v>50</v>
      </c>
      <c r="E6" s="85">
        <v>16.6666666666667</v>
      </c>
      <c r="F6" s="85">
        <v>5.5555555555555598</v>
      </c>
      <c r="G6" s="85">
        <v>0</v>
      </c>
      <c r="H6" s="85">
        <v>16.6666666666667</v>
      </c>
      <c r="I6" s="85">
        <v>5.5555555555555598</v>
      </c>
      <c r="J6" s="85">
        <v>33.3333333333333</v>
      </c>
      <c r="K6" s="85">
        <v>33.3333333333333</v>
      </c>
      <c r="L6" s="85">
        <v>33.3333333333333</v>
      </c>
      <c r="M6" s="85">
        <v>0</v>
      </c>
      <c r="N6" s="86">
        <v>5.5555555555555598</v>
      </c>
    </row>
    <row r="7" spans="1:18" s="60" customFormat="1" ht="29.25" customHeight="1" x14ac:dyDescent="0.2">
      <c r="A7" s="89" t="str">
        <f>'1PartandTrng'!A7</f>
        <v>New Bedford:  Opioid
07/01/2021 - 06/30/2024</v>
      </c>
      <c r="B7" s="90">
        <v>61.313868613138702</v>
      </c>
      <c r="C7" s="91">
        <v>61.313868613138702</v>
      </c>
      <c r="D7" s="91">
        <v>34.0579710144928</v>
      </c>
      <c r="E7" s="91">
        <v>12.408759124087601</v>
      </c>
      <c r="F7" s="91">
        <v>16.058394160583902</v>
      </c>
      <c r="G7" s="91">
        <v>0.72992700729926996</v>
      </c>
      <c r="H7" s="91">
        <v>24.817518248175201</v>
      </c>
      <c r="I7" s="91">
        <v>9.4890510948905096</v>
      </c>
      <c r="J7" s="91">
        <v>54.744525547445299</v>
      </c>
      <c r="K7" s="91">
        <v>27.007299270072998</v>
      </c>
      <c r="L7" s="91">
        <v>39.416058394160601</v>
      </c>
      <c r="M7" s="91">
        <v>0</v>
      </c>
      <c r="N7" s="92">
        <v>11.6788321167883</v>
      </c>
    </row>
    <row r="8" spans="1:18" s="60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87"/>
      <c r="O8" s="65"/>
    </row>
    <row r="9" spans="1:18" s="60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7"/>
      <c r="O9" s="65"/>
    </row>
    <row r="10" spans="1:18" s="60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7"/>
      <c r="O10" s="65"/>
    </row>
    <row r="11" spans="1:18" s="60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87"/>
      <c r="O11" s="65"/>
    </row>
    <row r="12" spans="1:18" s="60" customFormat="1" ht="29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87"/>
      <c r="O12" s="6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ECDE0E-2AD0-48F2-94D1-1CFC1EF9F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2024-10-08T18:55:35Z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