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1 09302024/"/>
    </mc:Choice>
  </mc:AlternateContent>
  <xr:revisionPtr revIDLastSave="212" documentId="11_FB508043404FAEA238E5144F26598A3343AB2CB9" xr6:coauthVersionLast="47" xr6:coauthVersionMax="47" xr10:uidLastSave="{37A1454B-D205-4DEC-B5F0-AE12EEB78002}"/>
  <bookViews>
    <workbookView xWindow="-110" yWindow="-110" windowWidth="19420" windowHeight="11020" tabRatio="883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2" i="4" l="1"/>
  <c r="G13" i="4"/>
  <c r="M20" i="9"/>
  <c r="J20" i="9"/>
  <c r="G13" i="3"/>
  <c r="M20" i="1"/>
  <c r="J20" i="1"/>
  <c r="N23" i="1"/>
  <c r="G9" i="4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G21" i="9"/>
  <c r="B23" i="9"/>
  <c r="C23" i="9"/>
  <c r="F23" i="9"/>
  <c r="H23" i="9"/>
  <c r="I23" i="9"/>
  <c r="Q23" i="9"/>
  <c r="P23" i="9"/>
  <c r="O23" i="9"/>
  <c r="N23" i="9"/>
  <c r="L23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D21" i="1"/>
  <c r="G21" i="1"/>
  <c r="D22" i="1"/>
  <c r="C23" i="1"/>
  <c r="D23" i="1" s="1"/>
  <c r="F23" i="1"/>
  <c r="I23" i="1"/>
  <c r="J23" i="1" s="1"/>
  <c r="L23" i="1"/>
  <c r="M23" i="1" s="1"/>
  <c r="O23" i="1"/>
  <c r="P23" i="1"/>
  <c r="Q23" i="1"/>
  <c r="R23" i="1"/>
  <c r="I22" i="4" l="1"/>
  <c r="J22" i="4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<sst xmlns="http://schemas.openxmlformats.org/spreadsheetml/2006/main" count="212" uniqueCount="86">
  <si>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</si>
  <si>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</si>
  <si>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</si>
  <si>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</si>
  <si>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</si>
  <si>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</si>
  <si>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</si>
  <si>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</si>
  <si>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</si>
  <si>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</si>
  <si>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</si>
  <si>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</si>
  <si>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</si>
  <si>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</si>
  <si>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</si>
  <si>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</si>
  <si>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</si>
  <si>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</si>
  <si>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</si>
  <si>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</si>
  <si>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</si>
  <si>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</si>
  <si>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</si>
  <si>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</si>
  <si>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</si>
  <si>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</si>
  <si>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</si>
  <si>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</si>
  <si>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</si>
  <si>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</si>
  <si>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</si>
  <si>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</si>
  <si>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</si>
  <si>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</si>
  <si>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</si>
  <si>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</si>
  <si>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</si>
  <si>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</si>
  <si>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</si>
  <si>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</si>
  <si>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</si>
  <si>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</si>
  <si>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</si>
  <si>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</si>
  <si>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</si>
  <si>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</si>
  <si>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</si>
  <si>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</si>
  <si>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</si>
  <si>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</si>
  <si>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</si>
  <si>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</si>
  <si>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</si>
  <si>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</si>
  <si>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</si>
  <si>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</si>
  <si>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</si>
  <si>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</si>
  <si>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</si>
  <si>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</si>
  <si>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</si>
  <si>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</si>
  <si>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</si>
  <si>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</si>
  <si>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</si>
  <si>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</si>
  <si>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</si>
  <si>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</si>
  <si>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</si>
  <si>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</si>
  <si>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</si>
  <si>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</si>
  <si>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</si>
  <si>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</si>
  <si>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</si>
  <si>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</si>
  <si>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</si>
  <si>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</si>
  <si>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</si>
  <si>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</si>
  <si>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</si>
  <si>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</si>
  <si>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</si>
  <si>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</si>
  <si>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</si>
  <si>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FY25 QUARTER ENDING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</si>
</sst>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zoomScale="85" zoomScaleNormal="100" workbookViewId="0">
      <selection activeCell="C33" sqref="C33"/>
    </sheetView>
  </sheetViews>
  <sheetFormatPr defaultColWidth="9.1796875" defaultRowHeight="13" x14ac:dyDescent="0.3"/>
  <cols>
    <col min="1" max="1" width="2" style="3" customWidth="1"/>
    <col min="2" max="2" width="0.81640625" style="3" customWidth="1"/>
    <col min="3" max="3" width="18.7265625" style="3" customWidth="1"/>
    <col min="4" max="4" width="24.453125" style="3" customWidth="1"/>
    <col min="5" max="5" width="63.26953125" style="3" customWidth="1"/>
    <col min="6" max="6" width="20.7265625" style="3" customWidth="1"/>
    <col min="7" max="7" width="0.81640625" style="3" customWidth="1"/>
    <col min="8" max="8" width="1.7265625" style="3" customWidth="1"/>
    <col min="9" max="9" width="16.54296875" style="3" customWidth="1"/>
    <col min="10" max="10" width="21.453125" style="3" customWidth="1"/>
    <col min="11" max="11" width="11.54296875" style="3" customWidth="1"/>
    <col min="12" max="12" width="10.453125" style="3" customWidth="1"/>
    <col min="13" max="14" width="9.1796875" style="3"/>
    <col min="15" max="15" width="11" style="3" customWidth="1"/>
    <col min="16" max="16384" width="9.1796875" style="3"/>
  </cols>
  <sheetData>
    <row r="1" spans="2:8" ht="4.5" customHeight="1" thickTop="1" thickBot="1" x14ac:dyDescent="0.35">
      <c r="B1" s="1"/>
      <c r="C1" s="2"/>
      <c r="D1" s="2"/>
      <c r="E1" s="2"/>
      <c r="F1" s="2"/>
      <c r="G1" s="2"/>
    </row>
    <row r="2" spans="2:8" ht="18.75" customHeight="1" thickTop="1" thickBot="1" x14ac:dyDescent="0.4">
      <c r="B2" s="1"/>
      <c r="C2" s="229"/>
      <c r="D2" s="230"/>
      <c r="E2" s="230"/>
      <c r="F2" s="231"/>
      <c r="G2" s="2"/>
    </row>
    <row r="3" spans="2:8" ht="18.75" customHeight="1" thickTop="1" thickBot="1" x14ac:dyDescent="0.4">
      <c r="B3" s="1"/>
      <c r="C3" s="224"/>
      <c r="D3" s="225"/>
      <c r="E3" s="225"/>
      <c r="F3" s="226"/>
      <c r="G3" s="2"/>
    </row>
    <row r="4" spans="2:8" ht="18.75" customHeight="1" thickTop="1" thickBot="1" x14ac:dyDescent="0.5">
      <c r="B4" s="1"/>
      <c r="C4" s="232"/>
      <c r="D4" s="233"/>
      <c r="E4" s="233"/>
      <c r="F4" s="234"/>
      <c r="G4" s="2"/>
    </row>
    <row r="5" spans="2:8" ht="18.75" customHeight="1" thickTop="1" thickBot="1" x14ac:dyDescent="0.4">
      <c r="B5" s="1"/>
      <c r="C5" s="235"/>
      <c r="D5" s="236"/>
      <c r="E5" s="236"/>
      <c r="F5" s="237"/>
      <c r="G5" s="2"/>
    </row>
    <row r="6" spans="2:8" ht="18.75" customHeight="1" thickTop="1" thickBot="1" x14ac:dyDescent="0.5">
      <c r="B6" s="1"/>
      <c r="C6" s="232" t="s">
        <v>0</v>
      </c>
      <c r="D6" s="233"/>
      <c r="E6" s="233"/>
      <c r="F6" s="234"/>
      <c r="G6" s="2"/>
    </row>
    <row r="7" spans="2:8" ht="19.5" customHeight="1" thickTop="1" thickBot="1" x14ac:dyDescent="0.5">
      <c r="B7" s="1"/>
      <c r="C7" s="232" t="s">
        <v>85</v>
      </c>
      <c r="D7" s="233"/>
      <c r="E7" s="233"/>
      <c r="F7" s="234"/>
      <c r="G7" s="2"/>
    </row>
    <row r="8" spans="2:8" ht="16.5" thickTop="1" thickBot="1" x14ac:dyDescent="0.4">
      <c r="B8" s="1"/>
      <c r="C8" s="235"/>
      <c r="D8" s="236"/>
      <c r="E8" s="236"/>
      <c r="F8" s="237"/>
      <c r="G8" s="2"/>
    </row>
    <row r="9" spans="2:8" s="7" customFormat="1" ht="16.5" thickTop="1" thickBot="1" x14ac:dyDescent="0.4">
      <c r="B9" s="4"/>
      <c r="C9" s="224"/>
      <c r="D9" s="225"/>
      <c r="E9" s="5"/>
      <c r="F9" s="226"/>
      <c r="G9" s="6"/>
    </row>
    <row r="10" spans="2:8" s="7" customFormat="1" ht="17.25" customHeight="1" thickTop="1" thickBot="1" x14ac:dyDescent="0.55000000000000004">
      <c r="B10" s="4"/>
      <c r="C10" s="8"/>
      <c r="D10" s="9"/>
      <c r="E10" s="10" t="s">
        <v>1</v>
      </c>
      <c r="F10" s="11"/>
      <c r="G10" s="6"/>
    </row>
    <row r="11" spans="2:8" s="7" customFormat="1" ht="16.5" thickTop="1" thickBot="1" x14ac:dyDescent="0.4">
      <c r="B11" s="4"/>
      <c r="C11" s="224"/>
      <c r="D11" s="225"/>
      <c r="E11" s="12"/>
      <c r="F11" s="226"/>
      <c r="G11" s="6"/>
    </row>
    <row r="12" spans="2:8" s="7" customFormat="1" ht="17.25" customHeight="1" thickTop="1" thickBot="1" x14ac:dyDescent="0.5">
      <c r="B12" s="4"/>
      <c r="C12" s="13"/>
      <c r="D12" s="14"/>
      <c r="E12" s="15" t="s">
        <v>2</v>
      </c>
      <c r="F12" s="16"/>
      <c r="G12" s="6"/>
    </row>
    <row r="13" spans="2:8" s="7" customFormat="1" ht="19.5" thickTop="1" thickBot="1" x14ac:dyDescent="0.5">
      <c r="B13" s="4"/>
      <c r="C13" s="8"/>
      <c r="E13" s="17"/>
      <c r="F13" s="18"/>
      <c r="G13" s="6"/>
    </row>
    <row r="14" spans="2:8" s="7" customFormat="1" ht="17.25" customHeight="1" thickTop="1" thickBot="1" x14ac:dyDescent="0.5">
      <c r="B14" s="19"/>
      <c r="E14" s="15" t="s">
        <v>3</v>
      </c>
      <c r="F14" s="14"/>
      <c r="G14" s="20"/>
      <c r="H14" s="14"/>
    </row>
    <row r="15" spans="2:8" s="7" customFormat="1" ht="19.5" thickTop="1" thickBot="1" x14ac:dyDescent="0.5">
      <c r="B15" s="4"/>
      <c r="C15" s="8"/>
      <c r="E15" s="17"/>
      <c r="F15" s="18"/>
      <c r="G15" s="6"/>
    </row>
    <row r="16" spans="2:8" s="7" customFormat="1" ht="17.25" customHeight="1" thickTop="1" thickBot="1" x14ac:dyDescent="0.5">
      <c r="B16" s="4"/>
      <c r="C16" s="13"/>
      <c r="D16" s="14"/>
      <c r="E16" s="15" t="s">
        <v>4</v>
      </c>
      <c r="F16" s="16"/>
      <c r="G16" s="6"/>
    </row>
    <row r="17" spans="2:7" ht="16.5" thickTop="1" thickBot="1" x14ac:dyDescent="0.4">
      <c r="B17" s="1"/>
      <c r="C17" s="224"/>
      <c r="D17" s="7"/>
      <c r="E17" s="12"/>
      <c r="F17" s="18"/>
      <c r="G17" s="2"/>
    </row>
    <row r="18" spans="2:7" s="7" customFormat="1" ht="16.5" thickTop="1" thickBot="1" x14ac:dyDescent="0.4">
      <c r="B18" s="4"/>
      <c r="C18" s="8"/>
      <c r="E18" s="12"/>
      <c r="F18" s="18"/>
      <c r="G18" s="6"/>
    </row>
    <row r="19" spans="2:7" s="7" customFormat="1" ht="17.25" customHeight="1" thickTop="1" thickBot="1" x14ac:dyDescent="0.55000000000000004">
      <c r="B19" s="4"/>
      <c r="C19" s="8"/>
      <c r="D19" s="9"/>
      <c r="E19" s="21" t="s">
        <v>5</v>
      </c>
      <c r="F19" s="11"/>
      <c r="G19" s="6"/>
    </row>
    <row r="20" spans="2:7" s="7" customFormat="1" ht="16.5" thickTop="1" thickBot="1" x14ac:dyDescent="0.4">
      <c r="B20" s="4"/>
      <c r="C20" s="224"/>
      <c r="D20" s="225"/>
      <c r="E20" s="12"/>
      <c r="F20" s="226"/>
      <c r="G20" s="6"/>
    </row>
    <row r="21" spans="2:7" s="7" customFormat="1" ht="17.25" customHeight="1" thickTop="1" thickBot="1" x14ac:dyDescent="0.5">
      <c r="B21" s="4"/>
      <c r="C21" s="13"/>
      <c r="D21" s="14"/>
      <c r="E21" s="15" t="s">
        <v>6</v>
      </c>
      <c r="F21" s="16"/>
      <c r="G21" s="6"/>
    </row>
    <row r="22" spans="2:7" s="7" customFormat="1" ht="19.5" thickTop="1" thickBot="1" x14ac:dyDescent="0.5">
      <c r="B22" s="4"/>
      <c r="C22" s="8"/>
      <c r="E22" s="17"/>
      <c r="F22" s="18"/>
      <c r="G22" s="6"/>
    </row>
    <row r="23" spans="2:7" s="7" customFormat="1" ht="21.75" customHeight="1" thickTop="1" thickBot="1" x14ac:dyDescent="0.5">
      <c r="B23" s="4"/>
      <c r="C23" s="13"/>
      <c r="D23" s="14"/>
      <c r="E23" s="15" t="s">
        <v>7</v>
      </c>
      <c r="F23" s="16"/>
      <c r="G23" s="6"/>
    </row>
    <row r="24" spans="2:7" s="7" customFormat="1" ht="19.5" thickTop="1" thickBot="1" x14ac:dyDescent="0.5">
      <c r="B24" s="4"/>
      <c r="C24" s="8"/>
      <c r="E24" s="17"/>
      <c r="F24" s="18"/>
      <c r="G24" s="6"/>
    </row>
    <row r="25" spans="2:7" s="7" customFormat="1" ht="17.25" customHeight="1" thickTop="1" thickBot="1" x14ac:dyDescent="0.5">
      <c r="B25" s="4"/>
      <c r="C25" s="13"/>
      <c r="D25" s="14"/>
      <c r="E25" s="15" t="s">
        <v>8</v>
      </c>
      <c r="F25" s="16"/>
      <c r="G25" s="6"/>
    </row>
    <row r="26" spans="2:7" ht="16.5" thickTop="1" thickBot="1" x14ac:dyDescent="0.4">
      <c r="B26" s="1"/>
      <c r="C26" s="235"/>
      <c r="D26" s="236"/>
      <c r="E26" s="236"/>
      <c r="F26" s="237"/>
      <c r="G26" s="2"/>
    </row>
    <row r="27" spans="2:7" ht="14" thickTop="1" thickBot="1" x14ac:dyDescent="0.35">
      <c r="B27" s="1"/>
      <c r="C27" s="241"/>
      <c r="D27" s="242"/>
      <c r="E27" s="242"/>
      <c r="F27" s="243"/>
      <c r="G27" s="2"/>
    </row>
    <row r="28" spans="2:7" ht="14" thickTop="1" thickBot="1" x14ac:dyDescent="0.35">
      <c r="B28" s="1"/>
      <c r="C28" s="238"/>
      <c r="D28" s="239"/>
      <c r="E28" s="239"/>
      <c r="F28" s="240"/>
      <c r="G28" s="2"/>
    </row>
    <row r="29" spans="2:7" ht="4.5" customHeight="1" thickTop="1" x14ac:dyDescent="0.3">
      <c r="B29" s="1"/>
      <c r="C29" s="2"/>
      <c r="D29" s="2"/>
      <c r="E29" s="2"/>
      <c r="F29" s="2"/>
      <c r="G29" s="2"/>
    </row>
    <row r="30" spans="2:7" ht="12.75" customHeight="1" x14ac:dyDescent="0.3">
      <c r="C30" s="22"/>
    </row>
    <row r="31" spans="2:7" x14ac:dyDescent="0.3">
      <c r="C31" s="3" t="s">
        <v>9</v>
      </c>
      <c r="F31" s="23"/>
    </row>
    <row r="32" spans="2:7" x14ac:dyDescent="0.3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zoomScale="90" zoomScaleNormal="90" workbookViewId="0">
      <selection activeCell="A28" sqref="A28"/>
    </sheetView>
  </sheetViews>
  <sheetFormatPr defaultColWidth="9.1796875" defaultRowHeight="13" x14ac:dyDescent="0.3"/>
  <cols>
    <col min="1" max="1" width="19.453125" style="3" customWidth="1"/>
    <col min="2" max="2" width="7.26953125" style="3" customWidth="1"/>
    <col min="3" max="3" width="6.453125" style="3" customWidth="1"/>
    <col min="4" max="4" width="6.26953125" style="3" customWidth="1"/>
    <col min="5" max="5" width="7.1796875" style="3" customWidth="1"/>
    <col min="6" max="6" width="7.26953125" style="3" customWidth="1"/>
    <col min="7" max="7" width="6.453125" style="3" customWidth="1"/>
    <col min="8" max="8" width="6.7265625" style="3" customWidth="1"/>
    <col min="9" max="9" width="6.81640625" style="3" customWidth="1"/>
    <col min="10" max="10" width="6.453125" style="3" customWidth="1"/>
    <col min="11" max="11" width="7.7265625" style="3" customWidth="1"/>
    <col min="12" max="12" width="7.1796875" style="3" customWidth="1"/>
    <col min="13" max="13" width="6.7265625" style="3" customWidth="1"/>
    <col min="14" max="14" width="6" style="3" customWidth="1"/>
    <col min="15" max="15" width="6.7265625" style="3" customWidth="1"/>
    <col min="16" max="16" width="6" style="30" customWidth="1"/>
    <col min="17" max="17" width="6.453125" style="3" customWidth="1"/>
    <col min="18" max="18" width="7.26953125" style="3" customWidth="1"/>
    <col min="19" max="16384" width="9.1796875" style="3"/>
  </cols>
  <sheetData>
    <row r="1" spans="1:19" s="24" customFormat="1" ht="20.149999999999999" customHeight="1" x14ac:dyDescent="0.25">
      <c r="A1" s="249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1"/>
    </row>
    <row r="2" spans="1:19" s="24" customFormat="1" ht="20.149999999999999" customHeight="1" x14ac:dyDescent="0.25">
      <c r="A2" s="252" t="s">
        <v>85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4"/>
    </row>
    <row r="3" spans="1:19" s="24" customFormat="1" ht="20.149999999999999" customHeight="1" thickBot="1" x14ac:dyDescent="0.3">
      <c r="A3" s="255" t="s">
        <v>11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7"/>
    </row>
    <row r="4" spans="1:19" s="24" customFormat="1" ht="12.75" customHeight="1" x14ac:dyDescent="0.25">
      <c r="A4" s="264" t="s">
        <v>12</v>
      </c>
      <c r="B4" s="258" t="s">
        <v>13</v>
      </c>
      <c r="C4" s="259"/>
      <c r="D4" s="260"/>
      <c r="E4" s="258" t="s">
        <v>14</v>
      </c>
      <c r="F4" s="259"/>
      <c r="G4" s="260"/>
      <c r="H4" s="258" t="s">
        <v>15</v>
      </c>
      <c r="I4" s="259"/>
      <c r="J4" s="259"/>
      <c r="K4" s="259"/>
      <c r="L4" s="259"/>
      <c r="M4" s="260"/>
      <c r="N4" s="258" t="s">
        <v>16</v>
      </c>
      <c r="O4" s="259"/>
      <c r="P4" s="259"/>
      <c r="Q4" s="259"/>
      <c r="R4" s="260"/>
    </row>
    <row r="5" spans="1:19" ht="12.75" customHeight="1" x14ac:dyDescent="0.3">
      <c r="A5" s="265"/>
      <c r="B5" s="261" t="s">
        <v>17</v>
      </c>
      <c r="C5" s="262"/>
      <c r="D5" s="263"/>
      <c r="E5" s="261" t="s">
        <v>18</v>
      </c>
      <c r="F5" s="262"/>
      <c r="G5" s="263"/>
      <c r="H5" s="261" t="s">
        <v>18</v>
      </c>
      <c r="I5" s="262"/>
      <c r="J5" s="262"/>
      <c r="K5" s="262"/>
      <c r="L5" s="262"/>
      <c r="M5" s="263"/>
      <c r="N5" s="261" t="s">
        <v>19</v>
      </c>
      <c r="O5" s="262"/>
      <c r="P5" s="262"/>
      <c r="Q5" s="262"/>
      <c r="R5" s="263"/>
    </row>
    <row r="6" spans="1:19" ht="50.25" customHeight="1" thickBot="1" x14ac:dyDescent="0.35">
      <c r="A6" s="266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49999999999999" customHeight="1" x14ac:dyDescent="0.25">
      <c r="A7" s="31" t="s">
        <v>32</v>
      </c>
      <c r="B7" s="32">
        <v>45</v>
      </c>
      <c r="C7" s="33">
        <v>18</v>
      </c>
      <c r="D7" s="34">
        <f t="shared" ref="D7:D23" si="0">(C7/B7)</f>
        <v>0.4</v>
      </c>
      <c r="E7" s="35">
        <v>28</v>
      </c>
      <c r="F7" s="36">
        <v>2</v>
      </c>
      <c r="G7" s="34">
        <f t="shared" ref="G7:G23" si="1">(F7/E7)</f>
        <v>7.1428571428571425E-2</v>
      </c>
      <c r="H7" s="37">
        <v>20</v>
      </c>
      <c r="I7" s="33">
        <v>3</v>
      </c>
      <c r="J7" s="38">
        <f t="shared" ref="J7:J23" si="2">(I7/H7)</f>
        <v>0.15</v>
      </c>
      <c r="K7" s="36">
        <v>25</v>
      </c>
      <c r="L7" s="39">
        <v>10</v>
      </c>
      <c r="M7" s="40">
        <f>+L7/K7</f>
        <v>0.4</v>
      </c>
      <c r="N7" s="41">
        <v>0</v>
      </c>
      <c r="O7" s="42">
        <v>0</v>
      </c>
      <c r="P7" s="39">
        <v>10</v>
      </c>
      <c r="Q7" s="43">
        <v>1</v>
      </c>
      <c r="R7" s="44">
        <v>2</v>
      </c>
      <c r="S7" s="45"/>
    </row>
    <row r="8" spans="1:19" s="46" customFormat="1" ht="20.149999999999999" customHeight="1" x14ac:dyDescent="0.25">
      <c r="A8" s="47" t="s">
        <v>33</v>
      </c>
      <c r="B8" s="48">
        <v>136</v>
      </c>
      <c r="C8" s="49">
        <v>110</v>
      </c>
      <c r="D8" s="50">
        <f t="shared" si="0"/>
        <v>0.80882352941176472</v>
      </c>
      <c r="E8" s="51">
        <v>60</v>
      </c>
      <c r="F8" s="52">
        <v>35</v>
      </c>
      <c r="G8" s="50">
        <f t="shared" si="1"/>
        <v>0.58333333333333337</v>
      </c>
      <c r="H8" s="37">
        <v>60</v>
      </c>
      <c r="I8" s="49">
        <v>34</v>
      </c>
      <c r="J8" s="53">
        <f t="shared" si="2"/>
        <v>0.56666666666666665</v>
      </c>
      <c r="K8" s="52">
        <v>120</v>
      </c>
      <c r="L8" s="54">
        <v>107</v>
      </c>
      <c r="M8" s="55">
        <f>+L8/K8</f>
        <v>0.89166666666666672</v>
      </c>
      <c r="N8" s="56">
        <v>0</v>
      </c>
      <c r="O8" s="57">
        <v>0</v>
      </c>
      <c r="P8" s="54">
        <v>107</v>
      </c>
      <c r="Q8" s="58">
        <v>0</v>
      </c>
      <c r="R8" s="59">
        <v>1</v>
      </c>
      <c r="S8" s="45"/>
    </row>
    <row r="9" spans="1:19" s="46" customFormat="1" ht="20.149999999999999" customHeight="1" x14ac:dyDescent="0.25">
      <c r="A9" s="31" t="s">
        <v>34</v>
      </c>
      <c r="B9" s="48">
        <v>69</v>
      </c>
      <c r="C9" s="60">
        <v>28</v>
      </c>
      <c r="D9" s="61">
        <f t="shared" si="0"/>
        <v>0.40579710144927539</v>
      </c>
      <c r="E9" s="51">
        <v>45</v>
      </c>
      <c r="F9" s="52">
        <v>8</v>
      </c>
      <c r="G9" s="50">
        <f t="shared" si="1"/>
        <v>0.17777777777777778</v>
      </c>
      <c r="H9" s="37">
        <v>27</v>
      </c>
      <c r="I9" s="60">
        <v>2</v>
      </c>
      <c r="J9" s="53">
        <f t="shared" si="2"/>
        <v>7.407407407407407E-2</v>
      </c>
      <c r="K9" s="52">
        <v>37</v>
      </c>
      <c r="L9" s="54">
        <v>20</v>
      </c>
      <c r="M9" s="55">
        <f t="shared" ref="M9:M22" si="3">+L9/K9</f>
        <v>0.54054054054054057</v>
      </c>
      <c r="N9" s="62">
        <v>0</v>
      </c>
      <c r="O9" s="63">
        <v>0</v>
      </c>
      <c r="P9" s="64">
        <v>20</v>
      </c>
      <c r="Q9" s="65">
        <v>0</v>
      </c>
      <c r="R9" s="66">
        <v>0</v>
      </c>
      <c r="S9" s="45"/>
    </row>
    <row r="10" spans="1:19" s="46" customFormat="1" ht="20.149999999999999" customHeight="1" x14ac:dyDescent="0.25">
      <c r="A10" s="31" t="s">
        <v>35</v>
      </c>
      <c r="B10" s="67">
        <v>89</v>
      </c>
      <c r="C10" s="60">
        <v>43</v>
      </c>
      <c r="D10" s="61">
        <f t="shared" si="0"/>
        <v>0.48314606741573035</v>
      </c>
      <c r="E10" s="68">
        <v>54</v>
      </c>
      <c r="F10" s="52">
        <v>15</v>
      </c>
      <c r="G10" s="50">
        <f t="shared" si="1"/>
        <v>0.27777777777777779</v>
      </c>
      <c r="H10" s="69">
        <v>19</v>
      </c>
      <c r="I10" s="60">
        <v>4</v>
      </c>
      <c r="J10" s="53">
        <f>IF(H10&gt;0,I10/H10,0)</f>
        <v>0.21052631578947367</v>
      </c>
      <c r="K10" s="52">
        <v>29</v>
      </c>
      <c r="L10" s="54">
        <v>21</v>
      </c>
      <c r="M10" s="55">
        <f t="shared" si="3"/>
        <v>0.72413793103448276</v>
      </c>
      <c r="N10" s="62">
        <v>0</v>
      </c>
      <c r="O10" s="63">
        <v>0</v>
      </c>
      <c r="P10" s="64">
        <v>21</v>
      </c>
      <c r="Q10" s="65">
        <v>0</v>
      </c>
      <c r="R10" s="66">
        <v>0</v>
      </c>
      <c r="S10" s="45"/>
    </row>
    <row r="11" spans="1:19" s="46" customFormat="1" ht="20.149999999999999" customHeight="1" x14ac:dyDescent="0.25">
      <c r="A11" s="31" t="s">
        <v>36</v>
      </c>
      <c r="B11" s="48">
        <v>33</v>
      </c>
      <c r="C11" s="60">
        <v>26</v>
      </c>
      <c r="D11" s="61">
        <f t="shared" si="0"/>
        <v>0.78787878787878785</v>
      </c>
      <c r="E11" s="70">
        <v>8</v>
      </c>
      <c r="F11" s="52">
        <v>3</v>
      </c>
      <c r="G11" s="50">
        <f t="shared" si="1"/>
        <v>0.375</v>
      </c>
      <c r="H11" s="37">
        <v>8</v>
      </c>
      <c r="I11" s="60">
        <v>2</v>
      </c>
      <c r="J11" s="53">
        <f>IF(H11&gt;0,I11/H11,0)</f>
        <v>0.25</v>
      </c>
      <c r="K11" s="52">
        <v>33</v>
      </c>
      <c r="L11" s="54">
        <v>16</v>
      </c>
      <c r="M11" s="55">
        <f>IF(K11&gt;0,L11/K11,0)</f>
        <v>0.48484848484848486</v>
      </c>
      <c r="N11" s="62">
        <v>1</v>
      </c>
      <c r="O11" s="63">
        <v>0</v>
      </c>
      <c r="P11" s="64">
        <v>16</v>
      </c>
      <c r="Q11" s="65">
        <v>1</v>
      </c>
      <c r="R11" s="66">
        <v>1</v>
      </c>
      <c r="S11" s="45"/>
    </row>
    <row r="12" spans="1:19" s="46" customFormat="1" ht="20.149999999999999" customHeight="1" x14ac:dyDescent="0.25">
      <c r="A12" s="31" t="s">
        <v>37</v>
      </c>
      <c r="B12" s="71">
        <v>108</v>
      </c>
      <c r="C12" s="60">
        <v>70</v>
      </c>
      <c r="D12" s="61">
        <f t="shared" si="0"/>
        <v>0.64814814814814814</v>
      </c>
      <c r="E12" s="72">
        <v>55</v>
      </c>
      <c r="F12" s="52">
        <v>23</v>
      </c>
      <c r="G12" s="50">
        <f t="shared" si="1"/>
        <v>0.41818181818181815</v>
      </c>
      <c r="H12" s="37">
        <v>55</v>
      </c>
      <c r="I12" s="60">
        <v>20</v>
      </c>
      <c r="J12" s="53">
        <f t="shared" si="2"/>
        <v>0.36363636363636365</v>
      </c>
      <c r="K12" s="52">
        <v>108</v>
      </c>
      <c r="L12" s="54">
        <v>67</v>
      </c>
      <c r="M12" s="55">
        <f t="shared" si="3"/>
        <v>0.62037037037037035</v>
      </c>
      <c r="N12" s="62">
        <v>0</v>
      </c>
      <c r="O12" s="63">
        <v>14</v>
      </c>
      <c r="P12" s="64">
        <v>53</v>
      </c>
      <c r="Q12" s="65">
        <v>0</v>
      </c>
      <c r="R12" s="66">
        <v>0</v>
      </c>
      <c r="S12" s="45"/>
    </row>
    <row r="13" spans="1:19" s="46" customFormat="1" ht="20.149999999999999" customHeight="1" x14ac:dyDescent="0.25">
      <c r="A13" s="31" t="s">
        <v>38</v>
      </c>
      <c r="B13" s="48">
        <v>50</v>
      </c>
      <c r="C13" s="60">
        <v>23</v>
      </c>
      <c r="D13" s="61">
        <f t="shared" si="0"/>
        <v>0.46</v>
      </c>
      <c r="E13" s="51">
        <v>35</v>
      </c>
      <c r="F13" s="52">
        <v>6</v>
      </c>
      <c r="G13" s="50">
        <f t="shared" si="1"/>
        <v>0.17142857142857143</v>
      </c>
      <c r="H13" s="37">
        <v>20</v>
      </c>
      <c r="I13" s="60">
        <v>5</v>
      </c>
      <c r="J13" s="53">
        <f t="shared" si="2"/>
        <v>0.25</v>
      </c>
      <c r="K13" s="52">
        <v>30</v>
      </c>
      <c r="L13" s="54">
        <v>17</v>
      </c>
      <c r="M13" s="55">
        <f t="shared" si="3"/>
        <v>0.56666666666666665</v>
      </c>
      <c r="N13" s="62">
        <v>1</v>
      </c>
      <c r="O13" s="63">
        <v>0</v>
      </c>
      <c r="P13" s="64">
        <v>11</v>
      </c>
      <c r="Q13" s="65">
        <v>0</v>
      </c>
      <c r="R13" s="66">
        <v>7</v>
      </c>
      <c r="S13" s="45"/>
    </row>
    <row r="14" spans="1:19" s="46" customFormat="1" ht="20.149999999999999" customHeight="1" x14ac:dyDescent="0.25">
      <c r="A14" s="31" t="s">
        <v>39</v>
      </c>
      <c r="B14" s="48">
        <v>45</v>
      </c>
      <c r="C14" s="60">
        <v>34</v>
      </c>
      <c r="D14" s="61">
        <f t="shared" si="0"/>
        <v>0.75555555555555554</v>
      </c>
      <c r="E14" s="51">
        <v>18</v>
      </c>
      <c r="F14" s="52">
        <v>4</v>
      </c>
      <c r="G14" s="50">
        <f t="shared" si="1"/>
        <v>0.22222222222222221</v>
      </c>
      <c r="H14" s="37">
        <v>14</v>
      </c>
      <c r="I14" s="60">
        <v>1</v>
      </c>
      <c r="J14" s="53">
        <f t="shared" si="2"/>
        <v>7.1428571428571425E-2</v>
      </c>
      <c r="K14" s="52">
        <v>38</v>
      </c>
      <c r="L14" s="54">
        <v>31</v>
      </c>
      <c r="M14" s="55">
        <f t="shared" si="3"/>
        <v>0.81578947368421051</v>
      </c>
      <c r="N14" s="62">
        <v>0</v>
      </c>
      <c r="O14" s="63">
        <v>0</v>
      </c>
      <c r="P14" s="64">
        <v>31</v>
      </c>
      <c r="Q14" s="65">
        <v>0</v>
      </c>
      <c r="R14" s="66">
        <v>2</v>
      </c>
      <c r="S14" s="45"/>
    </row>
    <row r="15" spans="1:19" s="46" customFormat="1" ht="20.149999999999999" customHeight="1" x14ac:dyDescent="0.25">
      <c r="A15" s="31" t="s">
        <v>40</v>
      </c>
      <c r="B15" s="48">
        <v>224</v>
      </c>
      <c r="C15" s="60">
        <v>155</v>
      </c>
      <c r="D15" s="61">
        <f t="shared" si="0"/>
        <v>0.6919642857142857</v>
      </c>
      <c r="E15" s="51">
        <v>109</v>
      </c>
      <c r="F15" s="52">
        <v>41</v>
      </c>
      <c r="G15" s="50">
        <f t="shared" si="1"/>
        <v>0.37614678899082571</v>
      </c>
      <c r="H15" s="37">
        <v>79</v>
      </c>
      <c r="I15" s="60">
        <v>25</v>
      </c>
      <c r="J15" s="53">
        <f t="shared" si="2"/>
        <v>0.31645569620253167</v>
      </c>
      <c r="K15" s="52">
        <v>152</v>
      </c>
      <c r="L15" s="54">
        <v>87</v>
      </c>
      <c r="M15" s="55">
        <f t="shared" si="3"/>
        <v>0.57236842105263153</v>
      </c>
      <c r="N15" s="62">
        <v>5</v>
      </c>
      <c r="O15" s="63">
        <v>0</v>
      </c>
      <c r="P15" s="64">
        <v>63</v>
      </c>
      <c r="Q15" s="65">
        <v>3</v>
      </c>
      <c r="R15" s="66">
        <v>31</v>
      </c>
      <c r="S15" s="45"/>
    </row>
    <row r="16" spans="1:19" s="46" customFormat="1" ht="20.149999999999999" customHeight="1" x14ac:dyDescent="0.25">
      <c r="A16" s="31" t="s">
        <v>41</v>
      </c>
      <c r="B16" s="48">
        <v>291</v>
      </c>
      <c r="C16" s="60">
        <v>183</v>
      </c>
      <c r="D16" s="61">
        <f t="shared" si="0"/>
        <v>0.62886597938144329</v>
      </c>
      <c r="E16" s="51">
        <v>147</v>
      </c>
      <c r="F16" s="52">
        <v>54</v>
      </c>
      <c r="G16" s="50">
        <f t="shared" si="1"/>
        <v>0.36734693877551022</v>
      </c>
      <c r="H16" s="37">
        <v>100</v>
      </c>
      <c r="I16" s="60">
        <v>36</v>
      </c>
      <c r="J16" s="53">
        <f t="shared" si="2"/>
        <v>0.36</v>
      </c>
      <c r="K16" s="52">
        <v>149</v>
      </c>
      <c r="L16" s="54">
        <v>117</v>
      </c>
      <c r="M16" s="55">
        <f t="shared" si="3"/>
        <v>0.78523489932885904</v>
      </c>
      <c r="N16" s="62">
        <v>0</v>
      </c>
      <c r="O16" s="63">
        <v>1</v>
      </c>
      <c r="P16" s="64">
        <v>116</v>
      </c>
      <c r="Q16" s="65">
        <v>1</v>
      </c>
      <c r="R16" s="66">
        <v>2</v>
      </c>
      <c r="S16" s="45"/>
    </row>
    <row r="17" spans="1:19" s="46" customFormat="1" ht="20.149999999999999" customHeight="1" x14ac:dyDescent="0.25">
      <c r="A17" s="31" t="s">
        <v>42</v>
      </c>
      <c r="B17" s="48">
        <v>80</v>
      </c>
      <c r="C17" s="60">
        <v>36</v>
      </c>
      <c r="D17" s="61">
        <f t="shared" si="0"/>
        <v>0.45</v>
      </c>
      <c r="E17" s="72">
        <v>50</v>
      </c>
      <c r="F17" s="52">
        <v>6</v>
      </c>
      <c r="G17" s="50">
        <f t="shared" si="1"/>
        <v>0.12</v>
      </c>
      <c r="H17" s="69">
        <v>50</v>
      </c>
      <c r="I17" s="60">
        <v>4</v>
      </c>
      <c r="J17" s="53">
        <f>IF(H17&gt;0,I17/H17,0)</f>
        <v>0.08</v>
      </c>
      <c r="K17" s="103">
        <v>80</v>
      </c>
      <c r="L17" s="54">
        <v>34</v>
      </c>
      <c r="M17" s="53">
        <f>IF(K17&gt;0,L17/K17,0)</f>
        <v>0.42499999999999999</v>
      </c>
      <c r="N17" s="62">
        <v>0</v>
      </c>
      <c r="O17" s="63">
        <v>0</v>
      </c>
      <c r="P17" s="64">
        <v>34</v>
      </c>
      <c r="Q17" s="65">
        <v>0</v>
      </c>
      <c r="R17" s="66">
        <v>2</v>
      </c>
      <c r="S17" s="45"/>
    </row>
    <row r="18" spans="1:19" s="46" customFormat="1" ht="20.149999999999999" customHeight="1" x14ac:dyDescent="0.25">
      <c r="A18" s="31" t="s">
        <v>43</v>
      </c>
      <c r="B18" s="48">
        <v>178</v>
      </c>
      <c r="C18" s="60">
        <v>100</v>
      </c>
      <c r="D18" s="61">
        <f t="shared" si="0"/>
        <v>0.5617977528089888</v>
      </c>
      <c r="E18" s="51">
        <v>90</v>
      </c>
      <c r="F18" s="52">
        <v>18</v>
      </c>
      <c r="G18" s="50">
        <f t="shared" si="1"/>
        <v>0.2</v>
      </c>
      <c r="H18" s="37">
        <v>40</v>
      </c>
      <c r="I18" s="60">
        <v>10</v>
      </c>
      <c r="J18" s="53">
        <f t="shared" si="2"/>
        <v>0.25</v>
      </c>
      <c r="K18" s="52">
        <v>90</v>
      </c>
      <c r="L18" s="54">
        <v>71</v>
      </c>
      <c r="M18" s="55">
        <f t="shared" si="3"/>
        <v>0.78888888888888886</v>
      </c>
      <c r="N18" s="62">
        <v>0</v>
      </c>
      <c r="O18" s="63">
        <v>0</v>
      </c>
      <c r="P18" s="64">
        <v>71</v>
      </c>
      <c r="Q18" s="65">
        <v>0</v>
      </c>
      <c r="R18" s="66">
        <v>0</v>
      </c>
      <c r="S18" s="45"/>
    </row>
    <row r="19" spans="1:19" s="46" customFormat="1" ht="20.149999999999999" customHeight="1" x14ac:dyDescent="0.25">
      <c r="A19" s="31" t="s">
        <v>44</v>
      </c>
      <c r="B19" s="48">
        <v>102</v>
      </c>
      <c r="C19" s="60">
        <v>43</v>
      </c>
      <c r="D19" s="61">
        <f t="shared" si="0"/>
        <v>0.42156862745098039</v>
      </c>
      <c r="E19" s="51">
        <v>70</v>
      </c>
      <c r="F19" s="52">
        <v>12</v>
      </c>
      <c r="G19" s="50">
        <f t="shared" si="1"/>
        <v>0.17142857142857143</v>
      </c>
      <c r="H19" s="37">
        <v>34</v>
      </c>
      <c r="I19" s="60">
        <v>13</v>
      </c>
      <c r="J19" s="53">
        <f t="shared" si="2"/>
        <v>0.38235294117647056</v>
      </c>
      <c r="K19" s="52">
        <v>65</v>
      </c>
      <c r="L19" s="54">
        <v>33</v>
      </c>
      <c r="M19" s="55">
        <f t="shared" si="3"/>
        <v>0.50769230769230766</v>
      </c>
      <c r="N19" s="62">
        <v>0</v>
      </c>
      <c r="O19" s="63">
        <v>0</v>
      </c>
      <c r="P19" s="64">
        <v>33</v>
      </c>
      <c r="Q19" s="65">
        <v>0</v>
      </c>
      <c r="R19" s="66">
        <v>0</v>
      </c>
      <c r="S19" s="45"/>
    </row>
    <row r="20" spans="1:19" s="46" customFormat="1" ht="20.149999999999999" customHeight="1" x14ac:dyDescent="0.25">
      <c r="A20" s="31" t="s">
        <v>45</v>
      </c>
      <c r="B20" s="48">
        <v>19</v>
      </c>
      <c r="C20" s="60">
        <v>1</v>
      </c>
      <c r="D20" s="61">
        <f t="shared" si="0"/>
        <v>5.2631578947368418E-2</v>
      </c>
      <c r="E20" s="51">
        <v>18</v>
      </c>
      <c r="F20" s="52">
        <v>0</v>
      </c>
      <c r="G20" s="50">
        <f t="shared" si="1"/>
        <v>0</v>
      </c>
      <c r="H20" s="37">
        <v>0</v>
      </c>
      <c r="I20" s="60">
        <v>1</v>
      </c>
      <c r="J20" s="53">
        <f>IF(H20&gt;0,I20/H20,0)</f>
        <v>0</v>
      </c>
      <c r="K20" s="52">
        <v>0</v>
      </c>
      <c r="L20" s="54">
        <v>1</v>
      </c>
      <c r="M20" s="53">
        <f>IF(K20&gt;0,L20/K20,0)</f>
        <v>0</v>
      </c>
      <c r="N20" s="62">
        <v>0</v>
      </c>
      <c r="O20" s="63">
        <v>0</v>
      </c>
      <c r="P20" s="64">
        <v>1</v>
      </c>
      <c r="Q20" s="65">
        <v>0</v>
      </c>
      <c r="R20" s="66">
        <v>0</v>
      </c>
      <c r="S20" s="45"/>
    </row>
    <row r="21" spans="1:19" s="46" customFormat="1" ht="20.149999999999999" customHeight="1" x14ac:dyDescent="0.25">
      <c r="A21" s="31" t="s">
        <v>46</v>
      </c>
      <c r="B21" s="48">
        <v>86</v>
      </c>
      <c r="C21" s="60">
        <v>48</v>
      </c>
      <c r="D21" s="61">
        <f t="shared" si="0"/>
        <v>0.55813953488372092</v>
      </c>
      <c r="E21" s="51">
        <v>49</v>
      </c>
      <c r="F21" s="52">
        <v>10</v>
      </c>
      <c r="G21" s="50">
        <f t="shared" si="1"/>
        <v>0.20408163265306123</v>
      </c>
      <c r="H21" s="69">
        <v>49</v>
      </c>
      <c r="I21" s="60">
        <v>9</v>
      </c>
      <c r="J21" s="53">
        <f>IF(H21&gt;0,I21/H21,0)</f>
        <v>0.18367346938775511</v>
      </c>
      <c r="K21" s="103">
        <v>86</v>
      </c>
      <c r="L21" s="54">
        <v>42</v>
      </c>
      <c r="M21" s="53">
        <f>IF(K21&gt;0,L21/K21,0)</f>
        <v>0.48837209302325579</v>
      </c>
      <c r="N21" s="62">
        <v>0</v>
      </c>
      <c r="O21" s="63">
        <v>0</v>
      </c>
      <c r="P21" s="64">
        <v>42</v>
      </c>
      <c r="Q21" s="65">
        <v>0</v>
      </c>
      <c r="R21" s="66">
        <v>0</v>
      </c>
      <c r="S21" s="45"/>
    </row>
    <row r="22" spans="1:19" s="46" customFormat="1" ht="20.149999999999999" customHeight="1" thickBot="1" x14ac:dyDescent="0.3">
      <c r="A22" s="73" t="s">
        <v>47</v>
      </c>
      <c r="B22" s="48">
        <v>144</v>
      </c>
      <c r="C22" s="74">
        <v>79</v>
      </c>
      <c r="D22" s="75">
        <f t="shared" si="0"/>
        <v>0.54861111111111116</v>
      </c>
      <c r="E22" s="51">
        <v>114</v>
      </c>
      <c r="F22" s="76">
        <v>32</v>
      </c>
      <c r="G22" s="75">
        <f>IF(E22&gt;0,F22/E22,0)</f>
        <v>0.2807017543859649</v>
      </c>
      <c r="H22" s="69">
        <v>60</v>
      </c>
      <c r="I22" s="74">
        <v>10</v>
      </c>
      <c r="J22" s="75">
        <f>IF(H22&gt;0,I22/H22,0)</f>
        <v>0.16666666666666666</v>
      </c>
      <c r="K22" s="222">
        <v>117</v>
      </c>
      <c r="L22" s="78">
        <v>30</v>
      </c>
      <c r="M22" s="55">
        <f t="shared" si="3"/>
        <v>0.25641025641025639</v>
      </c>
      <c r="N22" s="79">
        <v>0</v>
      </c>
      <c r="O22" s="80">
        <v>0</v>
      </c>
      <c r="P22" s="78">
        <v>28</v>
      </c>
      <c r="Q22" s="81">
        <v>0</v>
      </c>
      <c r="R22" s="82">
        <v>2</v>
      </c>
      <c r="S22" s="45"/>
    </row>
    <row r="23" spans="1:19" s="46" customFormat="1" ht="20.149999999999999" customHeight="1" thickBot="1" x14ac:dyDescent="0.3">
      <c r="A23" s="83" t="s">
        <v>48</v>
      </c>
      <c r="B23" s="84">
        <f>SUM(B7:B22)</f>
        <v>1699</v>
      </c>
      <c r="C23" s="85">
        <f>SUM(C7:C22)</f>
        <v>997</v>
      </c>
      <c r="D23" s="86">
        <f t="shared" si="0"/>
        <v>0.58681577398469686</v>
      </c>
      <c r="E23" s="87">
        <f>SUM(E7:E22)</f>
        <v>950</v>
      </c>
      <c r="F23" s="85">
        <f>SUM(F7:F22)</f>
        <v>269</v>
      </c>
      <c r="G23" s="86">
        <f t="shared" si="1"/>
        <v>0.28315789473684211</v>
      </c>
      <c r="H23" s="88">
        <v>602</v>
      </c>
      <c r="I23" s="85">
        <f>SUM(I7:I22)</f>
        <v>179</v>
      </c>
      <c r="J23" s="89">
        <f t="shared" si="2"/>
        <v>0.29734219269102991</v>
      </c>
      <c r="K23" s="85">
        <v>849</v>
      </c>
      <c r="L23" s="90">
        <f>SUM(L7:L22)</f>
        <v>704</v>
      </c>
      <c r="M23" s="91">
        <f>+L23/K23</f>
        <v>0.82921083627797409</v>
      </c>
      <c r="N23" s="93">
        <f>SUM(N7:N22)</f>
        <v>7</v>
      </c>
      <c r="O23" s="93">
        <f>SUM(O7:O22)</f>
        <v>15</v>
      </c>
      <c r="P23" s="94">
        <f>SUM(P7:P22)</f>
        <v>657</v>
      </c>
      <c r="Q23" s="94">
        <f>SUM(Q7:Q22)</f>
        <v>6</v>
      </c>
      <c r="R23" s="95">
        <f>SUM(R7:R22)</f>
        <v>50</v>
      </c>
      <c r="S23" s="45"/>
    </row>
    <row r="24" spans="1:19" ht="14.5" x14ac:dyDescent="0.35">
      <c r="A24" s="246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</row>
    <row r="25" spans="1:19" ht="27" customHeight="1" x14ac:dyDescent="0.35">
      <c r="A25" s="248" t="s">
        <v>49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</row>
    <row r="26" spans="1:19" ht="14.5" x14ac:dyDescent="0.35">
      <c r="A26" s="244" t="s">
        <v>50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</row>
    <row r="27" spans="1:19" ht="14.5" x14ac:dyDescent="0.35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</row>
    <row r="28" spans="1:19" ht="9" customHeight="1" x14ac:dyDescent="0.3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="90" zoomScaleNormal="90" workbookViewId="0">
      <selection activeCell="A26" sqref="A26"/>
    </sheetView>
  </sheetViews>
  <sheetFormatPr defaultColWidth="9.1796875" defaultRowHeight="13" x14ac:dyDescent="0.3"/>
  <cols>
    <col min="1" max="1" width="19.54296875" style="3" customWidth="1"/>
    <col min="2" max="2" width="8" style="144" customWidth="1"/>
    <col min="3" max="3" width="7.453125" style="145" customWidth="1"/>
    <col min="4" max="4" width="7.26953125" style="146" customWidth="1"/>
    <col min="5" max="5" width="8.54296875" style="145" customWidth="1"/>
    <col min="6" max="6" width="8.54296875" style="147" customWidth="1"/>
    <col min="7" max="7" width="7" style="3" customWidth="1"/>
    <col min="8" max="8" width="10.26953125" style="3" customWidth="1"/>
    <col min="9" max="10" width="8.54296875" style="3" customWidth="1"/>
    <col min="11" max="11" width="9.54296875" style="3" customWidth="1"/>
    <col min="12" max="12" width="9.453125" style="146" customWidth="1"/>
    <col min="13" max="13" width="8" style="145" customWidth="1"/>
    <col min="14" max="14" width="8" style="147" customWidth="1"/>
    <col min="15" max="15" width="9.7265625" style="3" customWidth="1"/>
    <col min="16" max="16384" width="9.1796875" style="3"/>
  </cols>
  <sheetData>
    <row r="1" spans="1:15" s="24" customFormat="1" ht="20.149999999999999" customHeight="1" x14ac:dyDescent="0.25">
      <c r="A1" s="249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1"/>
      <c r="O1" s="228"/>
    </row>
    <row r="2" spans="1:15" s="24" customFormat="1" ht="20.149999999999999" customHeight="1" x14ac:dyDescent="0.25">
      <c r="A2" s="267" t="str">
        <f>'1 Adult Part'!$A$2</f>
        <v>FY25 QUARTER ENDING SEPTEMBER 30, 2024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</row>
    <row r="3" spans="1:15" s="24" customFormat="1" ht="20.149999999999999" customHeight="1" thickBot="1" x14ac:dyDescent="0.3">
      <c r="A3" s="277" t="s">
        <v>51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9"/>
    </row>
    <row r="4" spans="1:15" ht="14.5" x14ac:dyDescent="0.35">
      <c r="A4" s="280" t="s">
        <v>12</v>
      </c>
      <c r="B4" s="275" t="s">
        <v>52</v>
      </c>
      <c r="C4" s="275"/>
      <c r="D4" s="276"/>
      <c r="E4" s="274" t="s">
        <v>53</v>
      </c>
      <c r="F4" s="275"/>
      <c r="G4" s="276"/>
      <c r="H4" s="227" t="s">
        <v>54</v>
      </c>
      <c r="I4" s="272" t="s">
        <v>55</v>
      </c>
      <c r="J4" s="273"/>
      <c r="K4" s="272" t="s">
        <v>56</v>
      </c>
      <c r="L4" s="273"/>
      <c r="M4" s="274" t="s">
        <v>57</v>
      </c>
      <c r="N4" s="276"/>
    </row>
    <row r="5" spans="1:15" ht="34.5" customHeight="1" thickBot="1" x14ac:dyDescent="0.4">
      <c r="A5" s="281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2" customHeight="1" x14ac:dyDescent="0.25">
      <c r="A6" s="47" t="s">
        <v>32</v>
      </c>
      <c r="B6" s="37">
        <v>29</v>
      </c>
      <c r="C6" s="103">
        <v>6</v>
      </c>
      <c r="D6" s="50">
        <f t="shared" ref="D6:D22" si="0">C6/B6</f>
        <v>0.20689655172413793</v>
      </c>
      <c r="E6" s="35">
        <v>22</v>
      </c>
      <c r="F6" s="104">
        <v>5</v>
      </c>
      <c r="G6" s="50">
        <f t="shared" ref="G6:G22" si="1">F6/E6</f>
        <v>0.22727272727272727</v>
      </c>
      <c r="H6" s="104">
        <v>0</v>
      </c>
      <c r="I6" s="105">
        <f t="shared" ref="I6:I22" si="2">+E6/B6</f>
        <v>0.75862068965517238</v>
      </c>
      <c r="J6" s="50">
        <f>IF(F6=0,0, F6/(C6-H6))</f>
        <v>0.83333333333333337</v>
      </c>
      <c r="K6" s="106">
        <v>22</v>
      </c>
      <c r="L6" s="107">
        <v>28.252153846153842</v>
      </c>
      <c r="M6" s="108">
        <v>16</v>
      </c>
      <c r="N6" s="109">
        <v>4</v>
      </c>
    </row>
    <row r="7" spans="1:15" s="110" customFormat="1" ht="22" customHeight="1" x14ac:dyDescent="0.25">
      <c r="A7" s="47" t="s">
        <v>33</v>
      </c>
      <c r="B7" s="37">
        <v>90</v>
      </c>
      <c r="C7" s="103">
        <v>14</v>
      </c>
      <c r="D7" s="111">
        <f t="shared" si="0"/>
        <v>0.15555555555555556</v>
      </c>
      <c r="E7" s="51">
        <v>65</v>
      </c>
      <c r="F7" s="104">
        <v>5</v>
      </c>
      <c r="G7" s="50">
        <f t="shared" si="1"/>
        <v>7.6923076923076927E-2</v>
      </c>
      <c r="H7" s="104">
        <v>0</v>
      </c>
      <c r="I7" s="105">
        <f t="shared" si="2"/>
        <v>0.72222222222222221</v>
      </c>
      <c r="J7" s="50">
        <f t="shared" ref="J7:J22" si="3">(F7/(C7-H7))</f>
        <v>0.35714285714285715</v>
      </c>
      <c r="K7" s="106">
        <v>16.5</v>
      </c>
      <c r="L7" s="107">
        <v>21.2</v>
      </c>
      <c r="M7" s="112">
        <v>80</v>
      </c>
      <c r="N7" s="109">
        <v>39</v>
      </c>
    </row>
    <row r="8" spans="1:15" s="110" customFormat="1" ht="22" customHeight="1" x14ac:dyDescent="0.25">
      <c r="A8" s="31" t="s">
        <v>34</v>
      </c>
      <c r="B8" s="37">
        <v>45</v>
      </c>
      <c r="C8" s="113">
        <v>7</v>
      </c>
      <c r="D8" s="61">
        <f t="shared" si="0"/>
        <v>0.15555555555555556</v>
      </c>
      <c r="E8" s="51">
        <v>34</v>
      </c>
      <c r="F8" s="114">
        <v>5</v>
      </c>
      <c r="G8" s="111">
        <f t="shared" si="1"/>
        <v>0.14705882352941177</v>
      </c>
      <c r="H8" s="115">
        <v>0</v>
      </c>
      <c r="I8" s="116">
        <f t="shared" si="2"/>
        <v>0.75555555555555554</v>
      </c>
      <c r="J8" s="61">
        <f t="shared" si="3"/>
        <v>0.7142857142857143</v>
      </c>
      <c r="K8" s="106">
        <v>18.5</v>
      </c>
      <c r="L8" s="117">
        <v>29.846</v>
      </c>
      <c r="M8" s="112">
        <v>15</v>
      </c>
      <c r="N8" s="118">
        <v>14</v>
      </c>
    </row>
    <row r="9" spans="1:15" s="110" customFormat="1" ht="22" customHeight="1" x14ac:dyDescent="0.25">
      <c r="A9" s="31" t="s">
        <v>35</v>
      </c>
      <c r="B9" s="69">
        <v>52</v>
      </c>
      <c r="C9" s="113">
        <v>16</v>
      </c>
      <c r="D9" s="61">
        <f t="shared" si="0"/>
        <v>0.30769230769230771</v>
      </c>
      <c r="E9" s="68">
        <v>31</v>
      </c>
      <c r="F9" s="114">
        <v>6</v>
      </c>
      <c r="G9" s="61">
        <f>IF(E9&gt;0,F9/E9,0)</f>
        <v>0.19354838709677419</v>
      </c>
      <c r="H9" s="114">
        <v>0</v>
      </c>
      <c r="I9" s="116">
        <f t="shared" si="2"/>
        <v>0.59615384615384615</v>
      </c>
      <c r="J9" s="61">
        <f t="shared" si="3"/>
        <v>0.375</v>
      </c>
      <c r="K9" s="119">
        <v>18</v>
      </c>
      <c r="L9" s="117">
        <v>19.60576923076923</v>
      </c>
      <c r="M9" s="120">
        <v>20</v>
      </c>
      <c r="N9" s="118">
        <v>8</v>
      </c>
    </row>
    <row r="10" spans="1:15" s="110" customFormat="1" ht="22" customHeight="1" x14ac:dyDescent="0.25">
      <c r="A10" s="31" t="s">
        <v>36</v>
      </c>
      <c r="B10" s="37">
        <v>24</v>
      </c>
      <c r="C10" s="113">
        <v>1</v>
      </c>
      <c r="D10" s="61">
        <f t="shared" si="0"/>
        <v>4.1666666666666664E-2</v>
      </c>
      <c r="E10" s="51">
        <v>18</v>
      </c>
      <c r="F10" s="114">
        <v>1</v>
      </c>
      <c r="G10" s="61">
        <f t="shared" si="1"/>
        <v>5.5555555555555552E-2</v>
      </c>
      <c r="H10" s="114">
        <v>0</v>
      </c>
      <c r="I10" s="116">
        <f t="shared" si="2"/>
        <v>0.75</v>
      </c>
      <c r="J10" s="61">
        <f t="shared" si="3"/>
        <v>1</v>
      </c>
      <c r="K10" s="106">
        <v>20.84</v>
      </c>
      <c r="L10" s="117">
        <v>26.84</v>
      </c>
      <c r="M10" s="112">
        <v>16</v>
      </c>
      <c r="N10" s="118">
        <v>12</v>
      </c>
    </row>
    <row r="11" spans="1:15" s="110" customFormat="1" ht="22" customHeight="1" x14ac:dyDescent="0.25">
      <c r="A11" s="31" t="s">
        <v>37</v>
      </c>
      <c r="B11" s="37">
        <v>75</v>
      </c>
      <c r="C11" s="113">
        <v>22</v>
      </c>
      <c r="D11" s="61">
        <f t="shared" si="0"/>
        <v>0.29333333333333333</v>
      </c>
      <c r="E11" s="51">
        <v>54</v>
      </c>
      <c r="F11" s="114">
        <v>14</v>
      </c>
      <c r="G11" s="121">
        <f t="shared" si="1"/>
        <v>0.25925925925925924</v>
      </c>
      <c r="H11" s="122">
        <v>1</v>
      </c>
      <c r="I11" s="116">
        <f t="shared" si="2"/>
        <v>0.72</v>
      </c>
      <c r="J11" s="61">
        <f t="shared" si="3"/>
        <v>0.66666666666666663</v>
      </c>
      <c r="K11" s="106">
        <v>23.5</v>
      </c>
      <c r="L11" s="117">
        <v>23.745879120879117</v>
      </c>
      <c r="M11" s="112">
        <v>54</v>
      </c>
      <c r="N11" s="118">
        <v>35</v>
      </c>
    </row>
    <row r="12" spans="1:15" s="110" customFormat="1" ht="22" customHeight="1" x14ac:dyDescent="0.25">
      <c r="A12" s="31" t="s">
        <v>38</v>
      </c>
      <c r="B12" s="37">
        <v>30</v>
      </c>
      <c r="C12" s="113">
        <v>9</v>
      </c>
      <c r="D12" s="61">
        <f t="shared" si="0"/>
        <v>0.3</v>
      </c>
      <c r="E12" s="51">
        <v>20</v>
      </c>
      <c r="F12" s="114">
        <v>3</v>
      </c>
      <c r="G12" s="61">
        <f t="shared" si="1"/>
        <v>0.15</v>
      </c>
      <c r="H12" s="114">
        <v>0</v>
      </c>
      <c r="I12" s="116">
        <f t="shared" si="2"/>
        <v>0.66666666666666663</v>
      </c>
      <c r="J12" s="61">
        <f t="shared" si="3"/>
        <v>0.33333333333333331</v>
      </c>
      <c r="K12" s="106">
        <v>20</v>
      </c>
      <c r="L12" s="117">
        <v>22.166666666666664</v>
      </c>
      <c r="M12" s="112">
        <v>18</v>
      </c>
      <c r="N12" s="118">
        <v>4</v>
      </c>
    </row>
    <row r="13" spans="1:15" s="110" customFormat="1" ht="22" customHeight="1" x14ac:dyDescent="0.25">
      <c r="A13" s="31" t="s">
        <v>39</v>
      </c>
      <c r="B13" s="37">
        <v>31</v>
      </c>
      <c r="C13" s="113">
        <v>6</v>
      </c>
      <c r="D13" s="61">
        <f t="shared" si="0"/>
        <v>0.19354838709677419</v>
      </c>
      <c r="E13" s="51">
        <v>24</v>
      </c>
      <c r="F13" s="114">
        <v>4</v>
      </c>
      <c r="G13" s="111">
        <f>IF(E13&gt;0,F13/E13,0)</f>
        <v>0.16666666666666666</v>
      </c>
      <c r="H13" s="115">
        <v>0</v>
      </c>
      <c r="I13" s="116">
        <f t="shared" si="2"/>
        <v>0.77419354838709675</v>
      </c>
      <c r="J13" s="61">
        <f t="shared" si="3"/>
        <v>0.66666666666666663</v>
      </c>
      <c r="K13" s="106">
        <v>17.5</v>
      </c>
      <c r="L13" s="117">
        <v>21.225000000000001</v>
      </c>
      <c r="M13" s="112">
        <v>28</v>
      </c>
      <c r="N13" s="118">
        <v>27</v>
      </c>
    </row>
    <row r="14" spans="1:15" s="110" customFormat="1" ht="22" customHeight="1" x14ac:dyDescent="0.25">
      <c r="A14" s="31" t="s">
        <v>40</v>
      </c>
      <c r="B14" s="37">
        <v>119</v>
      </c>
      <c r="C14" s="113">
        <v>40</v>
      </c>
      <c r="D14" s="61">
        <f t="shared" si="0"/>
        <v>0.33613445378151263</v>
      </c>
      <c r="E14" s="51">
        <v>97</v>
      </c>
      <c r="F14" s="114">
        <v>13</v>
      </c>
      <c r="G14" s="61">
        <f t="shared" si="1"/>
        <v>0.13402061855670103</v>
      </c>
      <c r="H14" s="114">
        <v>1</v>
      </c>
      <c r="I14" s="116">
        <f t="shared" si="2"/>
        <v>0.81512605042016806</v>
      </c>
      <c r="J14" s="61">
        <f t="shared" si="3"/>
        <v>0.33333333333333331</v>
      </c>
      <c r="K14" s="106">
        <v>19.5</v>
      </c>
      <c r="L14" s="117">
        <v>19.846153846153847</v>
      </c>
      <c r="M14" s="112">
        <v>114</v>
      </c>
      <c r="N14" s="118">
        <v>55</v>
      </c>
    </row>
    <row r="15" spans="1:15" s="110" customFormat="1" ht="22" customHeight="1" x14ac:dyDescent="0.25">
      <c r="A15" s="31" t="s">
        <v>41</v>
      </c>
      <c r="B15" s="37">
        <v>114</v>
      </c>
      <c r="C15" s="113">
        <v>50</v>
      </c>
      <c r="D15" s="61">
        <f t="shared" si="0"/>
        <v>0.43859649122807015</v>
      </c>
      <c r="E15" s="51">
        <v>80</v>
      </c>
      <c r="F15" s="114">
        <v>22</v>
      </c>
      <c r="G15" s="61">
        <f>IF(E15=0,0,F15/E15)</f>
        <v>0.27500000000000002</v>
      </c>
      <c r="H15" s="114">
        <v>2</v>
      </c>
      <c r="I15" s="116">
        <f t="shared" si="2"/>
        <v>0.70175438596491224</v>
      </c>
      <c r="J15" s="61">
        <f t="shared" si="3"/>
        <v>0.45833333333333331</v>
      </c>
      <c r="K15" s="106">
        <v>15.94</v>
      </c>
      <c r="L15" s="117">
        <v>23.117132867132867</v>
      </c>
      <c r="M15" s="112">
        <v>83</v>
      </c>
      <c r="N15" s="118">
        <v>90</v>
      </c>
    </row>
    <row r="16" spans="1:15" s="110" customFormat="1" ht="22" customHeight="1" x14ac:dyDescent="0.25">
      <c r="A16" s="31" t="s">
        <v>42</v>
      </c>
      <c r="B16" s="37">
        <v>38</v>
      </c>
      <c r="C16" s="113">
        <v>12</v>
      </c>
      <c r="D16" s="61">
        <f t="shared" si="0"/>
        <v>0.31578947368421051</v>
      </c>
      <c r="E16" s="51">
        <v>29</v>
      </c>
      <c r="F16" s="114">
        <v>4</v>
      </c>
      <c r="G16" s="61">
        <f t="shared" si="1"/>
        <v>0.13793103448275862</v>
      </c>
      <c r="H16" s="114">
        <v>0</v>
      </c>
      <c r="I16" s="116">
        <f t="shared" si="2"/>
        <v>0.76315789473684215</v>
      </c>
      <c r="J16" s="61">
        <f t="shared" si="3"/>
        <v>0.33333333333333331</v>
      </c>
      <c r="K16" s="106">
        <v>19</v>
      </c>
      <c r="L16" s="117">
        <v>19.9375</v>
      </c>
      <c r="M16" s="120">
        <v>32</v>
      </c>
      <c r="N16" s="118">
        <v>23</v>
      </c>
    </row>
    <row r="17" spans="1:17" s="110" customFormat="1" ht="22" customHeight="1" x14ac:dyDescent="0.25">
      <c r="A17" s="31" t="s">
        <v>43</v>
      </c>
      <c r="B17" s="37">
        <v>86</v>
      </c>
      <c r="C17" s="113">
        <v>25</v>
      </c>
      <c r="D17" s="61">
        <f t="shared" si="0"/>
        <v>0.29069767441860467</v>
      </c>
      <c r="E17" s="51">
        <v>67</v>
      </c>
      <c r="F17" s="114">
        <v>10</v>
      </c>
      <c r="G17" s="61">
        <f t="shared" si="1"/>
        <v>0.14925373134328357</v>
      </c>
      <c r="H17" s="114">
        <v>2</v>
      </c>
      <c r="I17" s="116">
        <f t="shared" si="2"/>
        <v>0.77906976744186052</v>
      </c>
      <c r="J17" s="61">
        <f t="shared" si="3"/>
        <v>0.43478260869565216</v>
      </c>
      <c r="K17" s="106">
        <v>23</v>
      </c>
      <c r="L17" s="117">
        <v>25.154700854700856</v>
      </c>
      <c r="M17" s="112">
        <v>45</v>
      </c>
      <c r="N17" s="118">
        <v>26</v>
      </c>
    </row>
    <row r="18" spans="1:17" s="110" customFormat="1" ht="22" customHeight="1" x14ac:dyDescent="0.25">
      <c r="A18" s="31" t="s">
        <v>44</v>
      </c>
      <c r="B18" s="37">
        <v>50</v>
      </c>
      <c r="C18" s="113">
        <v>7</v>
      </c>
      <c r="D18" s="61">
        <f t="shared" si="0"/>
        <v>0.14000000000000001</v>
      </c>
      <c r="E18" s="51">
        <v>35</v>
      </c>
      <c r="F18" s="114">
        <v>6</v>
      </c>
      <c r="G18" s="61">
        <f t="shared" si="1"/>
        <v>0.17142857142857143</v>
      </c>
      <c r="H18" s="114">
        <v>0</v>
      </c>
      <c r="I18" s="116">
        <f t="shared" si="2"/>
        <v>0.7</v>
      </c>
      <c r="J18" s="61">
        <f t="shared" si="3"/>
        <v>0.8571428571428571</v>
      </c>
      <c r="K18" s="106">
        <v>22</v>
      </c>
      <c r="L18" s="117">
        <v>37.801282051282051</v>
      </c>
      <c r="M18" s="112">
        <v>42</v>
      </c>
      <c r="N18" s="118">
        <v>13</v>
      </c>
    </row>
    <row r="19" spans="1:17" s="110" customFormat="1" ht="22" customHeight="1" x14ac:dyDescent="0.25">
      <c r="A19" s="31" t="s">
        <v>45</v>
      </c>
      <c r="B19" s="37">
        <v>16</v>
      </c>
      <c r="C19" s="113">
        <v>0</v>
      </c>
      <c r="D19" s="61">
        <f t="shared" si="0"/>
        <v>0</v>
      </c>
      <c r="E19" s="51">
        <v>12</v>
      </c>
      <c r="F19" s="114">
        <v>0</v>
      </c>
      <c r="G19" s="50">
        <f t="shared" si="1"/>
        <v>0</v>
      </c>
      <c r="H19" s="104">
        <v>0</v>
      </c>
      <c r="I19" s="116">
        <f t="shared" si="2"/>
        <v>0.75</v>
      </c>
      <c r="J19" s="61">
        <f>IF(F19=0,0,F19/(C19-H19))</f>
        <v>0</v>
      </c>
      <c r="K19" s="106">
        <v>20</v>
      </c>
      <c r="L19" s="117">
        <v>0</v>
      </c>
      <c r="M19" s="112">
        <v>1</v>
      </c>
      <c r="N19" s="118">
        <v>0</v>
      </c>
    </row>
    <row r="20" spans="1:17" s="110" customFormat="1" ht="22" customHeight="1" x14ac:dyDescent="0.25">
      <c r="A20" s="31" t="s">
        <v>46</v>
      </c>
      <c r="B20" s="69">
        <v>56</v>
      </c>
      <c r="C20" s="113">
        <v>5</v>
      </c>
      <c r="D20" s="61">
        <f t="shared" si="0"/>
        <v>8.9285714285714288E-2</v>
      </c>
      <c r="E20" s="51">
        <v>49</v>
      </c>
      <c r="F20" s="114">
        <v>4</v>
      </c>
      <c r="G20" s="50">
        <f t="shared" si="1"/>
        <v>8.1632653061224483E-2</v>
      </c>
      <c r="H20" s="104">
        <v>0</v>
      </c>
      <c r="I20" s="116">
        <f t="shared" si="2"/>
        <v>0.875</v>
      </c>
      <c r="J20" s="61">
        <f t="shared" si="3"/>
        <v>0.8</v>
      </c>
      <c r="K20" s="106">
        <v>16</v>
      </c>
      <c r="L20" s="117">
        <v>21</v>
      </c>
      <c r="M20" s="120">
        <v>70</v>
      </c>
      <c r="N20" s="118">
        <v>18</v>
      </c>
    </row>
    <row r="21" spans="1:17" s="110" customFormat="1" ht="22" customHeight="1" thickBot="1" x14ac:dyDescent="0.3">
      <c r="A21" s="73" t="s">
        <v>47</v>
      </c>
      <c r="B21" s="123">
        <v>97</v>
      </c>
      <c r="C21" s="124">
        <v>27</v>
      </c>
      <c r="D21" s="75">
        <f t="shared" si="0"/>
        <v>0.27835051546391754</v>
      </c>
      <c r="E21" s="70">
        <v>43</v>
      </c>
      <c r="F21" s="122">
        <v>18</v>
      </c>
      <c r="G21" s="111">
        <f t="shared" si="1"/>
        <v>0.41860465116279072</v>
      </c>
      <c r="H21" s="125">
        <v>0</v>
      </c>
      <c r="I21" s="116">
        <f t="shared" si="2"/>
        <v>0.44329896907216493</v>
      </c>
      <c r="J21" s="121">
        <f t="shared" si="3"/>
        <v>0.66666666666666663</v>
      </c>
      <c r="K21" s="106">
        <v>22.06</v>
      </c>
      <c r="L21" s="126">
        <v>24.300028908999497</v>
      </c>
      <c r="M21" s="221">
        <v>72</v>
      </c>
      <c r="N21" s="127">
        <v>16</v>
      </c>
    </row>
    <row r="22" spans="1:17" s="110" customFormat="1" ht="22" customHeight="1" thickBot="1" x14ac:dyDescent="0.3">
      <c r="A22" s="83" t="s">
        <v>48</v>
      </c>
      <c r="B22" s="128">
        <f>SUM(B6:B21)</f>
        <v>952</v>
      </c>
      <c r="C22" s="129">
        <f>SUM(C6:C21)</f>
        <v>247</v>
      </c>
      <c r="D22" s="130">
        <f t="shared" si="0"/>
        <v>0.25945378151260506</v>
      </c>
      <c r="E22" s="87">
        <f>SUM(E6:E21)</f>
        <v>680</v>
      </c>
      <c r="F22" s="131">
        <f>SUM(F6:F21)</f>
        <v>120</v>
      </c>
      <c r="G22" s="130">
        <f t="shared" si="1"/>
        <v>0.17647058823529413</v>
      </c>
      <c r="H22" s="131">
        <f>SUM(H6:H21)</f>
        <v>6</v>
      </c>
      <c r="I22" s="132">
        <f t="shared" si="2"/>
        <v>0.7142857142857143</v>
      </c>
      <c r="J22" s="130">
        <f t="shared" si="3"/>
        <v>0.49792531120331951</v>
      </c>
      <c r="K22" s="133">
        <v>19.495274390243903</v>
      </c>
      <c r="L22" s="134">
        <v>23.913740636526104</v>
      </c>
      <c r="M22" s="135">
        <f>SUM(M6:M21)</f>
        <v>706</v>
      </c>
      <c r="N22" s="136">
        <f>SUM(N6:N21)</f>
        <v>384</v>
      </c>
    </row>
    <row r="23" spans="1:17" s="142" customFormat="1" ht="14.5" x14ac:dyDescent="0.3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4.5" x14ac:dyDescent="0.3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35">
      <c r="A25" s="244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="90" zoomScaleNormal="90" workbookViewId="0">
      <selection activeCell="A24" sqref="A24"/>
    </sheetView>
  </sheetViews>
  <sheetFormatPr defaultColWidth="9.1796875" defaultRowHeight="13" x14ac:dyDescent="0.3"/>
  <cols>
    <col min="1" max="1" width="19.453125" style="3" customWidth="1"/>
    <col min="2" max="2" width="7.54296875" style="182" customWidth="1"/>
    <col min="3" max="4" width="8" style="3" customWidth="1"/>
    <col min="5" max="5" width="10" style="3" customWidth="1"/>
    <col min="6" max="7" width="8.1796875" style="3" customWidth="1"/>
    <col min="8" max="8" width="7" style="3" customWidth="1"/>
    <col min="9" max="10" width="7.54296875" style="3" customWidth="1"/>
    <col min="11" max="11" width="9.54296875" style="3" customWidth="1"/>
    <col min="12" max="15" width="7.7265625" style="3" customWidth="1"/>
    <col min="16" max="17" width="9.1796875" style="3"/>
    <col min="18" max="18" width="8.81640625" style="3" customWidth="1"/>
    <col min="19" max="16384" width="9.1796875" style="3"/>
  </cols>
  <sheetData>
    <row r="1" spans="1:19" s="24" customFormat="1" ht="20.149999999999999" customHeight="1" x14ac:dyDescent="0.25">
      <c r="A1" s="249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1"/>
    </row>
    <row r="2" spans="1:19" s="24" customFormat="1" ht="20.149999999999999" customHeight="1" x14ac:dyDescent="0.25">
      <c r="A2" s="252" t="str">
        <f>'1 Adult Part'!$A$2</f>
        <v>FY25 QUARTER ENDING SEPTEMBER 30, 2024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9"/>
    </row>
    <row r="3" spans="1:19" s="24" customFormat="1" ht="20.149999999999999" customHeight="1" thickBot="1" x14ac:dyDescent="0.3">
      <c r="A3" s="255" t="s">
        <v>61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</row>
    <row r="4" spans="1:19" ht="16.5" customHeight="1" x14ac:dyDescent="0.35">
      <c r="A4" s="280" t="s">
        <v>62</v>
      </c>
      <c r="B4" s="272" t="s">
        <v>63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73"/>
    </row>
    <row r="5" spans="1:19" ht="50.25" customHeight="1" thickBot="1" x14ac:dyDescent="0.35">
      <c r="A5" s="281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2" customHeight="1" x14ac:dyDescent="0.25">
      <c r="A6" s="31" t="s">
        <v>32</v>
      </c>
      <c r="B6" s="153">
        <v>38.888888888888886</v>
      </c>
      <c r="C6" s="154">
        <v>5.5555555555555554</v>
      </c>
      <c r="D6" s="155">
        <v>16.666666666666668</v>
      </c>
      <c r="E6" s="154">
        <v>33.333333333333336</v>
      </c>
      <c r="F6" s="154">
        <v>5.5555555555555554</v>
      </c>
      <c r="G6" s="155">
        <v>11.111111111111111</v>
      </c>
      <c r="H6" s="154">
        <v>0</v>
      </c>
      <c r="I6" s="155">
        <v>94.444444444444457</v>
      </c>
      <c r="J6" s="154">
        <v>0</v>
      </c>
      <c r="K6" s="155">
        <v>5.5555555555555554</v>
      </c>
      <c r="L6" s="155">
        <v>22.222222222222221</v>
      </c>
      <c r="M6" s="156">
        <v>0</v>
      </c>
      <c r="N6" s="155">
        <v>22.222222222222221</v>
      </c>
      <c r="O6" s="157">
        <v>94.444444444444457</v>
      </c>
      <c r="P6" s="158"/>
    </row>
    <row r="7" spans="1:19" s="46" customFormat="1" ht="22" customHeight="1" x14ac:dyDescent="0.25">
      <c r="A7" s="47" t="s">
        <v>33</v>
      </c>
      <c r="B7" s="159">
        <v>82.72727272727272</v>
      </c>
      <c r="C7" s="160">
        <v>9.0909090909090917</v>
      </c>
      <c r="D7" s="161">
        <v>42.727272727272727</v>
      </c>
      <c r="E7" s="160">
        <v>46.36363636363636</v>
      </c>
      <c r="F7" s="160">
        <v>4.5454545454545459</v>
      </c>
      <c r="G7" s="161">
        <v>5.454545454545455</v>
      </c>
      <c r="H7" s="160">
        <v>0</v>
      </c>
      <c r="I7" s="161">
        <v>71.818181818181813</v>
      </c>
      <c r="J7" s="160">
        <v>0</v>
      </c>
      <c r="K7" s="161">
        <v>5.454545454545455</v>
      </c>
      <c r="L7" s="161">
        <v>6.3636363636363633</v>
      </c>
      <c r="M7" s="162">
        <v>0.90909090909090906</v>
      </c>
      <c r="N7" s="161">
        <v>23.636363636363637</v>
      </c>
      <c r="O7" s="163">
        <v>77.272727272727266</v>
      </c>
      <c r="P7" s="158"/>
    </row>
    <row r="8" spans="1:19" s="46" customFormat="1" ht="22" customHeight="1" x14ac:dyDescent="0.25">
      <c r="A8" s="31" t="s">
        <v>34</v>
      </c>
      <c r="B8" s="164">
        <v>75</v>
      </c>
      <c r="C8" s="165">
        <v>7.1428571428571432</v>
      </c>
      <c r="D8" s="166">
        <v>28.571428571428573</v>
      </c>
      <c r="E8" s="165">
        <v>21.428571428571427</v>
      </c>
      <c r="F8" s="165">
        <v>0</v>
      </c>
      <c r="G8" s="166">
        <v>14.285714285714286</v>
      </c>
      <c r="H8" s="165">
        <v>10.714285714285714</v>
      </c>
      <c r="I8" s="166">
        <v>89.285714285714292</v>
      </c>
      <c r="J8" s="165">
        <v>0</v>
      </c>
      <c r="K8" s="166">
        <v>21.428571428571427</v>
      </c>
      <c r="L8" s="166">
        <v>3.5714285714285716</v>
      </c>
      <c r="M8" s="167">
        <v>0</v>
      </c>
      <c r="N8" s="166">
        <v>64.285714285714278</v>
      </c>
      <c r="O8" s="168">
        <v>96.428571428571431</v>
      </c>
      <c r="P8" s="158"/>
    </row>
    <row r="9" spans="1:19" s="46" customFormat="1" ht="22" customHeight="1" x14ac:dyDescent="0.25">
      <c r="A9" s="31" t="s">
        <v>35</v>
      </c>
      <c r="B9" s="164">
        <v>74.418604651162781</v>
      </c>
      <c r="C9" s="165">
        <v>4.6511627906976738</v>
      </c>
      <c r="D9" s="166">
        <v>20.930232558139537</v>
      </c>
      <c r="E9" s="165">
        <v>62.79069767441861</v>
      </c>
      <c r="F9" s="165">
        <v>2.3255813953488369</v>
      </c>
      <c r="G9" s="166">
        <v>11.627906976744187</v>
      </c>
      <c r="H9" s="165">
        <v>6.9767441860465116</v>
      </c>
      <c r="I9" s="166">
        <v>79.069767441860463</v>
      </c>
      <c r="J9" s="165">
        <v>0</v>
      </c>
      <c r="K9" s="166">
        <v>4.6511627906976738</v>
      </c>
      <c r="L9" s="166">
        <v>0</v>
      </c>
      <c r="M9" s="167">
        <v>6.9767441860465116</v>
      </c>
      <c r="N9" s="166">
        <v>69.767441860465112</v>
      </c>
      <c r="O9" s="168">
        <v>83.720930232558146</v>
      </c>
      <c r="P9" s="158"/>
    </row>
    <row r="10" spans="1:19" s="46" customFormat="1" ht="22" customHeight="1" x14ac:dyDescent="0.25">
      <c r="A10" s="31" t="s">
        <v>36</v>
      </c>
      <c r="B10" s="164">
        <v>69.230769230769226</v>
      </c>
      <c r="C10" s="165">
        <v>0</v>
      </c>
      <c r="D10" s="166">
        <v>3.8461538461538463</v>
      </c>
      <c r="E10" s="165">
        <v>42.307692307692307</v>
      </c>
      <c r="F10" s="165">
        <v>0</v>
      </c>
      <c r="G10" s="166">
        <v>7.6923076923076925</v>
      </c>
      <c r="H10" s="165">
        <v>19.23076923076923</v>
      </c>
      <c r="I10" s="166">
        <v>57.692307692307693</v>
      </c>
      <c r="J10" s="165">
        <v>0</v>
      </c>
      <c r="K10" s="166">
        <v>0</v>
      </c>
      <c r="L10" s="166">
        <v>0</v>
      </c>
      <c r="M10" s="167">
        <v>3.8461538461538463</v>
      </c>
      <c r="N10" s="166">
        <v>53.846153846153847</v>
      </c>
      <c r="O10" s="168">
        <v>100</v>
      </c>
      <c r="P10" s="158"/>
    </row>
    <row r="11" spans="1:19" s="46" customFormat="1" ht="22" customHeight="1" x14ac:dyDescent="0.25">
      <c r="A11" s="31" t="s">
        <v>37</v>
      </c>
      <c r="B11" s="164">
        <v>80</v>
      </c>
      <c r="C11" s="165">
        <v>2.8571428571428572</v>
      </c>
      <c r="D11" s="166">
        <v>28.571428571428573</v>
      </c>
      <c r="E11" s="165">
        <v>40</v>
      </c>
      <c r="F11" s="165">
        <v>10</v>
      </c>
      <c r="G11" s="166">
        <v>1.4285714285714286</v>
      </c>
      <c r="H11" s="165">
        <v>2.8571428571428572</v>
      </c>
      <c r="I11" s="166">
        <v>61.428571428571431</v>
      </c>
      <c r="J11" s="165">
        <v>0</v>
      </c>
      <c r="K11" s="166">
        <v>70</v>
      </c>
      <c r="L11" s="166">
        <v>0</v>
      </c>
      <c r="M11" s="167">
        <v>0</v>
      </c>
      <c r="N11" s="166">
        <v>42.857142857142854</v>
      </c>
      <c r="O11" s="168">
        <v>80</v>
      </c>
      <c r="P11" s="158"/>
    </row>
    <row r="12" spans="1:19" s="46" customFormat="1" ht="22" customHeight="1" x14ac:dyDescent="0.25">
      <c r="A12" s="31" t="s">
        <v>38</v>
      </c>
      <c r="B12" s="164">
        <v>43.478260869565219</v>
      </c>
      <c r="C12" s="165">
        <v>8.695652173913043</v>
      </c>
      <c r="D12" s="166">
        <v>17.391304347826086</v>
      </c>
      <c r="E12" s="165">
        <v>8.695652173913043</v>
      </c>
      <c r="F12" s="165">
        <v>0</v>
      </c>
      <c r="G12" s="166">
        <v>26.086956521739129</v>
      </c>
      <c r="H12" s="165">
        <v>0</v>
      </c>
      <c r="I12" s="166">
        <v>95.652173913043484</v>
      </c>
      <c r="J12" s="165">
        <v>0</v>
      </c>
      <c r="K12" s="166">
        <v>4.3478260869565215</v>
      </c>
      <c r="L12" s="166">
        <v>0</v>
      </c>
      <c r="M12" s="167">
        <v>0</v>
      </c>
      <c r="N12" s="166">
        <v>17.391304347826086</v>
      </c>
      <c r="O12" s="168">
        <v>100</v>
      </c>
      <c r="P12" s="158"/>
    </row>
    <row r="13" spans="1:19" s="46" customFormat="1" ht="22" customHeight="1" x14ac:dyDescent="0.25">
      <c r="A13" s="31" t="s">
        <v>39</v>
      </c>
      <c r="B13" s="164">
        <v>79.411764705882348</v>
      </c>
      <c r="C13" s="165">
        <v>5.882352941176471</v>
      </c>
      <c r="D13" s="166">
        <v>35.294117647058826</v>
      </c>
      <c r="E13" s="165">
        <v>20.588235294117649</v>
      </c>
      <c r="F13" s="165">
        <v>23.529411764705884</v>
      </c>
      <c r="G13" s="166">
        <v>8.8235294117647065</v>
      </c>
      <c r="H13" s="165">
        <v>5.882352941176471</v>
      </c>
      <c r="I13" s="166">
        <v>85.294117647058826</v>
      </c>
      <c r="J13" s="165">
        <v>2.9411764705882355</v>
      </c>
      <c r="K13" s="166">
        <v>14.705882352941176</v>
      </c>
      <c r="L13" s="166">
        <v>2.9411764705882355</v>
      </c>
      <c r="M13" s="167">
        <v>2.9411764705882355</v>
      </c>
      <c r="N13" s="166">
        <v>64.705882352941174</v>
      </c>
      <c r="O13" s="168">
        <v>97.058823529411768</v>
      </c>
      <c r="P13" s="158"/>
    </row>
    <row r="14" spans="1:19" s="46" customFormat="1" ht="22" customHeight="1" x14ac:dyDescent="0.25">
      <c r="A14" s="31" t="s">
        <v>40</v>
      </c>
      <c r="B14" s="164">
        <v>70.322580645161281</v>
      </c>
      <c r="C14" s="165">
        <v>7.741935483870968</v>
      </c>
      <c r="D14" s="166">
        <v>26.451612903225804</v>
      </c>
      <c r="E14" s="165">
        <v>36.12903225806452</v>
      </c>
      <c r="F14" s="165">
        <v>1.2903225806451613</v>
      </c>
      <c r="G14" s="166">
        <v>7.741935483870968</v>
      </c>
      <c r="H14" s="165">
        <v>8.387096774193548</v>
      </c>
      <c r="I14" s="166">
        <v>91.612903225806463</v>
      </c>
      <c r="J14" s="165">
        <v>0</v>
      </c>
      <c r="K14" s="166">
        <v>55.483870967741929</v>
      </c>
      <c r="L14" s="166">
        <v>5.161290322580645</v>
      </c>
      <c r="M14" s="167">
        <v>0.64516129032258063</v>
      </c>
      <c r="N14" s="166">
        <v>41.29032258064516</v>
      </c>
      <c r="O14" s="168">
        <v>98.709677419354833</v>
      </c>
      <c r="P14" s="158"/>
    </row>
    <row r="15" spans="1:19" s="46" customFormat="1" ht="22" customHeight="1" x14ac:dyDescent="0.25">
      <c r="A15" s="31" t="s">
        <v>41</v>
      </c>
      <c r="B15" s="164">
        <v>67.213114754098356</v>
      </c>
      <c r="C15" s="165">
        <v>3.278688524590164</v>
      </c>
      <c r="D15" s="166">
        <v>65.027322404371589</v>
      </c>
      <c r="E15" s="165">
        <v>27.3224043715847</v>
      </c>
      <c r="F15" s="165">
        <v>4.918032786885246</v>
      </c>
      <c r="G15" s="166">
        <v>6.557377049180328</v>
      </c>
      <c r="H15" s="165">
        <v>5.4644808743169406</v>
      </c>
      <c r="I15" s="166">
        <v>93.442622950819683</v>
      </c>
      <c r="J15" s="165">
        <v>0</v>
      </c>
      <c r="K15" s="166">
        <v>13.114754098360656</v>
      </c>
      <c r="L15" s="166">
        <v>7.6502732240437163</v>
      </c>
      <c r="M15" s="167">
        <v>0.54644808743169404</v>
      </c>
      <c r="N15" s="166">
        <v>42.622950819672134</v>
      </c>
      <c r="O15" s="168">
        <v>98.360655737704917</v>
      </c>
      <c r="P15" s="158"/>
    </row>
    <row r="16" spans="1:19" s="46" customFormat="1" ht="22" customHeight="1" x14ac:dyDescent="0.25">
      <c r="A16" s="31" t="s">
        <v>42</v>
      </c>
      <c r="B16" s="164">
        <v>72.222222222222229</v>
      </c>
      <c r="C16" s="165">
        <v>8.3333333333333339</v>
      </c>
      <c r="D16" s="166">
        <v>50</v>
      </c>
      <c r="E16" s="165">
        <v>22.222222222222221</v>
      </c>
      <c r="F16" s="165">
        <v>2.7777777777777777</v>
      </c>
      <c r="G16" s="166">
        <v>11.111111111111111</v>
      </c>
      <c r="H16" s="165">
        <v>0</v>
      </c>
      <c r="I16" s="166">
        <v>72.222222222222229</v>
      </c>
      <c r="J16" s="165">
        <v>0</v>
      </c>
      <c r="K16" s="166">
        <v>8.3333333333333339</v>
      </c>
      <c r="L16" s="166">
        <v>2.7777777777777777</v>
      </c>
      <c r="M16" s="167">
        <v>0</v>
      </c>
      <c r="N16" s="166">
        <v>58.333333333333329</v>
      </c>
      <c r="O16" s="168">
        <v>75</v>
      </c>
      <c r="P16" s="158"/>
    </row>
    <row r="17" spans="1:23" s="46" customFormat="1" ht="22" customHeight="1" x14ac:dyDescent="0.25">
      <c r="A17" s="31" t="s">
        <v>43</v>
      </c>
      <c r="B17" s="164">
        <v>85</v>
      </c>
      <c r="C17" s="165">
        <v>12</v>
      </c>
      <c r="D17" s="166">
        <v>25</v>
      </c>
      <c r="E17" s="165">
        <v>38</v>
      </c>
      <c r="F17" s="165">
        <v>3</v>
      </c>
      <c r="G17" s="166">
        <v>9</v>
      </c>
      <c r="H17" s="165">
        <v>0</v>
      </c>
      <c r="I17" s="166">
        <v>94</v>
      </c>
      <c r="J17" s="165">
        <v>0</v>
      </c>
      <c r="K17" s="166">
        <v>8</v>
      </c>
      <c r="L17" s="166">
        <v>2</v>
      </c>
      <c r="M17" s="167">
        <v>1</v>
      </c>
      <c r="N17" s="166">
        <v>32</v>
      </c>
      <c r="O17" s="168">
        <v>96</v>
      </c>
      <c r="P17" s="158"/>
    </row>
    <row r="18" spans="1:23" s="46" customFormat="1" ht="22" customHeight="1" x14ac:dyDescent="0.25">
      <c r="A18" s="31" t="s">
        <v>44</v>
      </c>
      <c r="B18" s="164">
        <v>65.116279069767444</v>
      </c>
      <c r="C18" s="165">
        <v>9.3023255813953476</v>
      </c>
      <c r="D18" s="166">
        <v>16.279069767441861</v>
      </c>
      <c r="E18" s="165">
        <v>30.232558139534884</v>
      </c>
      <c r="F18" s="165">
        <v>6.9767441860465116</v>
      </c>
      <c r="G18" s="166">
        <v>9.3023255813953476</v>
      </c>
      <c r="H18" s="165">
        <v>0</v>
      </c>
      <c r="I18" s="166">
        <v>72.093023255813947</v>
      </c>
      <c r="J18" s="165">
        <v>0</v>
      </c>
      <c r="K18" s="166">
        <v>6.9767441860465116</v>
      </c>
      <c r="L18" s="166">
        <v>0</v>
      </c>
      <c r="M18" s="167">
        <v>4.6511627906976738</v>
      </c>
      <c r="N18" s="166">
        <v>48.837209302325583</v>
      </c>
      <c r="O18" s="168">
        <v>83.720930232558146</v>
      </c>
      <c r="P18" s="158"/>
    </row>
    <row r="19" spans="1:23" s="46" customFormat="1" ht="22" customHeight="1" x14ac:dyDescent="0.25">
      <c r="A19" s="31" t="s">
        <v>45</v>
      </c>
      <c r="B19" s="164">
        <v>100</v>
      </c>
      <c r="C19" s="165">
        <v>0</v>
      </c>
      <c r="D19" s="166">
        <v>100</v>
      </c>
      <c r="E19" s="165">
        <v>0</v>
      </c>
      <c r="F19" s="165">
        <v>0</v>
      </c>
      <c r="G19" s="166">
        <v>0</v>
      </c>
      <c r="H19" s="165">
        <v>0</v>
      </c>
      <c r="I19" s="166">
        <v>100</v>
      </c>
      <c r="J19" s="165">
        <v>0</v>
      </c>
      <c r="K19" s="166">
        <v>100</v>
      </c>
      <c r="L19" s="166">
        <v>0</v>
      </c>
      <c r="M19" s="167">
        <v>0</v>
      </c>
      <c r="N19" s="166">
        <v>100</v>
      </c>
      <c r="O19" s="168">
        <v>100</v>
      </c>
      <c r="P19" s="158"/>
    </row>
    <row r="20" spans="1:23" s="46" customFormat="1" ht="22" customHeight="1" x14ac:dyDescent="0.25">
      <c r="A20" s="31" t="s">
        <v>46</v>
      </c>
      <c r="B20" s="164">
        <v>85.416666666666657</v>
      </c>
      <c r="C20" s="165">
        <v>6.25</v>
      </c>
      <c r="D20" s="166">
        <v>41.666666666666671</v>
      </c>
      <c r="E20" s="165">
        <v>27.083333333333336</v>
      </c>
      <c r="F20" s="165">
        <v>4.166666666666667</v>
      </c>
      <c r="G20" s="166">
        <v>10.416666666666668</v>
      </c>
      <c r="H20" s="165">
        <v>0</v>
      </c>
      <c r="I20" s="166">
        <v>97.916666666666657</v>
      </c>
      <c r="J20" s="165">
        <v>0</v>
      </c>
      <c r="K20" s="166">
        <v>39.583333333333336</v>
      </c>
      <c r="L20" s="166">
        <v>0</v>
      </c>
      <c r="M20" s="167">
        <v>2.0833333333333335</v>
      </c>
      <c r="N20" s="166">
        <v>43.75</v>
      </c>
      <c r="O20" s="168">
        <v>100</v>
      </c>
      <c r="P20" s="158"/>
    </row>
    <row r="21" spans="1:23" s="46" customFormat="1" ht="22" customHeight="1" thickBot="1" x14ac:dyDescent="0.3">
      <c r="A21" s="73" t="s">
        <v>47</v>
      </c>
      <c r="B21" s="169">
        <v>79.746835443037966</v>
      </c>
      <c r="C21" s="170">
        <v>7.59493670886076</v>
      </c>
      <c r="D21" s="171">
        <v>13.924050632911392</v>
      </c>
      <c r="E21" s="170">
        <v>49.36708860759493</v>
      </c>
      <c r="F21" s="170">
        <v>7.59493670886076</v>
      </c>
      <c r="G21" s="171">
        <v>6.3291139240506338</v>
      </c>
      <c r="H21" s="170">
        <v>2.5316455696202533</v>
      </c>
      <c r="I21" s="171">
        <v>91.139240506329116</v>
      </c>
      <c r="J21" s="170">
        <v>0</v>
      </c>
      <c r="K21" s="171">
        <v>16.455696202531648</v>
      </c>
      <c r="L21" s="171">
        <v>2.5316455696202533</v>
      </c>
      <c r="M21" s="172">
        <v>0</v>
      </c>
      <c r="N21" s="171">
        <v>62.025316455696199</v>
      </c>
      <c r="O21" s="173">
        <v>96.202531645569621</v>
      </c>
      <c r="P21" s="158"/>
    </row>
    <row r="22" spans="1:23" s="46" customFormat="1" ht="22" customHeight="1" thickBot="1" x14ac:dyDescent="0.3">
      <c r="A22" s="83" t="s">
        <v>48</v>
      </c>
      <c r="B22" s="174">
        <v>74.02206619859578</v>
      </c>
      <c r="C22" s="175">
        <v>6.7201604814443332</v>
      </c>
      <c r="D22" s="176">
        <v>34.704112337011033</v>
      </c>
      <c r="E22" s="175">
        <v>35.606820461384153</v>
      </c>
      <c r="F22" s="177">
        <v>4.8144433299899694</v>
      </c>
      <c r="G22" s="175">
        <v>8.0240722166499499</v>
      </c>
      <c r="H22" s="177">
        <v>4.0120361083249749</v>
      </c>
      <c r="I22" s="175">
        <v>85.055165496489465</v>
      </c>
      <c r="J22" s="178">
        <v>0.10030090270812436</v>
      </c>
      <c r="K22" s="175">
        <v>22.768304914744231</v>
      </c>
      <c r="L22" s="178">
        <v>4.0120361083249749</v>
      </c>
      <c r="M22" s="175">
        <v>1.2036108324974923</v>
      </c>
      <c r="N22" s="177">
        <v>43.630892678034108</v>
      </c>
      <c r="O22" s="179">
        <v>92.276830491474428</v>
      </c>
      <c r="P22" s="158"/>
      <c r="R22" s="180"/>
      <c r="S22" s="181"/>
      <c r="T22" s="181"/>
      <c r="U22" s="181"/>
      <c r="V22" s="181"/>
      <c r="W22" s="181"/>
    </row>
    <row r="23" spans="1:23" x14ac:dyDescent="0.3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Normal="100" workbookViewId="0">
      <selection activeCell="H14" sqref="H14"/>
    </sheetView>
  </sheetViews>
  <sheetFormatPr defaultColWidth="9.1796875" defaultRowHeight="13" x14ac:dyDescent="0.3"/>
  <cols>
    <col min="1" max="1" width="19.453125" style="3" customWidth="1"/>
    <col min="2" max="2" width="7.26953125" style="3" customWidth="1"/>
    <col min="3" max="3" width="6.453125" style="3" customWidth="1"/>
    <col min="4" max="4" width="6.26953125" style="3" customWidth="1"/>
    <col min="5" max="5" width="7.1796875" style="3" customWidth="1"/>
    <col min="6" max="6" width="7.26953125" style="3" customWidth="1"/>
    <col min="7" max="7" width="6.453125" style="3" customWidth="1"/>
    <col min="8" max="8" width="6.7265625" style="3" customWidth="1"/>
    <col min="9" max="9" width="6.81640625" style="3" customWidth="1"/>
    <col min="10" max="10" width="6.453125" style="3" customWidth="1"/>
    <col min="11" max="11" width="7.7265625" style="3" customWidth="1"/>
    <col min="12" max="12" width="7.1796875" style="3" customWidth="1"/>
    <col min="13" max="13" width="6.7265625" style="3" customWidth="1"/>
    <col min="14" max="14" width="6" style="3" customWidth="1"/>
    <col min="15" max="15" width="6.7265625" style="3" customWidth="1"/>
    <col min="16" max="16" width="6" style="30" customWidth="1"/>
    <col min="17" max="17" width="6.453125" style="3" customWidth="1"/>
    <col min="18" max="18" width="7.26953125" style="3" customWidth="1"/>
    <col min="19" max="16384" width="9.1796875" style="3"/>
  </cols>
  <sheetData>
    <row r="1" spans="1:19" s="24" customFormat="1" ht="20.149999999999999" customHeight="1" x14ac:dyDescent="0.25">
      <c r="A1" s="249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1"/>
    </row>
    <row r="2" spans="1:19" s="24" customFormat="1" ht="20.149999999999999" customHeight="1" x14ac:dyDescent="0.25">
      <c r="A2" s="252" t="str">
        <f>'1 Adult Part'!A2:R2</f>
        <v>FY25 QUARTER ENDING SEPTEMBER 30, 2024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4"/>
    </row>
    <row r="3" spans="1:19" s="24" customFormat="1" ht="20.149999999999999" customHeight="1" thickBot="1" x14ac:dyDescent="0.3">
      <c r="A3" s="255" t="s">
        <v>78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7"/>
    </row>
    <row r="4" spans="1:19" s="24" customFormat="1" ht="12.75" customHeight="1" x14ac:dyDescent="0.25">
      <c r="A4" s="264" t="s">
        <v>62</v>
      </c>
      <c r="B4" s="258" t="s">
        <v>13</v>
      </c>
      <c r="C4" s="259"/>
      <c r="D4" s="260"/>
      <c r="E4" s="258" t="s">
        <v>14</v>
      </c>
      <c r="F4" s="259"/>
      <c r="G4" s="260"/>
      <c r="H4" s="258" t="s">
        <v>15</v>
      </c>
      <c r="I4" s="259"/>
      <c r="J4" s="259"/>
      <c r="K4" s="259"/>
      <c r="L4" s="259"/>
      <c r="M4" s="260"/>
      <c r="N4" s="258" t="s">
        <v>16</v>
      </c>
      <c r="O4" s="259"/>
      <c r="P4" s="259"/>
      <c r="Q4" s="259"/>
      <c r="R4" s="260"/>
    </row>
    <row r="5" spans="1:19" ht="12.75" customHeight="1" x14ac:dyDescent="0.3">
      <c r="A5" s="265"/>
      <c r="B5" s="261" t="s">
        <v>17</v>
      </c>
      <c r="C5" s="262"/>
      <c r="D5" s="263"/>
      <c r="E5" s="261" t="s">
        <v>18</v>
      </c>
      <c r="F5" s="262"/>
      <c r="G5" s="263"/>
      <c r="H5" s="261" t="s">
        <v>18</v>
      </c>
      <c r="I5" s="262"/>
      <c r="J5" s="262"/>
      <c r="K5" s="262"/>
      <c r="L5" s="262"/>
      <c r="M5" s="263"/>
      <c r="N5" s="261" t="s">
        <v>19</v>
      </c>
      <c r="O5" s="262"/>
      <c r="P5" s="262"/>
      <c r="Q5" s="262"/>
      <c r="R5" s="263"/>
    </row>
    <row r="6" spans="1:19" ht="50.25" customHeight="1" thickBot="1" x14ac:dyDescent="0.35">
      <c r="A6" s="266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49999999999999" customHeight="1" x14ac:dyDescent="0.25">
      <c r="A7" s="31" t="s">
        <v>32</v>
      </c>
      <c r="B7" s="32">
        <v>42</v>
      </c>
      <c r="C7" s="33">
        <v>49</v>
      </c>
      <c r="D7" s="183">
        <f>C7/B7</f>
        <v>1.1666666666666667</v>
      </c>
      <c r="E7" s="35">
        <v>30</v>
      </c>
      <c r="F7" s="36">
        <v>24</v>
      </c>
      <c r="G7" s="34">
        <f t="shared" ref="G7:G23" si="0">(F7/E7)</f>
        <v>0.8</v>
      </c>
      <c r="H7" s="37">
        <v>22</v>
      </c>
      <c r="I7" s="33">
        <v>15</v>
      </c>
      <c r="J7" s="38">
        <f t="shared" ref="J7:J23" si="1">(I7/H7)</f>
        <v>0.68181818181818177</v>
      </c>
      <c r="K7" s="217">
        <v>26</v>
      </c>
      <c r="L7" s="39">
        <v>27</v>
      </c>
      <c r="M7" s="40">
        <f>+L7/K7</f>
        <v>1.0384615384615385</v>
      </c>
      <c r="N7" s="41">
        <v>0</v>
      </c>
      <c r="O7" s="42">
        <v>0</v>
      </c>
      <c r="P7" s="39">
        <v>27</v>
      </c>
      <c r="Q7" s="43">
        <v>1</v>
      </c>
      <c r="R7" s="44">
        <v>14</v>
      </c>
      <c r="S7" s="45"/>
    </row>
    <row r="8" spans="1:19" s="46" customFormat="1" ht="20.149999999999999" customHeight="1" x14ac:dyDescent="0.25">
      <c r="A8" s="47" t="s">
        <v>33</v>
      </c>
      <c r="B8" s="48">
        <v>129</v>
      </c>
      <c r="C8" s="49">
        <v>79</v>
      </c>
      <c r="D8" s="121">
        <f t="shared" ref="D8:D23" si="2">C8/B8</f>
        <v>0.61240310077519378</v>
      </c>
      <c r="E8" s="51">
        <v>60</v>
      </c>
      <c r="F8" s="52">
        <v>10</v>
      </c>
      <c r="G8" s="50">
        <f t="shared" si="0"/>
        <v>0.16666666666666666</v>
      </c>
      <c r="H8" s="37">
        <v>60</v>
      </c>
      <c r="I8" s="49">
        <v>11</v>
      </c>
      <c r="J8" s="53">
        <f t="shared" si="1"/>
        <v>0.18333333333333332</v>
      </c>
      <c r="K8" s="52">
        <v>110</v>
      </c>
      <c r="L8" s="54">
        <v>78</v>
      </c>
      <c r="M8" s="55">
        <f>+L8/K8</f>
        <v>0.70909090909090911</v>
      </c>
      <c r="N8" s="56">
        <v>0</v>
      </c>
      <c r="O8" s="57">
        <v>1</v>
      </c>
      <c r="P8" s="54">
        <v>77</v>
      </c>
      <c r="Q8" s="58">
        <v>1</v>
      </c>
      <c r="R8" s="59">
        <v>0</v>
      </c>
      <c r="S8" s="45"/>
    </row>
    <row r="9" spans="1:19" s="46" customFormat="1" ht="20.149999999999999" customHeight="1" x14ac:dyDescent="0.25">
      <c r="A9" s="31" t="s">
        <v>34</v>
      </c>
      <c r="B9" s="48">
        <v>75</v>
      </c>
      <c r="C9" s="60">
        <v>36</v>
      </c>
      <c r="D9" s="61">
        <f t="shared" si="2"/>
        <v>0.48</v>
      </c>
      <c r="E9" s="51">
        <v>50</v>
      </c>
      <c r="F9" s="52">
        <v>12</v>
      </c>
      <c r="G9" s="50">
        <f t="shared" si="0"/>
        <v>0.24</v>
      </c>
      <c r="H9" s="37">
        <v>23</v>
      </c>
      <c r="I9" s="60">
        <v>14</v>
      </c>
      <c r="J9" s="53">
        <f t="shared" si="1"/>
        <v>0.60869565217391308</v>
      </c>
      <c r="K9" s="52">
        <v>28</v>
      </c>
      <c r="L9" s="54">
        <v>33</v>
      </c>
      <c r="M9" s="55">
        <f t="shared" ref="M9:M19" si="3">+L9/K9</f>
        <v>1.1785714285714286</v>
      </c>
      <c r="N9" s="62">
        <v>0</v>
      </c>
      <c r="O9" s="63">
        <v>0</v>
      </c>
      <c r="P9" s="64">
        <v>32</v>
      </c>
      <c r="Q9" s="65">
        <v>1</v>
      </c>
      <c r="R9" s="66">
        <v>0</v>
      </c>
      <c r="S9" s="45"/>
    </row>
    <row r="10" spans="1:19" s="46" customFormat="1" ht="20.149999999999999" customHeight="1" x14ac:dyDescent="0.25">
      <c r="A10" s="31" t="s">
        <v>35</v>
      </c>
      <c r="B10" s="67">
        <v>123</v>
      </c>
      <c r="C10" s="60">
        <v>76</v>
      </c>
      <c r="D10" s="61">
        <f t="shared" si="2"/>
        <v>0.61788617886178865</v>
      </c>
      <c r="E10" s="68">
        <v>75</v>
      </c>
      <c r="F10" s="52">
        <v>28</v>
      </c>
      <c r="G10" s="50">
        <f t="shared" si="0"/>
        <v>0.37333333333333335</v>
      </c>
      <c r="H10" s="69">
        <v>15</v>
      </c>
      <c r="I10" s="60">
        <v>18</v>
      </c>
      <c r="J10" s="53">
        <f>IF(H10&gt;0,I10/H10,0)</f>
        <v>1.2</v>
      </c>
      <c r="K10" s="52">
        <v>19</v>
      </c>
      <c r="L10" s="54">
        <v>34</v>
      </c>
      <c r="M10" s="55">
        <f t="shared" si="3"/>
        <v>1.7894736842105263</v>
      </c>
      <c r="N10" s="62">
        <v>0</v>
      </c>
      <c r="O10" s="63">
        <v>0</v>
      </c>
      <c r="P10" s="64">
        <v>34</v>
      </c>
      <c r="Q10" s="65">
        <v>0</v>
      </c>
      <c r="R10" s="66">
        <v>0</v>
      </c>
      <c r="S10" s="45"/>
    </row>
    <row r="11" spans="1:19" s="46" customFormat="1" ht="20.149999999999999" customHeight="1" x14ac:dyDescent="0.25">
      <c r="A11" s="31" t="s">
        <v>36</v>
      </c>
      <c r="B11" s="48">
        <v>105</v>
      </c>
      <c r="C11" s="60">
        <v>51</v>
      </c>
      <c r="D11" s="61">
        <f t="shared" si="2"/>
        <v>0.48571428571428571</v>
      </c>
      <c r="E11" s="70">
        <v>64</v>
      </c>
      <c r="F11" s="52">
        <v>10</v>
      </c>
      <c r="G11" s="50">
        <f t="shared" si="0"/>
        <v>0.15625</v>
      </c>
      <c r="H11" s="37">
        <v>64</v>
      </c>
      <c r="I11" s="60">
        <v>4</v>
      </c>
      <c r="J11" s="53">
        <f t="shared" si="1"/>
        <v>6.25E-2</v>
      </c>
      <c r="K11" s="52">
        <v>105</v>
      </c>
      <c r="L11" s="54">
        <v>27</v>
      </c>
      <c r="M11" s="55">
        <f t="shared" si="3"/>
        <v>0.25714285714285712</v>
      </c>
      <c r="N11" s="62">
        <v>1</v>
      </c>
      <c r="O11" s="63">
        <v>0</v>
      </c>
      <c r="P11" s="64">
        <v>27</v>
      </c>
      <c r="Q11" s="65">
        <v>1</v>
      </c>
      <c r="R11" s="66">
        <v>1</v>
      </c>
      <c r="S11" s="45"/>
    </row>
    <row r="12" spans="1:19" s="46" customFormat="1" ht="20.149999999999999" customHeight="1" x14ac:dyDescent="0.25">
      <c r="A12" s="31" t="s">
        <v>37</v>
      </c>
      <c r="B12" s="71">
        <v>97</v>
      </c>
      <c r="C12" s="60">
        <v>54</v>
      </c>
      <c r="D12" s="61">
        <f t="shared" si="2"/>
        <v>0.55670103092783507</v>
      </c>
      <c r="E12" s="72">
        <v>55</v>
      </c>
      <c r="F12" s="52">
        <v>18</v>
      </c>
      <c r="G12" s="50">
        <f t="shared" si="0"/>
        <v>0.32727272727272727</v>
      </c>
      <c r="H12" s="37">
        <v>55</v>
      </c>
      <c r="I12" s="60">
        <v>12</v>
      </c>
      <c r="J12" s="53">
        <f t="shared" si="1"/>
        <v>0.21818181818181817</v>
      </c>
      <c r="K12" s="52">
        <v>97</v>
      </c>
      <c r="L12" s="54">
        <v>47</v>
      </c>
      <c r="M12" s="55">
        <f t="shared" si="3"/>
        <v>0.4845360824742268</v>
      </c>
      <c r="N12" s="62">
        <v>0</v>
      </c>
      <c r="O12" s="63">
        <v>5</v>
      </c>
      <c r="P12" s="64">
        <v>42</v>
      </c>
      <c r="Q12" s="65">
        <v>0</v>
      </c>
      <c r="R12" s="66">
        <v>0</v>
      </c>
      <c r="S12" s="45"/>
    </row>
    <row r="13" spans="1:19" s="46" customFormat="1" ht="20.149999999999999" customHeight="1" x14ac:dyDescent="0.25">
      <c r="A13" s="31" t="s">
        <v>38</v>
      </c>
      <c r="B13" s="48">
        <v>45</v>
      </c>
      <c r="C13" s="60">
        <v>16</v>
      </c>
      <c r="D13" s="61">
        <f t="shared" si="2"/>
        <v>0.35555555555555557</v>
      </c>
      <c r="E13" s="51">
        <v>25</v>
      </c>
      <c r="F13" s="52">
        <v>4</v>
      </c>
      <c r="G13" s="50">
        <f t="shared" si="0"/>
        <v>0.16</v>
      </c>
      <c r="H13" s="37">
        <v>20</v>
      </c>
      <c r="I13" s="60">
        <v>2</v>
      </c>
      <c r="J13" s="53">
        <f t="shared" si="1"/>
        <v>0.1</v>
      </c>
      <c r="K13" s="52">
        <v>38</v>
      </c>
      <c r="L13" s="54">
        <v>11</v>
      </c>
      <c r="M13" s="55">
        <f t="shared" si="3"/>
        <v>0.28947368421052633</v>
      </c>
      <c r="N13" s="62">
        <v>0</v>
      </c>
      <c r="O13" s="63">
        <v>0</v>
      </c>
      <c r="P13" s="64">
        <v>8</v>
      </c>
      <c r="Q13" s="65">
        <v>0</v>
      </c>
      <c r="R13" s="66">
        <v>3</v>
      </c>
      <c r="S13" s="45"/>
    </row>
    <row r="14" spans="1:19" s="46" customFormat="1" ht="20.149999999999999" customHeight="1" x14ac:dyDescent="0.25">
      <c r="A14" s="31" t="s">
        <v>39</v>
      </c>
      <c r="B14" s="48">
        <v>159</v>
      </c>
      <c r="C14" s="60">
        <v>69</v>
      </c>
      <c r="D14" s="61">
        <f t="shared" si="2"/>
        <v>0.43396226415094341</v>
      </c>
      <c r="E14" s="51">
        <v>88</v>
      </c>
      <c r="F14" s="52">
        <v>21</v>
      </c>
      <c r="G14" s="50">
        <f t="shared" si="0"/>
        <v>0.23863636363636365</v>
      </c>
      <c r="H14" s="37">
        <v>55</v>
      </c>
      <c r="I14" s="60">
        <v>7</v>
      </c>
      <c r="J14" s="53">
        <f t="shared" si="1"/>
        <v>0.12727272727272726</v>
      </c>
      <c r="K14" s="52">
        <v>100</v>
      </c>
      <c r="L14" s="54">
        <v>44</v>
      </c>
      <c r="M14" s="55">
        <f t="shared" si="3"/>
        <v>0.44</v>
      </c>
      <c r="N14" s="62">
        <v>0</v>
      </c>
      <c r="O14" s="63">
        <v>0</v>
      </c>
      <c r="P14" s="64">
        <v>44</v>
      </c>
      <c r="Q14" s="65">
        <v>0</v>
      </c>
      <c r="R14" s="66">
        <v>1</v>
      </c>
      <c r="S14" s="45"/>
    </row>
    <row r="15" spans="1:19" s="46" customFormat="1" ht="20.149999999999999" customHeight="1" x14ac:dyDescent="0.25">
      <c r="A15" s="31" t="s">
        <v>40</v>
      </c>
      <c r="B15" s="48">
        <v>126</v>
      </c>
      <c r="C15" s="60">
        <v>65</v>
      </c>
      <c r="D15" s="61">
        <f t="shared" si="2"/>
        <v>0.51587301587301593</v>
      </c>
      <c r="E15" s="51">
        <v>79</v>
      </c>
      <c r="F15" s="52">
        <v>16</v>
      </c>
      <c r="G15" s="50">
        <f t="shared" si="0"/>
        <v>0.20253164556962025</v>
      </c>
      <c r="H15" s="37">
        <v>41</v>
      </c>
      <c r="I15" s="60">
        <v>8</v>
      </c>
      <c r="J15" s="53">
        <f t="shared" si="1"/>
        <v>0.1951219512195122</v>
      </c>
      <c r="K15" s="52">
        <v>80</v>
      </c>
      <c r="L15" s="54">
        <v>43</v>
      </c>
      <c r="M15" s="55">
        <f t="shared" si="3"/>
        <v>0.53749999999999998</v>
      </c>
      <c r="N15" s="62">
        <v>0</v>
      </c>
      <c r="O15" s="63">
        <v>0</v>
      </c>
      <c r="P15" s="64">
        <v>42</v>
      </c>
      <c r="Q15" s="65">
        <v>0</v>
      </c>
      <c r="R15" s="66">
        <v>1</v>
      </c>
      <c r="S15" s="45"/>
    </row>
    <row r="16" spans="1:19" s="46" customFormat="1" ht="20.149999999999999" customHeight="1" x14ac:dyDescent="0.25">
      <c r="A16" s="31" t="s">
        <v>41</v>
      </c>
      <c r="B16" s="48">
        <v>270</v>
      </c>
      <c r="C16" s="60">
        <v>129</v>
      </c>
      <c r="D16" s="61">
        <f t="shared" si="2"/>
        <v>0.4777777777777778</v>
      </c>
      <c r="E16" s="51">
        <v>168</v>
      </c>
      <c r="F16" s="52">
        <v>41</v>
      </c>
      <c r="G16" s="50">
        <f t="shared" si="0"/>
        <v>0.24404761904761904</v>
      </c>
      <c r="H16" s="37">
        <v>75</v>
      </c>
      <c r="I16" s="60">
        <v>24</v>
      </c>
      <c r="J16" s="53">
        <f t="shared" si="1"/>
        <v>0.32</v>
      </c>
      <c r="K16" s="52">
        <v>90</v>
      </c>
      <c r="L16" s="54">
        <v>70</v>
      </c>
      <c r="M16" s="55">
        <f t="shared" si="3"/>
        <v>0.77777777777777779</v>
      </c>
      <c r="N16" s="62">
        <v>0</v>
      </c>
      <c r="O16" s="63">
        <v>0</v>
      </c>
      <c r="P16" s="64">
        <v>69</v>
      </c>
      <c r="Q16" s="65">
        <v>1</v>
      </c>
      <c r="R16" s="66">
        <v>0</v>
      </c>
      <c r="S16" s="45"/>
    </row>
    <row r="17" spans="1:19" s="46" customFormat="1" ht="20.149999999999999" customHeight="1" x14ac:dyDescent="0.25">
      <c r="A17" s="31" t="s">
        <v>42</v>
      </c>
      <c r="B17" s="48">
        <v>67</v>
      </c>
      <c r="C17" s="60">
        <v>50</v>
      </c>
      <c r="D17" s="61">
        <f t="shared" si="2"/>
        <v>0.74626865671641796</v>
      </c>
      <c r="E17" s="72">
        <v>35</v>
      </c>
      <c r="F17" s="52">
        <v>14</v>
      </c>
      <c r="G17" s="50">
        <f t="shared" si="0"/>
        <v>0.4</v>
      </c>
      <c r="H17" s="37">
        <v>35</v>
      </c>
      <c r="I17" s="60">
        <v>12</v>
      </c>
      <c r="J17" s="53">
        <f>IF(H17&gt;0,I17/H17,0)</f>
        <v>0.34285714285714286</v>
      </c>
      <c r="K17" s="103">
        <v>67</v>
      </c>
      <c r="L17" s="54">
        <v>48</v>
      </c>
      <c r="M17" s="53">
        <f>IF(K17&gt;0,L17/K17,0)</f>
        <v>0.71641791044776115</v>
      </c>
      <c r="N17" s="62">
        <v>0</v>
      </c>
      <c r="O17" s="63">
        <v>0</v>
      </c>
      <c r="P17" s="64">
        <v>48</v>
      </c>
      <c r="Q17" s="65">
        <v>0</v>
      </c>
      <c r="R17" s="66">
        <v>1</v>
      </c>
      <c r="S17" s="45"/>
    </row>
    <row r="18" spans="1:19" s="46" customFormat="1" ht="20.149999999999999" customHeight="1" x14ac:dyDescent="0.25">
      <c r="A18" s="31" t="s">
        <v>43</v>
      </c>
      <c r="B18" s="48">
        <v>144</v>
      </c>
      <c r="C18" s="60">
        <v>94</v>
      </c>
      <c r="D18" s="61">
        <f t="shared" si="2"/>
        <v>0.65277777777777779</v>
      </c>
      <c r="E18" s="51">
        <v>80</v>
      </c>
      <c r="F18" s="52">
        <v>21</v>
      </c>
      <c r="G18" s="50">
        <f t="shared" si="0"/>
        <v>0.26250000000000001</v>
      </c>
      <c r="H18" s="37">
        <v>40</v>
      </c>
      <c r="I18" s="60">
        <v>20</v>
      </c>
      <c r="J18" s="53">
        <f t="shared" si="1"/>
        <v>0.5</v>
      </c>
      <c r="K18" s="52">
        <v>80</v>
      </c>
      <c r="L18" s="54">
        <v>81</v>
      </c>
      <c r="M18" s="55">
        <f t="shared" si="3"/>
        <v>1.0125</v>
      </c>
      <c r="N18" s="62">
        <v>0</v>
      </c>
      <c r="O18" s="63">
        <v>0</v>
      </c>
      <c r="P18" s="64">
        <v>81</v>
      </c>
      <c r="Q18" s="65">
        <v>0</v>
      </c>
      <c r="R18" s="66">
        <v>0</v>
      </c>
      <c r="S18" s="45"/>
    </row>
    <row r="19" spans="1:19" s="46" customFormat="1" ht="20.149999999999999" customHeight="1" x14ac:dyDescent="0.25">
      <c r="A19" s="31" t="s">
        <v>44</v>
      </c>
      <c r="B19" s="48">
        <v>266</v>
      </c>
      <c r="C19" s="60">
        <v>124</v>
      </c>
      <c r="D19" s="61">
        <f t="shared" si="2"/>
        <v>0.46616541353383456</v>
      </c>
      <c r="E19" s="51">
        <v>160</v>
      </c>
      <c r="F19" s="52">
        <v>29</v>
      </c>
      <c r="G19" s="50">
        <f t="shared" si="0"/>
        <v>0.18124999999999999</v>
      </c>
      <c r="H19" s="37">
        <v>100</v>
      </c>
      <c r="I19" s="60">
        <v>22</v>
      </c>
      <c r="J19" s="53">
        <f t="shared" si="1"/>
        <v>0.22</v>
      </c>
      <c r="K19" s="52">
        <v>220</v>
      </c>
      <c r="L19" s="54">
        <v>85</v>
      </c>
      <c r="M19" s="55">
        <f t="shared" si="3"/>
        <v>0.38636363636363635</v>
      </c>
      <c r="N19" s="62">
        <v>0</v>
      </c>
      <c r="O19" s="63">
        <v>0</v>
      </c>
      <c r="P19" s="64">
        <v>85</v>
      </c>
      <c r="Q19" s="65">
        <v>0</v>
      </c>
      <c r="R19" s="66">
        <v>1</v>
      </c>
      <c r="S19" s="45"/>
    </row>
    <row r="20" spans="1:19" s="46" customFormat="1" ht="20.149999999999999" customHeight="1" x14ac:dyDescent="0.25">
      <c r="A20" s="31" t="s">
        <v>45</v>
      </c>
      <c r="B20" s="48">
        <v>39</v>
      </c>
      <c r="C20" s="60">
        <v>13</v>
      </c>
      <c r="D20" s="61">
        <f t="shared" si="2"/>
        <v>0.33333333333333331</v>
      </c>
      <c r="E20" s="51">
        <v>30</v>
      </c>
      <c r="F20" s="52">
        <v>2</v>
      </c>
      <c r="G20" s="50">
        <f t="shared" si="0"/>
        <v>6.6666666666666666E-2</v>
      </c>
      <c r="H20" s="37">
        <v>0</v>
      </c>
      <c r="I20" s="60">
        <v>4</v>
      </c>
      <c r="J20" s="53">
        <f>IF(H2&gt;0,I20/H20,0)</f>
        <v>0</v>
      </c>
      <c r="K20" s="52">
        <v>0</v>
      </c>
      <c r="L20" s="54">
        <v>11</v>
      </c>
      <c r="M20" s="55">
        <f>IF(K20&gt;0,L20/K20,0)</f>
        <v>0</v>
      </c>
      <c r="N20" s="62">
        <v>0</v>
      </c>
      <c r="O20" s="63">
        <v>0</v>
      </c>
      <c r="P20" s="64">
        <v>11</v>
      </c>
      <c r="Q20" s="65">
        <v>0</v>
      </c>
      <c r="R20" s="66">
        <v>0</v>
      </c>
      <c r="S20" s="45"/>
    </row>
    <row r="21" spans="1:19" s="46" customFormat="1" ht="20.149999999999999" customHeight="1" x14ac:dyDescent="0.25">
      <c r="A21" s="31" t="s">
        <v>46</v>
      </c>
      <c r="B21" s="48">
        <v>95</v>
      </c>
      <c r="C21" s="60">
        <v>70</v>
      </c>
      <c r="D21" s="61">
        <f t="shared" si="2"/>
        <v>0.73684210526315785</v>
      </c>
      <c r="E21" s="51">
        <v>40</v>
      </c>
      <c r="F21" s="52">
        <v>14</v>
      </c>
      <c r="G21" s="50">
        <f t="shared" si="0"/>
        <v>0.35</v>
      </c>
      <c r="H21" s="37">
        <v>40</v>
      </c>
      <c r="I21" s="60">
        <v>12</v>
      </c>
      <c r="J21" s="53">
        <f>IF(H21&gt;0,I21/H21,0)</f>
        <v>0.3</v>
      </c>
      <c r="K21" s="103">
        <v>95</v>
      </c>
      <c r="L21" s="54">
        <v>64</v>
      </c>
      <c r="M21" s="53">
        <f>IF(K21&gt;0,L21/K21,0)</f>
        <v>0.67368421052631577</v>
      </c>
      <c r="N21" s="62">
        <v>0</v>
      </c>
      <c r="O21" s="63">
        <v>0</v>
      </c>
      <c r="P21" s="64">
        <v>64</v>
      </c>
      <c r="Q21" s="65">
        <v>0</v>
      </c>
      <c r="R21" s="66">
        <v>0</v>
      </c>
      <c r="S21" s="45"/>
    </row>
    <row r="22" spans="1:19" s="46" customFormat="1" ht="20.149999999999999" customHeight="1" thickBot="1" x14ac:dyDescent="0.3">
      <c r="A22" s="73" t="s">
        <v>47</v>
      </c>
      <c r="B22" s="48">
        <v>208</v>
      </c>
      <c r="C22" s="74">
        <v>80</v>
      </c>
      <c r="D22" s="111">
        <f t="shared" si="2"/>
        <v>0.38461538461538464</v>
      </c>
      <c r="E22" s="51">
        <v>178</v>
      </c>
      <c r="F22" s="76">
        <v>33</v>
      </c>
      <c r="G22" s="75">
        <f>IF(E22&gt;0,F22/E22,0)</f>
        <v>0.1853932584269663</v>
      </c>
      <c r="H22" s="37">
        <v>74</v>
      </c>
      <c r="I22" s="74">
        <v>17</v>
      </c>
      <c r="J22" s="77">
        <f>IF(H22&gt;0,I22/H22,0)</f>
        <v>0.22972972972972974</v>
      </c>
      <c r="K22" s="222">
        <v>179</v>
      </c>
      <c r="L22" s="78">
        <v>34</v>
      </c>
      <c r="M22" s="55">
        <f>IF(K22&gt;0,L22/K22,0)</f>
        <v>0.18994413407821228</v>
      </c>
      <c r="N22" s="79">
        <v>0</v>
      </c>
      <c r="O22" s="80">
        <v>0</v>
      </c>
      <c r="P22" s="78">
        <v>33</v>
      </c>
      <c r="Q22" s="81">
        <v>0</v>
      </c>
      <c r="R22" s="82">
        <v>1</v>
      </c>
      <c r="S22" s="45"/>
    </row>
    <row r="23" spans="1:19" s="46" customFormat="1" ht="20.149999999999999" customHeight="1" thickBot="1" x14ac:dyDescent="0.3">
      <c r="A23" s="83" t="s">
        <v>48</v>
      </c>
      <c r="B23" s="84">
        <f>SUM(B7:B22)</f>
        <v>1990</v>
      </c>
      <c r="C23" s="85">
        <f>SUM(C7:C22)</f>
        <v>1055</v>
      </c>
      <c r="D23" s="130">
        <f t="shared" si="2"/>
        <v>0.53015075376884424</v>
      </c>
      <c r="E23" s="87">
        <f>SUM(E7:E22)</f>
        <v>1217</v>
      </c>
      <c r="F23" s="85">
        <f>SUM(F7:F22)</f>
        <v>297</v>
      </c>
      <c r="G23" s="86">
        <f t="shared" si="0"/>
        <v>0.24404272801972063</v>
      </c>
      <c r="H23" s="88">
        <f>SUM(H7:H22)</f>
        <v>719</v>
      </c>
      <c r="I23" s="85">
        <f>SUM(I7:I22)</f>
        <v>202</v>
      </c>
      <c r="J23" s="89">
        <f t="shared" si="1"/>
        <v>0.28094575799721838</v>
      </c>
      <c r="K23" s="85">
        <f>SUM(K7:K22)</f>
        <v>1334</v>
      </c>
      <c r="L23" s="90">
        <f>SUM(L7:L22)</f>
        <v>737</v>
      </c>
      <c r="M23" s="91">
        <f>+L23/K23</f>
        <v>0.55247376311844076</v>
      </c>
      <c r="N23" s="92">
        <f>SUM(N7:N22)</f>
        <v>1</v>
      </c>
      <c r="O23" s="93">
        <f>SUM(O7:O22)</f>
        <v>6</v>
      </c>
      <c r="P23" s="94">
        <f>SUM(P7:P22)</f>
        <v>724</v>
      </c>
      <c r="Q23" s="94">
        <f>SUM(Q7:Q22)</f>
        <v>5</v>
      </c>
      <c r="R23" s="95">
        <v>22</v>
      </c>
      <c r="S23" s="45"/>
    </row>
    <row r="24" spans="1:19" ht="14.5" x14ac:dyDescent="0.35">
      <c r="A24" s="246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</row>
    <row r="25" spans="1:19" ht="27.75" customHeight="1" x14ac:dyDescent="0.35">
      <c r="A25" s="244" t="s">
        <v>49</v>
      </c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</row>
    <row r="26" spans="1:19" ht="14.5" x14ac:dyDescent="0.35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</row>
    <row r="27" spans="1:19" ht="14.5" x14ac:dyDescent="0.35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</row>
    <row r="28" spans="1:19" ht="9" customHeight="1" x14ac:dyDescent="0.3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E13" sqref="E13"/>
    </sheetView>
  </sheetViews>
  <sheetFormatPr defaultColWidth="9.1796875" defaultRowHeight="13" x14ac:dyDescent="0.3"/>
  <cols>
    <col min="1" max="1" width="19.26953125" style="3" customWidth="1"/>
    <col min="2" max="2" width="8.54296875" style="30" customWidth="1"/>
    <col min="3" max="3" width="8.54296875" style="3" customWidth="1"/>
    <col min="4" max="4" width="6.54296875" style="146" customWidth="1"/>
    <col min="5" max="6" width="8.54296875" style="145" customWidth="1"/>
    <col min="7" max="7" width="6.81640625" style="3" customWidth="1"/>
    <col min="8" max="8" width="10.26953125" style="3" customWidth="1"/>
    <col min="9" max="10" width="8.54296875" style="3" customWidth="1"/>
    <col min="11" max="11" width="9.26953125" style="3" customWidth="1"/>
    <col min="12" max="12" width="9.26953125" style="146" customWidth="1"/>
    <col min="13" max="14" width="8.54296875" style="3" customWidth="1"/>
    <col min="15" max="15" width="7.26953125" style="3" customWidth="1"/>
    <col min="16" max="16" width="8.54296875" style="3" customWidth="1"/>
    <col min="17" max="16384" width="9.1796875" style="3"/>
  </cols>
  <sheetData>
    <row r="1" spans="1:17" ht="20.149999999999999" customHeight="1" x14ac:dyDescent="0.3">
      <c r="A1" s="249" t="str">
        <f>+'1 Adult Part'!A1:O1</f>
        <v>TAB 6 - WIOA TITLE I PARTICIPANT SUMMARIES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8"/>
      <c r="O1" s="228"/>
    </row>
    <row r="2" spans="1:17" ht="20.149999999999999" customHeight="1" x14ac:dyDescent="0.3">
      <c r="A2" s="252" t="str">
        <f>'1 Adult Part'!$A$2</f>
        <v>FY25 QUARTER ENDING SEPTEMBER 30, 2024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4"/>
      <c r="O2" s="24"/>
    </row>
    <row r="3" spans="1:17" ht="20.149999999999999" customHeight="1" thickBot="1" x14ac:dyDescent="0.35">
      <c r="A3" s="255" t="s">
        <v>79</v>
      </c>
      <c r="B3" s="278"/>
      <c r="C3" s="278"/>
      <c r="D3" s="278"/>
      <c r="E3" s="278"/>
      <c r="F3" s="278"/>
      <c r="G3" s="278"/>
      <c r="H3" s="278"/>
      <c r="I3" s="278"/>
      <c r="J3" s="291"/>
      <c r="K3" s="291"/>
      <c r="L3" s="291"/>
      <c r="M3" s="291"/>
      <c r="N3" s="292"/>
    </row>
    <row r="4" spans="1:17" ht="21.75" customHeight="1" x14ac:dyDescent="0.35">
      <c r="A4" s="293" t="s">
        <v>62</v>
      </c>
      <c r="B4" s="275" t="str">
        <f>'2 Adult Exits'!$B$4</f>
        <v>Total Exits</v>
      </c>
      <c r="C4" s="282"/>
      <c r="D4" s="273"/>
      <c r="E4" s="274" t="str">
        <f>'2 Adult Exits'!$E$4</f>
        <v>Entered Employments</v>
      </c>
      <c r="F4" s="275"/>
      <c r="G4" s="276"/>
      <c r="H4" s="184" t="str">
        <f>'2 Adult Exits'!$H$4</f>
        <v>Exclusions</v>
      </c>
      <c r="I4" s="282" t="str">
        <f>'2 Adult Exits'!$I$4</f>
        <v>E.E. Rate at Exit</v>
      </c>
      <c r="J4" s="273"/>
      <c r="K4" s="272" t="str">
        <f>'2 Adult Exits'!$K$4</f>
        <v>Average Wage</v>
      </c>
      <c r="L4" s="273"/>
      <c r="M4" s="289" t="str">
        <f>'2 Adult Exits'!$M$4</f>
        <v>Credentials</v>
      </c>
      <c r="N4" s="290"/>
    </row>
    <row r="5" spans="1:17" ht="35.25" customHeight="1" thickBot="1" x14ac:dyDescent="0.4">
      <c r="A5" s="294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2" customHeight="1" x14ac:dyDescent="0.25">
      <c r="A6" s="47" t="str">
        <f>'1 Adult Part'!A7</f>
        <v>Berkshire</v>
      </c>
      <c r="B6" s="71">
        <v>27</v>
      </c>
      <c r="C6" s="103">
        <v>8</v>
      </c>
      <c r="D6" s="50">
        <f t="shared" ref="D6:D22" si="0">C6/B6</f>
        <v>0.29629629629629628</v>
      </c>
      <c r="E6" s="51">
        <v>20</v>
      </c>
      <c r="F6" s="187">
        <v>1</v>
      </c>
      <c r="G6" s="50">
        <f>F6/E6</f>
        <v>0.05</v>
      </c>
      <c r="H6" s="188">
        <v>0</v>
      </c>
      <c r="I6" s="189">
        <f t="shared" ref="I6:I22" si="1">+E6/B6</f>
        <v>0.7407407407407407</v>
      </c>
      <c r="J6" s="50">
        <f t="shared" ref="J6:J22" si="2">(F6/(C6-H6))</f>
        <v>0.125</v>
      </c>
      <c r="K6" s="106">
        <v>23</v>
      </c>
      <c r="L6" s="107">
        <v>21</v>
      </c>
      <c r="M6" s="32">
        <v>20</v>
      </c>
      <c r="N6" s="190">
        <v>7</v>
      </c>
      <c r="P6" s="191"/>
      <c r="Q6" s="218"/>
    </row>
    <row r="7" spans="1:17" s="110" customFormat="1" ht="22" customHeight="1" x14ac:dyDescent="0.25">
      <c r="A7" s="47" t="str">
        <f>'1 Adult Part'!A8</f>
        <v>Boston</v>
      </c>
      <c r="B7" s="71">
        <v>70</v>
      </c>
      <c r="C7" s="103">
        <v>21</v>
      </c>
      <c r="D7" s="111">
        <f t="shared" si="0"/>
        <v>0.3</v>
      </c>
      <c r="E7" s="51">
        <v>57</v>
      </c>
      <c r="F7" s="187">
        <v>11</v>
      </c>
      <c r="G7" s="50">
        <f t="shared" ref="G7:G22" si="3">F7/E7</f>
        <v>0.19298245614035087</v>
      </c>
      <c r="H7" s="188">
        <v>0</v>
      </c>
      <c r="I7" s="189">
        <f t="shared" si="1"/>
        <v>0.81428571428571428</v>
      </c>
      <c r="J7" s="50">
        <f t="shared" si="2"/>
        <v>0.52380952380952384</v>
      </c>
      <c r="K7" s="106">
        <v>18</v>
      </c>
      <c r="L7" s="107">
        <v>38.392169698987885</v>
      </c>
      <c r="M7" s="48">
        <v>95</v>
      </c>
      <c r="N7" s="192">
        <v>35</v>
      </c>
      <c r="P7" s="191"/>
      <c r="Q7" s="218"/>
    </row>
    <row r="8" spans="1:17" s="110" customFormat="1" ht="22" customHeight="1" x14ac:dyDescent="0.25">
      <c r="A8" s="31" t="str">
        <f>'1 Adult Part'!A9</f>
        <v>Bristol</v>
      </c>
      <c r="B8" s="71">
        <v>44</v>
      </c>
      <c r="C8" s="113">
        <v>9</v>
      </c>
      <c r="D8" s="61">
        <f t="shared" si="0"/>
        <v>0.20454545454545456</v>
      </c>
      <c r="E8" s="51">
        <v>33</v>
      </c>
      <c r="F8" s="193">
        <v>7</v>
      </c>
      <c r="G8" s="111">
        <f t="shared" si="3"/>
        <v>0.21212121212121213</v>
      </c>
      <c r="H8" s="194">
        <v>0</v>
      </c>
      <c r="I8" s="195">
        <f t="shared" si="1"/>
        <v>0.75</v>
      </c>
      <c r="J8" s="61">
        <f t="shared" si="2"/>
        <v>0.77777777777777779</v>
      </c>
      <c r="K8" s="106">
        <v>23.5</v>
      </c>
      <c r="L8" s="107">
        <v>24.647142857142857</v>
      </c>
      <c r="M8" s="48">
        <v>18</v>
      </c>
      <c r="N8" s="196">
        <v>24</v>
      </c>
      <c r="P8" s="191"/>
      <c r="Q8" s="218"/>
    </row>
    <row r="9" spans="1:17" s="110" customFormat="1" ht="22" customHeight="1" x14ac:dyDescent="0.25">
      <c r="A9" s="31" t="str">
        <f>'1 Adult Part'!A10</f>
        <v>Brockton</v>
      </c>
      <c r="B9" s="197">
        <v>75</v>
      </c>
      <c r="C9" s="113">
        <v>26</v>
      </c>
      <c r="D9" s="61">
        <f t="shared" si="0"/>
        <v>0.34666666666666668</v>
      </c>
      <c r="E9" s="68">
        <v>55</v>
      </c>
      <c r="F9" s="193">
        <v>16</v>
      </c>
      <c r="G9" s="61">
        <f>IF(E9&gt;0,F9/E9,0)</f>
        <v>0.29090909090909089</v>
      </c>
      <c r="H9" s="198">
        <v>0</v>
      </c>
      <c r="I9" s="195">
        <f t="shared" si="1"/>
        <v>0.73333333333333328</v>
      </c>
      <c r="J9" s="61">
        <f t="shared" si="2"/>
        <v>0.61538461538461542</v>
      </c>
      <c r="K9" s="119">
        <v>24</v>
      </c>
      <c r="L9" s="107">
        <v>30.592500000000001</v>
      </c>
      <c r="M9" s="67">
        <v>16</v>
      </c>
      <c r="N9" s="196">
        <v>15</v>
      </c>
      <c r="P9" s="191"/>
      <c r="Q9" s="219"/>
    </row>
    <row r="10" spans="1:17" s="110" customFormat="1" ht="22" customHeight="1" x14ac:dyDescent="0.25">
      <c r="A10" s="31" t="str">
        <f>'1 Adult Part'!A11</f>
        <v>Cape &amp; Islands</v>
      </c>
      <c r="B10" s="71">
        <v>43</v>
      </c>
      <c r="C10" s="113">
        <v>13</v>
      </c>
      <c r="D10" s="61">
        <f t="shared" si="0"/>
        <v>0.30232558139534882</v>
      </c>
      <c r="E10" s="51">
        <v>34</v>
      </c>
      <c r="F10" s="193">
        <v>13</v>
      </c>
      <c r="G10" s="61">
        <f>IF(E10&gt;0, F10/E10,0)</f>
        <v>0.38235294117647056</v>
      </c>
      <c r="H10" s="198">
        <v>0</v>
      </c>
      <c r="I10" s="195">
        <f t="shared" si="1"/>
        <v>0.79069767441860461</v>
      </c>
      <c r="J10" s="61">
        <f t="shared" si="2"/>
        <v>1</v>
      </c>
      <c r="K10" s="106">
        <v>25</v>
      </c>
      <c r="L10" s="107">
        <v>34.568922231614536</v>
      </c>
      <c r="M10" s="48">
        <v>35</v>
      </c>
      <c r="N10" s="196">
        <v>15</v>
      </c>
      <c r="P10" s="191"/>
      <c r="Q10" s="218"/>
    </row>
    <row r="11" spans="1:17" s="110" customFormat="1" ht="22" customHeight="1" x14ac:dyDescent="0.25">
      <c r="A11" s="31" t="str">
        <f>'1 Adult Part'!A12</f>
        <v>Central Mass</v>
      </c>
      <c r="B11" s="71">
        <v>65</v>
      </c>
      <c r="C11" s="113">
        <v>13</v>
      </c>
      <c r="D11" s="61">
        <f t="shared" si="0"/>
        <v>0.2</v>
      </c>
      <c r="E11" s="51">
        <v>52</v>
      </c>
      <c r="F11" s="193">
        <v>9</v>
      </c>
      <c r="G11" s="121">
        <f t="shared" si="3"/>
        <v>0.17307692307692307</v>
      </c>
      <c r="H11" s="199">
        <v>2</v>
      </c>
      <c r="I11" s="195">
        <f t="shared" si="1"/>
        <v>0.8</v>
      </c>
      <c r="J11" s="61">
        <f t="shared" si="2"/>
        <v>0.81818181818181823</v>
      </c>
      <c r="K11" s="106">
        <v>30</v>
      </c>
      <c r="L11" s="107">
        <v>20.275299145299144</v>
      </c>
      <c r="M11" s="48">
        <v>47</v>
      </c>
      <c r="N11" s="196">
        <v>21</v>
      </c>
      <c r="P11" s="191"/>
      <c r="Q11" s="218"/>
    </row>
    <row r="12" spans="1:17" s="110" customFormat="1" ht="22" customHeight="1" x14ac:dyDescent="0.25">
      <c r="A12" s="31" t="str">
        <f>'1 Adult Part'!A13</f>
        <v>Franklin Hampshire</v>
      </c>
      <c r="B12" s="71">
        <v>30</v>
      </c>
      <c r="C12" s="113">
        <v>5</v>
      </c>
      <c r="D12" s="61">
        <f t="shared" si="0"/>
        <v>0.16666666666666666</v>
      </c>
      <c r="E12" s="51">
        <v>23</v>
      </c>
      <c r="F12" s="193">
        <v>1</v>
      </c>
      <c r="G12" s="61">
        <f t="shared" si="3"/>
        <v>4.3478260869565216E-2</v>
      </c>
      <c r="H12" s="198">
        <v>0</v>
      </c>
      <c r="I12" s="195">
        <f t="shared" si="1"/>
        <v>0.76666666666666672</v>
      </c>
      <c r="J12" s="61">
        <f t="shared" si="2"/>
        <v>0.2</v>
      </c>
      <c r="K12" s="106">
        <v>24</v>
      </c>
      <c r="L12" s="107">
        <v>19</v>
      </c>
      <c r="M12" s="48">
        <v>29</v>
      </c>
      <c r="N12" s="196">
        <v>1</v>
      </c>
      <c r="P12" s="191"/>
      <c r="Q12" s="218"/>
    </row>
    <row r="13" spans="1:17" s="110" customFormat="1" ht="22" customHeight="1" x14ac:dyDescent="0.25">
      <c r="A13" s="31" t="str">
        <f>'1 Adult Part'!A14</f>
        <v>Greater Lowell</v>
      </c>
      <c r="B13" s="71">
        <v>121</v>
      </c>
      <c r="C13" s="113">
        <v>16</v>
      </c>
      <c r="D13" s="61">
        <f t="shared" si="0"/>
        <v>0.13223140495867769</v>
      </c>
      <c r="E13" s="51">
        <v>100</v>
      </c>
      <c r="F13" s="193">
        <v>16</v>
      </c>
      <c r="G13" s="111">
        <f>IF(E13&gt;0,F13/E13,0)</f>
        <v>0.16</v>
      </c>
      <c r="H13" s="194">
        <v>0</v>
      </c>
      <c r="I13" s="195">
        <f t="shared" si="1"/>
        <v>0.82644628099173556</v>
      </c>
      <c r="J13" s="61">
        <f t="shared" si="2"/>
        <v>1</v>
      </c>
      <c r="K13" s="106">
        <v>28</v>
      </c>
      <c r="L13" s="107">
        <v>39.237139423076925</v>
      </c>
      <c r="M13" s="48">
        <v>72</v>
      </c>
      <c r="N13" s="196">
        <v>32</v>
      </c>
      <c r="P13" s="191"/>
      <c r="Q13" s="218"/>
    </row>
    <row r="14" spans="1:17" s="110" customFormat="1" ht="22" customHeight="1" x14ac:dyDescent="0.25">
      <c r="A14" s="31" t="str">
        <f>'1 Adult Part'!A15</f>
        <v>Greater New Bedford</v>
      </c>
      <c r="B14" s="197">
        <v>95</v>
      </c>
      <c r="C14" s="113">
        <v>20</v>
      </c>
      <c r="D14" s="61">
        <f t="shared" si="0"/>
        <v>0.21052631578947367</v>
      </c>
      <c r="E14" s="68">
        <v>78</v>
      </c>
      <c r="F14" s="193">
        <v>9</v>
      </c>
      <c r="G14" s="61">
        <f t="shared" si="3"/>
        <v>0.11538461538461539</v>
      </c>
      <c r="H14" s="198">
        <v>0</v>
      </c>
      <c r="I14" s="195">
        <f t="shared" si="1"/>
        <v>0.82105263157894737</v>
      </c>
      <c r="J14" s="61">
        <f t="shared" si="2"/>
        <v>0.45</v>
      </c>
      <c r="K14" s="106">
        <v>24.5</v>
      </c>
      <c r="L14" s="107">
        <v>28.04128205128205</v>
      </c>
      <c r="M14" s="48">
        <v>60</v>
      </c>
      <c r="N14" s="196">
        <v>27</v>
      </c>
      <c r="P14" s="191"/>
      <c r="Q14" s="218"/>
    </row>
    <row r="15" spans="1:17" s="110" customFormat="1" ht="22" customHeight="1" x14ac:dyDescent="0.25">
      <c r="A15" s="31" t="str">
        <f>'1 Adult Part'!A16</f>
        <v>Hampden</v>
      </c>
      <c r="B15" s="71">
        <v>180</v>
      </c>
      <c r="C15" s="113">
        <v>47</v>
      </c>
      <c r="D15" s="61">
        <f t="shared" si="0"/>
        <v>0.26111111111111113</v>
      </c>
      <c r="E15" s="51">
        <v>134</v>
      </c>
      <c r="F15" s="193">
        <v>40</v>
      </c>
      <c r="G15" s="61">
        <f t="shared" si="3"/>
        <v>0.29850746268656714</v>
      </c>
      <c r="H15" s="198">
        <v>0</v>
      </c>
      <c r="I15" s="195">
        <f t="shared" si="1"/>
        <v>0.74444444444444446</v>
      </c>
      <c r="J15" s="61">
        <f t="shared" si="2"/>
        <v>0.85106382978723405</v>
      </c>
      <c r="K15" s="106">
        <v>18.03</v>
      </c>
      <c r="L15" s="107">
        <v>23.222423076923079</v>
      </c>
      <c r="M15" s="48">
        <v>56</v>
      </c>
      <c r="N15" s="196">
        <v>38</v>
      </c>
      <c r="P15" s="191"/>
      <c r="Q15" s="218"/>
    </row>
    <row r="16" spans="1:17" s="110" customFormat="1" ht="22" customHeight="1" x14ac:dyDescent="0.25">
      <c r="A16" s="31" t="str">
        <f>'1 Adult Part'!A17</f>
        <v>Merrimack Valley</v>
      </c>
      <c r="B16" s="71">
        <v>45</v>
      </c>
      <c r="C16" s="113">
        <v>20</v>
      </c>
      <c r="D16" s="61">
        <f t="shared" si="0"/>
        <v>0.44444444444444442</v>
      </c>
      <c r="E16" s="51">
        <v>36</v>
      </c>
      <c r="F16" s="193">
        <v>4</v>
      </c>
      <c r="G16" s="61">
        <f t="shared" si="3"/>
        <v>0.1111111111111111</v>
      </c>
      <c r="H16" s="198">
        <v>0</v>
      </c>
      <c r="I16" s="195">
        <f t="shared" si="1"/>
        <v>0.8</v>
      </c>
      <c r="J16" s="61">
        <f t="shared" si="2"/>
        <v>0.2</v>
      </c>
      <c r="K16" s="106">
        <v>20</v>
      </c>
      <c r="L16" s="107">
        <v>63.351923076923079</v>
      </c>
      <c r="M16" s="67">
        <v>45</v>
      </c>
      <c r="N16" s="196">
        <v>34</v>
      </c>
      <c r="P16" s="191"/>
      <c r="Q16" s="218"/>
    </row>
    <row r="17" spans="1:17" s="110" customFormat="1" ht="22" customHeight="1" x14ac:dyDescent="0.25">
      <c r="A17" s="31" t="str">
        <f>'1 Adult Part'!A18</f>
        <v>Metro North</v>
      </c>
      <c r="B17" s="71">
        <v>76</v>
      </c>
      <c r="C17" s="113">
        <v>14</v>
      </c>
      <c r="D17" s="61">
        <f t="shared" si="0"/>
        <v>0.18421052631578946</v>
      </c>
      <c r="E17" s="51">
        <v>63</v>
      </c>
      <c r="F17" s="193">
        <v>10</v>
      </c>
      <c r="G17" s="61">
        <f t="shared" si="3"/>
        <v>0.15873015873015872</v>
      </c>
      <c r="H17" s="198">
        <v>1</v>
      </c>
      <c r="I17" s="195">
        <f t="shared" si="1"/>
        <v>0.82894736842105265</v>
      </c>
      <c r="J17" s="61">
        <f t="shared" si="2"/>
        <v>0.76923076923076927</v>
      </c>
      <c r="K17" s="106">
        <v>30</v>
      </c>
      <c r="L17" s="107">
        <v>42.627794871794876</v>
      </c>
      <c r="M17" s="48">
        <v>48</v>
      </c>
      <c r="N17" s="196">
        <v>32</v>
      </c>
      <c r="P17" s="191"/>
      <c r="Q17" s="218"/>
    </row>
    <row r="18" spans="1:17" s="110" customFormat="1" ht="22" customHeight="1" x14ac:dyDescent="0.25">
      <c r="A18" s="31" t="str">
        <f>'1 Adult Part'!A19</f>
        <v>Metro South/West</v>
      </c>
      <c r="B18" s="71">
        <v>200</v>
      </c>
      <c r="C18" s="113">
        <v>24</v>
      </c>
      <c r="D18" s="61">
        <f t="shared" si="0"/>
        <v>0.12</v>
      </c>
      <c r="E18" s="51">
        <v>150</v>
      </c>
      <c r="F18" s="193">
        <v>17</v>
      </c>
      <c r="G18" s="61">
        <f t="shared" si="3"/>
        <v>0.11333333333333333</v>
      </c>
      <c r="H18" s="198">
        <v>0</v>
      </c>
      <c r="I18" s="195">
        <f t="shared" si="1"/>
        <v>0.75</v>
      </c>
      <c r="J18" s="61">
        <f t="shared" si="2"/>
        <v>0.70833333333333337</v>
      </c>
      <c r="K18" s="106">
        <v>35</v>
      </c>
      <c r="L18" s="107">
        <v>40.562941176470581</v>
      </c>
      <c r="M18" s="48">
        <v>117</v>
      </c>
      <c r="N18" s="196">
        <v>56</v>
      </c>
      <c r="P18" s="191"/>
      <c r="Q18" s="218"/>
    </row>
    <row r="19" spans="1:17" s="110" customFormat="1" ht="22" customHeight="1" x14ac:dyDescent="0.25">
      <c r="A19" s="31" t="str">
        <f>'1 Adult Part'!A20</f>
        <v>North Central</v>
      </c>
      <c r="B19" s="71">
        <v>34</v>
      </c>
      <c r="C19" s="113">
        <v>3</v>
      </c>
      <c r="D19" s="61">
        <f t="shared" si="0"/>
        <v>8.8235294117647065E-2</v>
      </c>
      <c r="E19" s="51">
        <v>30</v>
      </c>
      <c r="F19" s="193">
        <v>3</v>
      </c>
      <c r="G19" s="50">
        <f t="shared" si="3"/>
        <v>0.1</v>
      </c>
      <c r="H19" s="188">
        <v>0</v>
      </c>
      <c r="I19" s="195">
        <f t="shared" si="1"/>
        <v>0.88235294117647056</v>
      </c>
      <c r="J19" s="61">
        <f t="shared" si="2"/>
        <v>1</v>
      </c>
      <c r="K19" s="106">
        <v>25</v>
      </c>
      <c r="L19" s="107">
        <v>27.180288461538463</v>
      </c>
      <c r="M19" s="48">
        <v>27</v>
      </c>
      <c r="N19" s="196">
        <v>8</v>
      </c>
      <c r="P19" s="191"/>
      <c r="Q19" s="218"/>
    </row>
    <row r="20" spans="1:17" s="110" customFormat="1" ht="22" customHeight="1" x14ac:dyDescent="0.25">
      <c r="A20" s="31" t="str">
        <f>'1 Adult Part'!A21</f>
        <v>North Shore</v>
      </c>
      <c r="B20" s="71">
        <v>82</v>
      </c>
      <c r="C20" s="113">
        <v>14</v>
      </c>
      <c r="D20" s="61">
        <f t="shared" si="0"/>
        <v>0.17073170731707318</v>
      </c>
      <c r="E20" s="51">
        <v>72</v>
      </c>
      <c r="F20" s="193">
        <v>10</v>
      </c>
      <c r="G20" s="50">
        <f t="shared" si="3"/>
        <v>0.1388888888888889</v>
      </c>
      <c r="H20" s="188">
        <v>0</v>
      </c>
      <c r="I20" s="195">
        <f t="shared" si="1"/>
        <v>0.87804878048780488</v>
      </c>
      <c r="J20" s="61">
        <f t="shared" si="2"/>
        <v>0.7142857142857143</v>
      </c>
      <c r="K20" s="106">
        <v>18</v>
      </c>
      <c r="L20" s="107">
        <v>28.962010989010988</v>
      </c>
      <c r="M20" s="67">
        <v>95</v>
      </c>
      <c r="N20" s="196">
        <v>38</v>
      </c>
      <c r="P20" s="191"/>
      <c r="Q20" s="218"/>
    </row>
    <row r="21" spans="1:17" s="110" customFormat="1" ht="22" customHeight="1" thickBot="1" x14ac:dyDescent="0.3">
      <c r="A21" s="73" t="str">
        <f>'1 Adult Part'!A22</f>
        <v>South Shore</v>
      </c>
      <c r="B21" s="200">
        <v>161</v>
      </c>
      <c r="C21" s="124">
        <v>28</v>
      </c>
      <c r="D21" s="75">
        <f t="shared" si="0"/>
        <v>0.17391304347826086</v>
      </c>
      <c r="E21" s="70">
        <v>80</v>
      </c>
      <c r="F21" s="201">
        <v>19</v>
      </c>
      <c r="G21" s="111">
        <f t="shared" si="3"/>
        <v>0.23749999999999999</v>
      </c>
      <c r="H21" s="194">
        <v>1</v>
      </c>
      <c r="I21" s="195">
        <f t="shared" si="1"/>
        <v>0.49689440993788819</v>
      </c>
      <c r="J21" s="121">
        <f t="shared" si="2"/>
        <v>0.70370370370370372</v>
      </c>
      <c r="K21" s="106">
        <v>31.46</v>
      </c>
      <c r="L21" s="126">
        <v>43.642645074224028</v>
      </c>
      <c r="M21" s="223">
        <v>72</v>
      </c>
      <c r="N21" s="202">
        <v>17</v>
      </c>
      <c r="P21" s="191"/>
      <c r="Q21" s="218"/>
    </row>
    <row r="22" spans="1:17" s="110" customFormat="1" ht="22" customHeight="1" thickBot="1" x14ac:dyDescent="0.3">
      <c r="A22" s="203" t="s">
        <v>48</v>
      </c>
      <c r="B22" s="204">
        <f>SUM(B6:B21)</f>
        <v>1348</v>
      </c>
      <c r="C22" s="129">
        <f>SUM(C6:C21)</f>
        <v>281</v>
      </c>
      <c r="D22" s="130">
        <f t="shared" si="0"/>
        <v>0.20845697329376855</v>
      </c>
      <c r="E22" s="87">
        <f>SUM(E6:E21)</f>
        <v>1017</v>
      </c>
      <c r="F22" s="205">
        <f>SUM(F6:F21)</f>
        <v>186</v>
      </c>
      <c r="G22" s="130">
        <f t="shared" si="3"/>
        <v>0.18289085545722714</v>
      </c>
      <c r="H22" s="206">
        <f>SUM(H6:H21)</f>
        <v>4</v>
      </c>
      <c r="I22" s="207">
        <f t="shared" si="1"/>
        <v>0.75445103857566764</v>
      </c>
      <c r="J22" s="130">
        <f t="shared" si="2"/>
        <v>0.67148014440433212</v>
      </c>
      <c r="K22" s="133">
        <v>25.40165757906216</v>
      </c>
      <c r="L22" s="134">
        <v>32.983264048526152</v>
      </c>
      <c r="M22" s="205">
        <f>SUM(M6:M21)</f>
        <v>852</v>
      </c>
      <c r="N22" s="208">
        <f>SUM(N6:N21)</f>
        <v>400</v>
      </c>
      <c r="P22" s="191"/>
      <c r="Q22" s="220"/>
    </row>
    <row r="23" spans="1:17" ht="18.75" customHeight="1" x14ac:dyDescent="0.3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3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35">
      <c r="A25" s="285"/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  <c r="N25" s="286"/>
    </row>
    <row r="27" spans="1:17" x14ac:dyDescent="0.3">
      <c r="L27" s="209"/>
    </row>
    <row r="28" spans="1:17" x14ac:dyDescent="0.3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A24" sqref="A24"/>
    </sheetView>
  </sheetViews>
  <sheetFormatPr defaultColWidth="9.1796875" defaultRowHeight="13" x14ac:dyDescent="0.3"/>
  <cols>
    <col min="1" max="1" width="19.453125" style="3" customWidth="1"/>
    <col min="2" max="2" width="8" style="3" customWidth="1"/>
    <col min="3" max="3" width="7.453125" style="3" customWidth="1"/>
    <col min="4" max="4" width="10.1796875" style="3" customWidth="1"/>
    <col min="5" max="5" width="9.81640625" style="3" customWidth="1"/>
    <col min="6" max="7" width="9.7265625" style="3" customWidth="1"/>
    <col min="8" max="8" width="7.54296875" style="3" customWidth="1"/>
    <col min="9" max="9" width="9.1796875" style="3"/>
    <col min="10" max="10" width="9" style="3" customWidth="1"/>
    <col min="11" max="11" width="9.1796875" style="3"/>
    <col min="12" max="12" width="8.7265625" style="3" customWidth="1"/>
    <col min="13" max="13" width="7.7265625" style="3" customWidth="1"/>
    <col min="14" max="14" width="8.54296875" style="3" customWidth="1"/>
    <col min="15" max="16" width="9.1796875" style="3"/>
    <col min="17" max="17" width="8.81640625" style="3" customWidth="1"/>
    <col min="18" max="16384" width="9.1796875" style="3"/>
  </cols>
  <sheetData>
    <row r="1" spans="1:29" s="24" customFormat="1" ht="20.149999999999999" customHeight="1" x14ac:dyDescent="0.3">
      <c r="A1" s="249" t="str">
        <f>+'1 Adult Part'!A1:O1</f>
        <v>TAB 6 - WIOA TITLE I PARTICIPANT SUMMARIES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8"/>
      <c r="AB1" s="3"/>
      <c r="AC1" s="3"/>
    </row>
    <row r="2" spans="1:29" s="24" customFormat="1" ht="20.149999999999999" customHeight="1" x14ac:dyDescent="0.3">
      <c r="A2" s="252" t="str">
        <f>'1 Adult Part'!$A$2</f>
        <v>FY25 QUARTER ENDING SEPTEMBER 30, 2024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4"/>
      <c r="AB2" s="3"/>
      <c r="AC2" s="3"/>
    </row>
    <row r="3" spans="1:29" s="24" customFormat="1" ht="20.149999999999999" customHeight="1" thickBot="1" x14ac:dyDescent="0.35">
      <c r="A3" s="255" t="s">
        <v>81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2"/>
      <c r="AB3" s="3"/>
      <c r="AC3" s="3"/>
    </row>
    <row r="4" spans="1:29" ht="16.5" customHeight="1" x14ac:dyDescent="0.35">
      <c r="A4" s="210"/>
      <c r="B4" s="295" t="str">
        <f>'3 Adult Characteristics'!$B$4</f>
        <v>Percentage of Total Participants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7"/>
    </row>
    <row r="5" spans="1:29" ht="51.75" customHeight="1" thickBot="1" x14ac:dyDescent="0.35">
      <c r="A5" s="211" t="s">
        <v>62</v>
      </c>
      <c r="B5" s="212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2" customHeight="1" x14ac:dyDescent="0.3">
      <c r="A6" s="31" t="str">
        <f>'1 Adult Part'!A7</f>
        <v>Berkshire</v>
      </c>
      <c r="B6" s="153">
        <v>38.775510204081634</v>
      </c>
      <c r="C6" s="154">
        <v>16.326530612244898</v>
      </c>
      <c r="D6" s="155">
        <v>6.1224489795918364</v>
      </c>
      <c r="E6" s="154">
        <v>12.244897959183673</v>
      </c>
      <c r="F6" s="154">
        <v>0</v>
      </c>
      <c r="G6" s="155">
        <v>14.285714285714286</v>
      </c>
      <c r="H6" s="154">
        <v>6.1224489795918364</v>
      </c>
      <c r="I6" s="155">
        <v>53.061224489795926</v>
      </c>
      <c r="J6" s="154">
        <v>2.0408163265306123</v>
      </c>
      <c r="K6" s="155">
        <v>2.0408163265306123</v>
      </c>
      <c r="L6" s="155">
        <v>4.0816326530612246</v>
      </c>
      <c r="M6" s="156">
        <v>2.0408163265306123</v>
      </c>
      <c r="N6" s="213">
        <v>10.204081632653061</v>
      </c>
      <c r="O6" s="158"/>
      <c r="AB6" s="3"/>
      <c r="AC6" s="3"/>
    </row>
    <row r="7" spans="1:29" s="46" customFormat="1" ht="22" customHeight="1" x14ac:dyDescent="0.3">
      <c r="A7" s="47" t="str">
        <f>'1 Adult Part'!A8</f>
        <v>Boston</v>
      </c>
      <c r="B7" s="159">
        <v>68.35443037974683</v>
      </c>
      <c r="C7" s="160">
        <v>17.721518987341771</v>
      </c>
      <c r="D7" s="161">
        <v>21.518987341772153</v>
      </c>
      <c r="E7" s="160">
        <v>43.037974683544306</v>
      </c>
      <c r="F7" s="160">
        <v>15.18987341772152</v>
      </c>
      <c r="G7" s="161">
        <v>3.79746835443038</v>
      </c>
      <c r="H7" s="160">
        <v>1.2658227848101267</v>
      </c>
      <c r="I7" s="161">
        <v>94.936708860759495</v>
      </c>
      <c r="J7" s="160">
        <v>1.2658227848101267</v>
      </c>
      <c r="K7" s="161">
        <v>7.59493670886076</v>
      </c>
      <c r="L7" s="161">
        <v>0</v>
      </c>
      <c r="M7" s="162">
        <v>1.2658227848101267</v>
      </c>
      <c r="N7" s="214">
        <v>16.455696202531648</v>
      </c>
      <c r="O7" s="158"/>
      <c r="AB7" s="3"/>
      <c r="AC7" s="3"/>
    </row>
    <row r="8" spans="1:29" s="46" customFormat="1" ht="22" customHeight="1" x14ac:dyDescent="0.3">
      <c r="A8" s="31" t="str">
        <f>'1 Adult Part'!A9</f>
        <v>Bristol</v>
      </c>
      <c r="B8" s="164">
        <v>47.222222222222229</v>
      </c>
      <c r="C8" s="165">
        <v>19.444444444444443</v>
      </c>
      <c r="D8" s="166">
        <v>8.3333333333333339</v>
      </c>
      <c r="E8" s="165">
        <v>13.888888888888889</v>
      </c>
      <c r="F8" s="165">
        <v>11.111111111111111</v>
      </c>
      <c r="G8" s="166">
        <v>5.5555555555555554</v>
      </c>
      <c r="H8" s="165">
        <v>0</v>
      </c>
      <c r="I8" s="166">
        <v>91.666666666666657</v>
      </c>
      <c r="J8" s="165">
        <v>0</v>
      </c>
      <c r="K8" s="166">
        <v>0</v>
      </c>
      <c r="L8" s="166">
        <v>0</v>
      </c>
      <c r="M8" s="167">
        <v>0</v>
      </c>
      <c r="N8" s="215">
        <v>16.666666666666668</v>
      </c>
      <c r="O8" s="158"/>
      <c r="AB8" s="3"/>
      <c r="AC8" s="3"/>
    </row>
    <row r="9" spans="1:29" s="46" customFormat="1" ht="22" customHeight="1" x14ac:dyDescent="0.3">
      <c r="A9" s="31" t="str">
        <f>'1 Adult Part'!A10</f>
        <v>Brockton</v>
      </c>
      <c r="B9" s="164">
        <v>50</v>
      </c>
      <c r="C9" s="165">
        <v>30.263157894736842</v>
      </c>
      <c r="D9" s="166">
        <v>10.526315789473683</v>
      </c>
      <c r="E9" s="165">
        <v>32.89473684210526</v>
      </c>
      <c r="F9" s="165">
        <v>1.3157894736842104</v>
      </c>
      <c r="G9" s="166">
        <v>9.2105263157894743</v>
      </c>
      <c r="H9" s="165">
        <v>3.9473684210526319</v>
      </c>
      <c r="I9" s="166">
        <v>82.89473684210526</v>
      </c>
      <c r="J9" s="165">
        <v>0</v>
      </c>
      <c r="K9" s="166">
        <v>1.3157894736842104</v>
      </c>
      <c r="L9" s="166">
        <v>1.3157894736842104</v>
      </c>
      <c r="M9" s="167">
        <v>1.3157894736842104</v>
      </c>
      <c r="N9" s="215">
        <v>5.2631578947368416</v>
      </c>
      <c r="O9" s="158"/>
      <c r="AB9" s="3"/>
      <c r="AC9" s="3"/>
    </row>
    <row r="10" spans="1:29" s="46" customFormat="1" ht="22" customHeight="1" x14ac:dyDescent="0.3">
      <c r="A10" s="31" t="str">
        <f>'1 Adult Part'!A11</f>
        <v>Cape &amp; Islands</v>
      </c>
      <c r="B10" s="164">
        <v>64.705882352941174</v>
      </c>
      <c r="C10" s="165">
        <v>52.941176470588232</v>
      </c>
      <c r="D10" s="166">
        <v>9.8039215686274517</v>
      </c>
      <c r="E10" s="165">
        <v>11.764705882352942</v>
      </c>
      <c r="F10" s="165">
        <v>3.9215686274509807</v>
      </c>
      <c r="G10" s="166">
        <v>9.8039215686274517</v>
      </c>
      <c r="H10" s="165">
        <v>1.9607843137254903</v>
      </c>
      <c r="I10" s="166">
        <v>100</v>
      </c>
      <c r="J10" s="165">
        <v>0</v>
      </c>
      <c r="K10" s="166">
        <v>1.9607843137254903</v>
      </c>
      <c r="L10" s="166">
        <v>0</v>
      </c>
      <c r="M10" s="167">
        <v>7.8431372549019613</v>
      </c>
      <c r="N10" s="215">
        <v>19.607843137254903</v>
      </c>
      <c r="O10" s="158"/>
      <c r="AB10" s="3"/>
      <c r="AC10" s="3"/>
    </row>
    <row r="11" spans="1:29" s="46" customFormat="1" ht="22" customHeight="1" x14ac:dyDescent="0.3">
      <c r="A11" s="31" t="str">
        <f>'1 Adult Part'!A12</f>
        <v>Central Mass</v>
      </c>
      <c r="B11" s="164">
        <v>46.296296296296298</v>
      </c>
      <c r="C11" s="165">
        <v>27.777777777777779</v>
      </c>
      <c r="D11" s="166">
        <v>18.518518518518519</v>
      </c>
      <c r="E11" s="165">
        <v>9.2592592592592595</v>
      </c>
      <c r="F11" s="165">
        <v>16.666666666666668</v>
      </c>
      <c r="G11" s="166">
        <v>12.962962962962964</v>
      </c>
      <c r="H11" s="165">
        <v>0</v>
      </c>
      <c r="I11" s="166">
        <v>94.444444444444457</v>
      </c>
      <c r="J11" s="165">
        <v>0</v>
      </c>
      <c r="K11" s="166">
        <v>46.296296296296298</v>
      </c>
      <c r="L11" s="166">
        <v>1.8518518518518519</v>
      </c>
      <c r="M11" s="167">
        <v>11.111111111111111</v>
      </c>
      <c r="N11" s="215">
        <v>9.2592592592592595</v>
      </c>
      <c r="O11" s="158"/>
      <c r="AB11" s="3"/>
      <c r="AC11" s="3"/>
    </row>
    <row r="12" spans="1:29" s="46" customFormat="1" ht="22" customHeight="1" x14ac:dyDescent="0.3">
      <c r="A12" s="31" t="str">
        <f>'1 Adult Part'!A13</f>
        <v>Franklin Hampshire</v>
      </c>
      <c r="B12" s="164">
        <v>50</v>
      </c>
      <c r="C12" s="165">
        <v>37.5</v>
      </c>
      <c r="D12" s="166">
        <v>6.25</v>
      </c>
      <c r="E12" s="165">
        <v>12.5</v>
      </c>
      <c r="F12" s="165">
        <v>0</v>
      </c>
      <c r="G12" s="166">
        <v>18.75</v>
      </c>
      <c r="H12" s="165">
        <v>0</v>
      </c>
      <c r="I12" s="166">
        <v>100</v>
      </c>
      <c r="J12" s="165">
        <v>0</v>
      </c>
      <c r="K12" s="166">
        <v>0</v>
      </c>
      <c r="L12" s="166">
        <v>0</v>
      </c>
      <c r="M12" s="167">
        <v>18.75</v>
      </c>
      <c r="N12" s="215">
        <v>12.5</v>
      </c>
      <c r="O12" s="158"/>
      <c r="AB12" s="3"/>
      <c r="AC12" s="3"/>
    </row>
    <row r="13" spans="1:29" s="46" customFormat="1" ht="22" customHeight="1" x14ac:dyDescent="0.3">
      <c r="A13" s="31" t="str">
        <f>'1 Adult Part'!A14</f>
        <v>Greater Lowell</v>
      </c>
      <c r="B13" s="164">
        <v>52.173913043478258</v>
      </c>
      <c r="C13" s="165">
        <v>42.028985507246382</v>
      </c>
      <c r="D13" s="166">
        <v>14.492753623188404</v>
      </c>
      <c r="E13" s="165">
        <v>8.695652173913043</v>
      </c>
      <c r="F13" s="165">
        <v>31.884057971014496</v>
      </c>
      <c r="G13" s="166">
        <v>4.3478260869565215</v>
      </c>
      <c r="H13" s="165">
        <v>7.2463768115942022</v>
      </c>
      <c r="I13" s="166">
        <v>97.101449275362313</v>
      </c>
      <c r="J13" s="165">
        <v>4.3478260869565215</v>
      </c>
      <c r="K13" s="166">
        <v>8.695652173913043</v>
      </c>
      <c r="L13" s="166">
        <v>0</v>
      </c>
      <c r="M13" s="167">
        <v>2.8985507246376812</v>
      </c>
      <c r="N13" s="215">
        <v>20.289855072463766</v>
      </c>
      <c r="O13" s="158"/>
      <c r="AB13" s="3"/>
      <c r="AC13" s="3"/>
    </row>
    <row r="14" spans="1:29" s="46" customFormat="1" ht="22" customHeight="1" x14ac:dyDescent="0.3">
      <c r="A14" s="31" t="str">
        <f>'1 Adult Part'!A15</f>
        <v>Greater New Bedford</v>
      </c>
      <c r="B14" s="164">
        <v>44.61538461538462</v>
      </c>
      <c r="C14" s="165">
        <v>20</v>
      </c>
      <c r="D14" s="166">
        <v>16.923076923076923</v>
      </c>
      <c r="E14" s="165">
        <v>20</v>
      </c>
      <c r="F14" s="165">
        <v>6.1538461538461533</v>
      </c>
      <c r="G14" s="166">
        <v>4.6153846153846159</v>
      </c>
      <c r="H14" s="165">
        <v>3.0769230769230766</v>
      </c>
      <c r="I14" s="166">
        <v>96.92307692307692</v>
      </c>
      <c r="J14" s="165">
        <v>1.5384615384615383</v>
      </c>
      <c r="K14" s="166">
        <v>53.846153846153847</v>
      </c>
      <c r="L14" s="166">
        <v>0</v>
      </c>
      <c r="M14" s="167">
        <v>1.5384615384615383</v>
      </c>
      <c r="N14" s="215">
        <v>10.769230769230768</v>
      </c>
      <c r="O14" s="158"/>
      <c r="AB14" s="3"/>
      <c r="AC14" s="3"/>
    </row>
    <row r="15" spans="1:29" s="46" customFormat="1" ht="22" customHeight="1" x14ac:dyDescent="0.3">
      <c r="A15" s="31" t="str">
        <f>'1 Adult Part'!A16</f>
        <v>Hampden</v>
      </c>
      <c r="B15" s="164">
        <v>48.062015503875976</v>
      </c>
      <c r="C15" s="165">
        <v>19.379844961240309</v>
      </c>
      <c r="D15" s="166">
        <v>53.488372093023251</v>
      </c>
      <c r="E15" s="165">
        <v>23.255813953488374</v>
      </c>
      <c r="F15" s="165">
        <v>1.5503875968992247</v>
      </c>
      <c r="G15" s="166">
        <v>6.2015503875968987</v>
      </c>
      <c r="H15" s="165">
        <v>9.3023255813953476</v>
      </c>
      <c r="I15" s="166">
        <v>93.023255813953497</v>
      </c>
      <c r="J15" s="165">
        <v>0</v>
      </c>
      <c r="K15" s="166">
        <v>11.627906976744187</v>
      </c>
      <c r="L15" s="166">
        <v>0.77519379844961234</v>
      </c>
      <c r="M15" s="167">
        <v>3.8759689922480618</v>
      </c>
      <c r="N15" s="215">
        <v>19.379844961240309</v>
      </c>
      <c r="O15" s="158"/>
      <c r="AB15" s="3"/>
      <c r="AC15" s="3"/>
    </row>
    <row r="16" spans="1:29" s="46" customFormat="1" ht="22" customHeight="1" x14ac:dyDescent="0.3">
      <c r="A16" s="31" t="str">
        <f>'1 Adult Part'!A17</f>
        <v>Merrimack Valley</v>
      </c>
      <c r="B16" s="164">
        <v>44</v>
      </c>
      <c r="C16" s="165">
        <v>38</v>
      </c>
      <c r="D16" s="166">
        <v>24</v>
      </c>
      <c r="E16" s="165">
        <v>8</v>
      </c>
      <c r="F16" s="165">
        <v>8</v>
      </c>
      <c r="G16" s="166">
        <v>14</v>
      </c>
      <c r="H16" s="165">
        <v>2</v>
      </c>
      <c r="I16" s="166">
        <v>96</v>
      </c>
      <c r="J16" s="165">
        <v>0</v>
      </c>
      <c r="K16" s="166">
        <v>4</v>
      </c>
      <c r="L16" s="166">
        <v>0</v>
      </c>
      <c r="M16" s="167">
        <v>10</v>
      </c>
      <c r="N16" s="215">
        <v>12</v>
      </c>
      <c r="O16" s="158"/>
      <c r="AB16" s="3"/>
      <c r="AC16" s="3"/>
    </row>
    <row r="17" spans="1:29" s="46" customFormat="1" ht="22" customHeight="1" x14ac:dyDescent="0.3">
      <c r="A17" s="31" t="str">
        <f>'1 Adult Part'!A18</f>
        <v>Metro North</v>
      </c>
      <c r="B17" s="164">
        <v>48.936170212765958</v>
      </c>
      <c r="C17" s="165">
        <v>34.042553191489361</v>
      </c>
      <c r="D17" s="166">
        <v>14.893617021276595</v>
      </c>
      <c r="E17" s="165">
        <v>15.957446808510637</v>
      </c>
      <c r="F17" s="165">
        <v>12.76595744680851</v>
      </c>
      <c r="G17" s="166">
        <v>5.3191489361702118</v>
      </c>
      <c r="H17" s="165">
        <v>1.0638297872340425</v>
      </c>
      <c r="I17" s="166">
        <v>100</v>
      </c>
      <c r="J17" s="165">
        <v>0</v>
      </c>
      <c r="K17" s="166">
        <v>7.4468085106382977</v>
      </c>
      <c r="L17" s="166">
        <v>0</v>
      </c>
      <c r="M17" s="167">
        <v>2.1276595744680851</v>
      </c>
      <c r="N17" s="215">
        <v>8.5106382978723403</v>
      </c>
      <c r="O17" s="158"/>
      <c r="AB17" s="3"/>
      <c r="AC17" s="3"/>
    </row>
    <row r="18" spans="1:29" s="46" customFormat="1" ht="22" customHeight="1" x14ac:dyDescent="0.3">
      <c r="A18" s="31" t="str">
        <f>'1 Adult Part'!A19</f>
        <v>Metro South/West</v>
      </c>
      <c r="B18" s="164">
        <v>55.645161290322584</v>
      </c>
      <c r="C18" s="165">
        <v>31.451612903225804</v>
      </c>
      <c r="D18" s="166">
        <v>12.096774193548388</v>
      </c>
      <c r="E18" s="165">
        <v>13.70967741935484</v>
      </c>
      <c r="F18" s="165">
        <v>20.161290322580648</v>
      </c>
      <c r="G18" s="166">
        <v>9.67741935483871</v>
      </c>
      <c r="H18" s="165">
        <v>0</v>
      </c>
      <c r="I18" s="166">
        <v>96.774193548387103</v>
      </c>
      <c r="J18" s="165">
        <v>0</v>
      </c>
      <c r="K18" s="166">
        <v>1.6129032258064515</v>
      </c>
      <c r="L18" s="166">
        <v>0</v>
      </c>
      <c r="M18" s="167">
        <v>5.6451612903225801</v>
      </c>
      <c r="N18" s="215">
        <v>8.064516129032258</v>
      </c>
      <c r="O18" s="158"/>
      <c r="AB18" s="3"/>
      <c r="AC18" s="3"/>
    </row>
    <row r="19" spans="1:29" s="46" customFormat="1" ht="22" customHeight="1" x14ac:dyDescent="0.3">
      <c r="A19" s="31" t="str">
        <f>'1 Adult Part'!A20</f>
        <v>North Central</v>
      </c>
      <c r="B19" s="164">
        <v>61.53846153846154</v>
      </c>
      <c r="C19" s="165">
        <v>23.076923076923077</v>
      </c>
      <c r="D19" s="166">
        <v>23.076923076923077</v>
      </c>
      <c r="E19" s="165">
        <v>15.384615384615385</v>
      </c>
      <c r="F19" s="165">
        <v>15.384615384615385</v>
      </c>
      <c r="G19" s="166">
        <v>0</v>
      </c>
      <c r="H19" s="165">
        <v>0</v>
      </c>
      <c r="I19" s="166">
        <v>100</v>
      </c>
      <c r="J19" s="165">
        <v>0</v>
      </c>
      <c r="K19" s="166">
        <v>7.6923076923076925</v>
      </c>
      <c r="L19" s="166">
        <v>0</v>
      </c>
      <c r="M19" s="167">
        <v>7.6923076923076925</v>
      </c>
      <c r="N19" s="215">
        <v>7.6923076923076925</v>
      </c>
      <c r="O19" s="158"/>
      <c r="AB19" s="3"/>
      <c r="AC19" s="3"/>
    </row>
    <row r="20" spans="1:29" s="46" customFormat="1" ht="22" customHeight="1" x14ac:dyDescent="0.3">
      <c r="A20" s="31" t="str">
        <f>'1 Adult Part'!A21</f>
        <v>North Shore</v>
      </c>
      <c r="B20" s="164">
        <v>52.857142857142854</v>
      </c>
      <c r="C20" s="165">
        <v>42.857142857142854</v>
      </c>
      <c r="D20" s="166">
        <v>11.428571428571429</v>
      </c>
      <c r="E20" s="165">
        <v>14.285714285714286</v>
      </c>
      <c r="F20" s="165">
        <v>4.2857142857142856</v>
      </c>
      <c r="G20" s="166">
        <v>4.2857142857142856</v>
      </c>
      <c r="H20" s="165">
        <v>0</v>
      </c>
      <c r="I20" s="166">
        <v>97.142857142857139</v>
      </c>
      <c r="J20" s="165">
        <v>0</v>
      </c>
      <c r="K20" s="166">
        <v>11.428571428571429</v>
      </c>
      <c r="L20" s="166">
        <v>0</v>
      </c>
      <c r="M20" s="167">
        <v>1.4285714285714286</v>
      </c>
      <c r="N20" s="215">
        <v>11.428571428571429</v>
      </c>
      <c r="O20" s="158"/>
      <c r="AB20" s="3"/>
      <c r="AC20" s="3"/>
    </row>
    <row r="21" spans="1:29" s="46" customFormat="1" ht="22" customHeight="1" thickBot="1" x14ac:dyDescent="0.35">
      <c r="A21" s="73" t="str">
        <f>'1 Adult Part'!A22</f>
        <v>South Shore</v>
      </c>
      <c r="B21" s="169">
        <v>51.25</v>
      </c>
      <c r="C21" s="170">
        <v>38.75</v>
      </c>
      <c r="D21" s="171">
        <v>7.5</v>
      </c>
      <c r="E21" s="170">
        <v>16.25</v>
      </c>
      <c r="F21" s="170">
        <v>16.25</v>
      </c>
      <c r="G21" s="171">
        <v>7.5</v>
      </c>
      <c r="H21" s="170">
        <v>0</v>
      </c>
      <c r="I21" s="171">
        <v>95</v>
      </c>
      <c r="J21" s="170">
        <v>0</v>
      </c>
      <c r="K21" s="171">
        <v>6.25</v>
      </c>
      <c r="L21" s="171">
        <v>0</v>
      </c>
      <c r="M21" s="172">
        <v>5</v>
      </c>
      <c r="N21" s="216">
        <v>11.25</v>
      </c>
      <c r="O21" s="158"/>
      <c r="AB21" s="3"/>
      <c r="AC21" s="3"/>
    </row>
    <row r="22" spans="1:29" s="46" customFormat="1" ht="22" customHeight="1" thickBot="1" x14ac:dyDescent="0.35">
      <c r="A22" s="83" t="s">
        <v>48</v>
      </c>
      <c r="B22" s="174">
        <v>51.563981042654035</v>
      </c>
      <c r="C22" s="176">
        <v>30.42654028436019</v>
      </c>
      <c r="D22" s="175">
        <v>18.483412322274884</v>
      </c>
      <c r="E22" s="175">
        <v>18.293838862559241</v>
      </c>
      <c r="F22" s="177">
        <v>10.900473933649289</v>
      </c>
      <c r="G22" s="175">
        <v>7.6777251184834121</v>
      </c>
      <c r="H22" s="177">
        <v>2.7488151658767772</v>
      </c>
      <c r="I22" s="177">
        <v>93.270142180094794</v>
      </c>
      <c r="J22" s="177">
        <v>0.56872037914691942</v>
      </c>
      <c r="K22" s="175">
        <v>10.900473933649289</v>
      </c>
      <c r="L22" s="175">
        <v>0.47393364928909953</v>
      </c>
      <c r="M22" s="178">
        <v>4.1706161137440754</v>
      </c>
      <c r="N22" s="216">
        <v>12.606635071090047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2E2158-DBF2-4386-824C-4858D8939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6615A1D-FB13-4ADC-8F9D-0737F10E5832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72976aa-e7d9-498e-b08a-d3d9e47e4056"/>
    <ds:schemaRef ds:uri="a543ae4e-6060-48c8-a421-709023b87e3c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2025-01-17T15:13:47Z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