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264" documentId="11_FB508043404FAEA238E5144F26598A3343AB2CB9" xr6:coauthVersionLast="47" xr6:coauthVersionMax="47" xr10:uidLastSave="{1261F570-3174-42EF-AC7D-02BC55E398BC}"/>
  <bookViews>
    <workbookView xWindow="-120" yWindow="-120" windowWidth="19410" windowHeight="9705" tabRatio="883" activeTab="1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3" i="1" l="1"/>
  <c r="H23" i="1"/>
  <c r="M22" i="4" l="1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N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<sst xmlns="http://schemas.openxmlformats.org/spreadsheetml/2006/main" count="212" uniqueCount="86">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</sst>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29"/>
      <c r="D2" s="230"/>
      <c r="E2" s="230"/>
      <c r="F2" s="231"/>
      <c r="G2" s="2"/>
    </row>
    <row r="3" spans="2:8" ht="18.75" customHeight="1" thickTop="1" thickBot="1" x14ac:dyDescent="0.3">
      <c r="B3" s="1"/>
      <c r="C3" s="224"/>
      <c r="D3" s="225"/>
      <c r="E3" s="225"/>
      <c r="F3" s="226"/>
      <c r="G3" s="2"/>
    </row>
    <row r="4" spans="2:8" ht="18.75" customHeight="1" thickTop="1" thickBot="1" x14ac:dyDescent="0.35">
      <c r="B4" s="1"/>
      <c r="C4" s="232"/>
      <c r="D4" s="233"/>
      <c r="E4" s="233"/>
      <c r="F4" s="234"/>
      <c r="G4" s="2"/>
    </row>
    <row r="5" spans="2:8" ht="18.75" customHeight="1" thickTop="1" thickBot="1" x14ac:dyDescent="0.3">
      <c r="B5" s="1"/>
      <c r="C5" s="235"/>
      <c r="D5" s="236"/>
      <c r="E5" s="236"/>
      <c r="F5" s="237"/>
      <c r="G5" s="2"/>
    </row>
    <row r="6" spans="2:8" ht="18.75" customHeight="1" thickTop="1" thickBot="1" x14ac:dyDescent="0.35">
      <c r="B6" s="1"/>
      <c r="C6" s="232" t="s">
        <v>0</v>
      </c>
      <c r="D6" s="233"/>
      <c r="E6" s="233"/>
      <c r="F6" s="234"/>
      <c r="G6" s="2"/>
    </row>
    <row r="7" spans="2:8" ht="19.5" customHeight="1" thickTop="1" thickBot="1" x14ac:dyDescent="0.35">
      <c r="B7" s="1"/>
      <c r="C7" s="232" t="s">
        <v>85</v>
      </c>
      <c r="D7" s="233"/>
      <c r="E7" s="233"/>
      <c r="F7" s="234"/>
      <c r="G7" s="2"/>
    </row>
    <row r="8" spans="2:8" ht="17.25" thickTop="1" thickBot="1" x14ac:dyDescent="0.3">
      <c r="B8" s="1"/>
      <c r="C8" s="235"/>
      <c r="D8" s="236"/>
      <c r="E8" s="236"/>
      <c r="F8" s="237"/>
      <c r="G8" s="2"/>
    </row>
    <row r="9" spans="2:8" s="7" customFormat="1" ht="17.25" thickTop="1" thickBot="1" x14ac:dyDescent="0.3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4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5"/>
      <c r="D26" s="236"/>
      <c r="E26" s="236"/>
      <c r="F26" s="237"/>
      <c r="G26" s="2"/>
    </row>
    <row r="27" spans="2:7" ht="14.25" thickTop="1" thickBot="1" x14ac:dyDescent="0.25">
      <c r="B27" s="1"/>
      <c r="C27" s="241"/>
      <c r="D27" s="242"/>
      <c r="E27" s="242"/>
      <c r="F27" s="243"/>
      <c r="G27" s="2"/>
    </row>
    <row r="28" spans="2:7" ht="14.25" thickTop="1" thickBot="1" x14ac:dyDescent="0.25">
      <c r="B28" s="1"/>
      <c r="C28" s="238"/>
      <c r="D28" s="239"/>
      <c r="E28" s="239"/>
      <c r="F28" s="240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">
        <v>85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11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12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45</v>
      </c>
      <c r="C7" s="33">
        <v>22</v>
      </c>
      <c r="D7" s="34">
        <f t="shared" ref="D7:D23" si="0">(C7/B7)</f>
        <v>0.48888888888888887</v>
      </c>
      <c r="E7" s="35">
        <v>28</v>
      </c>
      <c r="F7" s="36">
        <v>6</v>
      </c>
      <c r="G7" s="34">
        <f t="shared" ref="G7:G23" si="1">(F7/E7)</f>
        <v>0.21428571428571427</v>
      </c>
      <c r="H7" s="37">
        <v>20</v>
      </c>
      <c r="I7" s="33">
        <v>5</v>
      </c>
      <c r="J7" s="38">
        <f t="shared" ref="J7:J23" si="2">(I7/H7)</f>
        <v>0.25</v>
      </c>
      <c r="K7" s="36">
        <v>25</v>
      </c>
      <c r="L7" s="39">
        <v>13</v>
      </c>
      <c r="M7" s="40">
        <f>+L7/K7</f>
        <v>0.52</v>
      </c>
      <c r="N7" s="41">
        <v>0</v>
      </c>
      <c r="O7" s="42">
        <v>0</v>
      </c>
      <c r="P7" s="39">
        <v>13</v>
      </c>
      <c r="Q7" s="43">
        <v>1</v>
      </c>
      <c r="R7" s="44">
        <v>4</v>
      </c>
      <c r="S7" s="45"/>
    </row>
    <row r="8" spans="1:19" s="46" customFormat="1" ht="20.100000000000001" customHeight="1" x14ac:dyDescent="0.2">
      <c r="A8" s="47" t="s">
        <v>33</v>
      </c>
      <c r="B8" s="48">
        <v>136</v>
      </c>
      <c r="C8" s="49">
        <v>130</v>
      </c>
      <c r="D8" s="50">
        <f t="shared" si="0"/>
        <v>0.95588235294117652</v>
      </c>
      <c r="E8" s="51">
        <v>60</v>
      </c>
      <c r="F8" s="52">
        <v>57</v>
      </c>
      <c r="G8" s="50">
        <f t="shared" si="1"/>
        <v>0.95</v>
      </c>
      <c r="H8" s="37">
        <v>60</v>
      </c>
      <c r="I8" s="49">
        <v>51</v>
      </c>
      <c r="J8" s="53">
        <f t="shared" si="2"/>
        <v>0.85</v>
      </c>
      <c r="K8" s="52">
        <v>120</v>
      </c>
      <c r="L8" s="54">
        <v>122</v>
      </c>
      <c r="M8" s="55">
        <f>+L8/K8</f>
        <v>1.0166666666666666</v>
      </c>
      <c r="N8" s="56">
        <v>0</v>
      </c>
      <c r="O8" s="57">
        <v>0</v>
      </c>
      <c r="P8" s="54">
        <v>122</v>
      </c>
      <c r="Q8" s="58">
        <v>0</v>
      </c>
      <c r="R8" s="59">
        <v>1</v>
      </c>
      <c r="S8" s="45"/>
    </row>
    <row r="9" spans="1:19" s="46" customFormat="1" ht="20.100000000000001" customHeight="1" x14ac:dyDescent="0.2">
      <c r="A9" s="31" t="s">
        <v>34</v>
      </c>
      <c r="B9" s="48">
        <v>69</v>
      </c>
      <c r="C9" s="60">
        <v>35</v>
      </c>
      <c r="D9" s="61">
        <f t="shared" si="0"/>
        <v>0.50724637681159424</v>
      </c>
      <c r="E9" s="51">
        <v>45</v>
      </c>
      <c r="F9" s="52">
        <v>15</v>
      </c>
      <c r="G9" s="50">
        <f t="shared" si="1"/>
        <v>0.33333333333333331</v>
      </c>
      <c r="H9" s="37">
        <v>27</v>
      </c>
      <c r="I9" s="60">
        <v>12</v>
      </c>
      <c r="J9" s="53">
        <f t="shared" si="2"/>
        <v>0.44444444444444442</v>
      </c>
      <c r="K9" s="52">
        <v>37</v>
      </c>
      <c r="L9" s="54">
        <v>30</v>
      </c>
      <c r="M9" s="55">
        <f t="shared" ref="M9:M22" si="3">+L9/K9</f>
        <v>0.81081081081081086</v>
      </c>
      <c r="N9" s="62">
        <v>0</v>
      </c>
      <c r="O9" s="63">
        <v>0</v>
      </c>
      <c r="P9" s="64">
        <v>30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89</v>
      </c>
      <c r="C10" s="60">
        <v>53</v>
      </c>
      <c r="D10" s="61">
        <f t="shared" si="0"/>
        <v>0.5955056179775281</v>
      </c>
      <c r="E10" s="68">
        <v>54</v>
      </c>
      <c r="F10" s="52">
        <v>25</v>
      </c>
      <c r="G10" s="50">
        <f t="shared" si="1"/>
        <v>0.46296296296296297</v>
      </c>
      <c r="H10" s="69">
        <v>19</v>
      </c>
      <c r="I10" s="60">
        <v>6</v>
      </c>
      <c r="J10" s="53">
        <f>IF(H10&gt;0,I10/H10,0)</f>
        <v>0.31578947368421051</v>
      </c>
      <c r="K10" s="52">
        <v>29</v>
      </c>
      <c r="L10" s="54">
        <v>23</v>
      </c>
      <c r="M10" s="55">
        <f t="shared" si="3"/>
        <v>0.7931034482758621</v>
      </c>
      <c r="N10" s="62">
        <v>0</v>
      </c>
      <c r="O10" s="63">
        <v>0</v>
      </c>
      <c r="P10" s="64">
        <v>23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33</v>
      </c>
      <c r="C11" s="60">
        <v>26</v>
      </c>
      <c r="D11" s="61">
        <f t="shared" si="0"/>
        <v>0.78787878787878785</v>
      </c>
      <c r="E11" s="70">
        <v>8</v>
      </c>
      <c r="F11" s="52">
        <v>3</v>
      </c>
      <c r="G11" s="50">
        <f t="shared" si="1"/>
        <v>0.375</v>
      </c>
      <c r="H11" s="37">
        <v>8</v>
      </c>
      <c r="I11" s="60">
        <v>3</v>
      </c>
      <c r="J11" s="53">
        <f>IF(H11&gt;0,I11/H11,0)</f>
        <v>0.375</v>
      </c>
      <c r="K11" s="52">
        <v>33</v>
      </c>
      <c r="L11" s="54">
        <v>16</v>
      </c>
      <c r="M11" s="55">
        <f>IF(K11&gt;0,L11/K11,0)</f>
        <v>0.48484848484848486</v>
      </c>
      <c r="N11" s="62">
        <v>1</v>
      </c>
      <c r="O11" s="63">
        <v>0</v>
      </c>
      <c r="P11" s="64">
        <v>16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108</v>
      </c>
      <c r="C12" s="60">
        <v>81</v>
      </c>
      <c r="D12" s="61">
        <f t="shared" si="0"/>
        <v>0.75</v>
      </c>
      <c r="E12" s="72">
        <v>55</v>
      </c>
      <c r="F12" s="52">
        <v>34</v>
      </c>
      <c r="G12" s="50">
        <f t="shared" si="1"/>
        <v>0.61818181818181817</v>
      </c>
      <c r="H12" s="37">
        <v>55</v>
      </c>
      <c r="I12" s="60">
        <v>30</v>
      </c>
      <c r="J12" s="53">
        <f t="shared" si="2"/>
        <v>0.54545454545454541</v>
      </c>
      <c r="K12" s="52">
        <v>108</v>
      </c>
      <c r="L12" s="54">
        <v>77</v>
      </c>
      <c r="M12" s="55">
        <f t="shared" si="3"/>
        <v>0.71296296296296291</v>
      </c>
      <c r="N12" s="62">
        <v>1</v>
      </c>
      <c r="O12" s="63">
        <v>18</v>
      </c>
      <c r="P12" s="64">
        <v>60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39</v>
      </c>
      <c r="D13" s="61">
        <f t="shared" si="0"/>
        <v>0.78</v>
      </c>
      <c r="E13" s="51">
        <v>35</v>
      </c>
      <c r="F13" s="52">
        <v>22</v>
      </c>
      <c r="G13" s="50">
        <f t="shared" si="1"/>
        <v>0.62857142857142856</v>
      </c>
      <c r="H13" s="37">
        <v>20</v>
      </c>
      <c r="I13" s="60">
        <v>11</v>
      </c>
      <c r="J13" s="53">
        <f t="shared" si="2"/>
        <v>0.55000000000000004</v>
      </c>
      <c r="K13" s="52">
        <v>30</v>
      </c>
      <c r="L13" s="54">
        <v>23</v>
      </c>
      <c r="M13" s="55">
        <f t="shared" si="3"/>
        <v>0.76666666666666672</v>
      </c>
      <c r="N13" s="62">
        <v>1</v>
      </c>
      <c r="O13" s="63">
        <v>0</v>
      </c>
      <c r="P13" s="64">
        <v>16</v>
      </c>
      <c r="Q13" s="65">
        <v>0</v>
      </c>
      <c r="R13" s="66">
        <v>8</v>
      </c>
      <c r="S13" s="45"/>
    </row>
    <row r="14" spans="1:19" s="46" customFormat="1" ht="20.100000000000001" customHeight="1" x14ac:dyDescent="0.2">
      <c r="A14" s="31" t="s">
        <v>39</v>
      </c>
      <c r="B14" s="48">
        <v>45</v>
      </c>
      <c r="C14" s="60">
        <v>45</v>
      </c>
      <c r="D14" s="61">
        <f t="shared" si="0"/>
        <v>1</v>
      </c>
      <c r="E14" s="51">
        <v>18</v>
      </c>
      <c r="F14" s="52">
        <v>15</v>
      </c>
      <c r="G14" s="50">
        <f t="shared" si="1"/>
        <v>0.83333333333333337</v>
      </c>
      <c r="H14" s="37">
        <v>14</v>
      </c>
      <c r="I14" s="60">
        <v>12</v>
      </c>
      <c r="J14" s="53">
        <f t="shared" si="2"/>
        <v>0.8571428571428571</v>
      </c>
      <c r="K14" s="52">
        <v>38</v>
      </c>
      <c r="L14" s="54">
        <v>40</v>
      </c>
      <c r="M14" s="55">
        <f t="shared" si="3"/>
        <v>1.0526315789473684</v>
      </c>
      <c r="N14" s="62">
        <v>0</v>
      </c>
      <c r="O14" s="63">
        <v>0</v>
      </c>
      <c r="P14" s="64">
        <v>40</v>
      </c>
      <c r="Q14" s="65">
        <v>0</v>
      </c>
      <c r="R14" s="66">
        <v>2</v>
      </c>
      <c r="S14" s="45"/>
    </row>
    <row r="15" spans="1:19" s="46" customFormat="1" ht="20.100000000000001" customHeight="1" x14ac:dyDescent="0.2">
      <c r="A15" s="31" t="s">
        <v>40</v>
      </c>
      <c r="B15" s="48">
        <v>224</v>
      </c>
      <c r="C15" s="60">
        <v>200</v>
      </c>
      <c r="D15" s="61">
        <f t="shared" si="0"/>
        <v>0.8928571428571429</v>
      </c>
      <c r="E15" s="51">
        <v>109</v>
      </c>
      <c r="F15" s="52">
        <v>86</v>
      </c>
      <c r="G15" s="50">
        <f t="shared" si="1"/>
        <v>0.78899082568807344</v>
      </c>
      <c r="H15" s="37">
        <v>79</v>
      </c>
      <c r="I15" s="60">
        <v>45</v>
      </c>
      <c r="J15" s="53">
        <f t="shared" si="2"/>
        <v>0.569620253164557</v>
      </c>
      <c r="K15" s="52">
        <v>152</v>
      </c>
      <c r="L15" s="54">
        <v>106</v>
      </c>
      <c r="M15" s="55">
        <f t="shared" si="3"/>
        <v>0.69736842105263153</v>
      </c>
      <c r="N15" s="62">
        <v>7</v>
      </c>
      <c r="O15" s="63">
        <v>0</v>
      </c>
      <c r="P15" s="64">
        <v>76</v>
      </c>
      <c r="Q15" s="65">
        <v>3</v>
      </c>
      <c r="R15" s="66">
        <v>39</v>
      </c>
      <c r="S15" s="45"/>
    </row>
    <row r="16" spans="1:19" s="46" customFormat="1" ht="20.100000000000001" customHeight="1" x14ac:dyDescent="0.2">
      <c r="A16" s="31" t="s">
        <v>41</v>
      </c>
      <c r="B16" s="48">
        <v>291</v>
      </c>
      <c r="C16" s="60">
        <v>237</v>
      </c>
      <c r="D16" s="61">
        <f t="shared" si="0"/>
        <v>0.81443298969072164</v>
      </c>
      <c r="E16" s="51">
        <v>147</v>
      </c>
      <c r="F16" s="52">
        <v>108</v>
      </c>
      <c r="G16" s="50">
        <f t="shared" si="1"/>
        <v>0.73469387755102045</v>
      </c>
      <c r="H16" s="37">
        <v>100</v>
      </c>
      <c r="I16" s="60">
        <v>67</v>
      </c>
      <c r="J16" s="53">
        <f t="shared" si="2"/>
        <v>0.67</v>
      </c>
      <c r="K16" s="52">
        <v>149</v>
      </c>
      <c r="L16" s="54">
        <v>149</v>
      </c>
      <c r="M16" s="55">
        <f t="shared" si="3"/>
        <v>1</v>
      </c>
      <c r="N16" s="62">
        <v>0</v>
      </c>
      <c r="O16" s="63">
        <v>0</v>
      </c>
      <c r="P16" s="64">
        <v>147</v>
      </c>
      <c r="Q16" s="65">
        <v>1</v>
      </c>
      <c r="R16" s="66">
        <v>3</v>
      </c>
      <c r="S16" s="45"/>
    </row>
    <row r="17" spans="1:19" s="46" customFormat="1" ht="20.100000000000001" customHeight="1" x14ac:dyDescent="0.2">
      <c r="A17" s="31" t="s">
        <v>42</v>
      </c>
      <c r="B17" s="48">
        <v>80</v>
      </c>
      <c r="C17" s="60">
        <v>45</v>
      </c>
      <c r="D17" s="61">
        <f t="shared" si="0"/>
        <v>0.5625</v>
      </c>
      <c r="E17" s="72">
        <v>50</v>
      </c>
      <c r="F17" s="52">
        <v>15</v>
      </c>
      <c r="G17" s="50">
        <f t="shared" si="1"/>
        <v>0.3</v>
      </c>
      <c r="H17" s="69">
        <v>50</v>
      </c>
      <c r="I17" s="60">
        <v>11</v>
      </c>
      <c r="J17" s="53">
        <f>IF(H17&gt;0,I17/H17,0)</f>
        <v>0.22</v>
      </c>
      <c r="K17" s="103">
        <v>80</v>
      </c>
      <c r="L17" s="54">
        <v>41</v>
      </c>
      <c r="M17" s="53">
        <f>IF(K17&gt;0,L17/K17,0)</f>
        <v>0.51249999999999996</v>
      </c>
      <c r="N17" s="62">
        <v>0</v>
      </c>
      <c r="O17" s="63">
        <v>0</v>
      </c>
      <c r="P17" s="64">
        <v>41</v>
      </c>
      <c r="Q17" s="65">
        <v>0</v>
      </c>
      <c r="R17" s="66">
        <v>2</v>
      </c>
      <c r="S17" s="45"/>
    </row>
    <row r="18" spans="1:19" s="46" customFormat="1" ht="20.100000000000001" customHeight="1" x14ac:dyDescent="0.2">
      <c r="A18" s="31" t="s">
        <v>43</v>
      </c>
      <c r="B18" s="48">
        <v>178</v>
      </c>
      <c r="C18" s="60">
        <v>104</v>
      </c>
      <c r="D18" s="61">
        <f t="shared" si="0"/>
        <v>0.5842696629213483</v>
      </c>
      <c r="E18" s="51">
        <v>90</v>
      </c>
      <c r="F18" s="52">
        <v>22</v>
      </c>
      <c r="G18" s="50">
        <f t="shared" si="1"/>
        <v>0.24444444444444444</v>
      </c>
      <c r="H18" s="37">
        <v>40</v>
      </c>
      <c r="I18" s="60">
        <v>17</v>
      </c>
      <c r="J18" s="53">
        <f t="shared" si="2"/>
        <v>0.42499999999999999</v>
      </c>
      <c r="K18" s="52">
        <v>90</v>
      </c>
      <c r="L18" s="54">
        <v>78</v>
      </c>
      <c r="M18" s="55">
        <f t="shared" si="3"/>
        <v>0.8666666666666667</v>
      </c>
      <c r="N18" s="62">
        <v>0</v>
      </c>
      <c r="O18" s="63">
        <v>0</v>
      </c>
      <c r="P18" s="64">
        <v>78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102</v>
      </c>
      <c r="C19" s="60">
        <v>55</v>
      </c>
      <c r="D19" s="61">
        <f t="shared" si="0"/>
        <v>0.53921568627450978</v>
      </c>
      <c r="E19" s="51">
        <v>70</v>
      </c>
      <c r="F19" s="52">
        <v>24</v>
      </c>
      <c r="G19" s="50">
        <f t="shared" si="1"/>
        <v>0.34285714285714286</v>
      </c>
      <c r="H19" s="37">
        <v>34</v>
      </c>
      <c r="I19" s="60">
        <v>22</v>
      </c>
      <c r="J19" s="53">
        <f t="shared" si="2"/>
        <v>0.6470588235294118</v>
      </c>
      <c r="K19" s="52">
        <v>65</v>
      </c>
      <c r="L19" s="54">
        <v>42</v>
      </c>
      <c r="M19" s="55">
        <f t="shared" si="3"/>
        <v>0.64615384615384619</v>
      </c>
      <c r="N19" s="62">
        <v>0</v>
      </c>
      <c r="O19" s="63">
        <v>0</v>
      </c>
      <c r="P19" s="64">
        <v>42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19</v>
      </c>
      <c r="C20" s="60">
        <v>1</v>
      </c>
      <c r="D20" s="61">
        <f t="shared" si="0"/>
        <v>5.2631578947368418E-2</v>
      </c>
      <c r="E20" s="51">
        <v>18</v>
      </c>
      <c r="F20" s="52">
        <v>0</v>
      </c>
      <c r="G20" s="50">
        <f t="shared" si="1"/>
        <v>0</v>
      </c>
      <c r="H20" s="37">
        <v>0</v>
      </c>
      <c r="I20" s="60">
        <v>1</v>
      </c>
      <c r="J20" s="53">
        <f>IF(H20&gt;0,I20/H20,0)</f>
        <v>0</v>
      </c>
      <c r="K20" s="52">
        <v>0</v>
      </c>
      <c r="L20" s="54">
        <v>1</v>
      </c>
      <c r="M20" s="53">
        <f>IF(K20&gt;0,L20/K20,0)</f>
        <v>0</v>
      </c>
      <c r="N20" s="62">
        <v>0</v>
      </c>
      <c r="O20" s="63">
        <v>0</v>
      </c>
      <c r="P20" s="64">
        <v>1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86</v>
      </c>
      <c r="C21" s="60">
        <v>52</v>
      </c>
      <c r="D21" s="61">
        <f t="shared" si="0"/>
        <v>0.60465116279069764</v>
      </c>
      <c r="E21" s="51">
        <v>49</v>
      </c>
      <c r="F21" s="52">
        <v>14</v>
      </c>
      <c r="G21" s="50">
        <f t="shared" si="1"/>
        <v>0.2857142857142857</v>
      </c>
      <c r="H21" s="69">
        <v>49</v>
      </c>
      <c r="I21" s="60">
        <v>16</v>
      </c>
      <c r="J21" s="53">
        <f>IF(H21&gt;0,I21/H21,0)</f>
        <v>0.32653061224489793</v>
      </c>
      <c r="K21" s="103">
        <v>86</v>
      </c>
      <c r="L21" s="54">
        <v>49</v>
      </c>
      <c r="M21" s="53">
        <f>IF(K21&gt;0,L21/K21,0)</f>
        <v>0.56976744186046513</v>
      </c>
      <c r="N21" s="62">
        <v>0</v>
      </c>
      <c r="O21" s="63">
        <v>0</v>
      </c>
      <c r="P21" s="64">
        <v>49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144</v>
      </c>
      <c r="C22" s="74">
        <v>105</v>
      </c>
      <c r="D22" s="75">
        <f t="shared" si="0"/>
        <v>0.72916666666666663</v>
      </c>
      <c r="E22" s="51">
        <v>114</v>
      </c>
      <c r="F22" s="76">
        <v>58</v>
      </c>
      <c r="G22" s="75">
        <f>IF(E22&gt;0,F22/E22,0)</f>
        <v>0.50877192982456143</v>
      </c>
      <c r="H22" s="69">
        <v>60</v>
      </c>
      <c r="I22" s="74">
        <v>17</v>
      </c>
      <c r="J22" s="75">
        <f>IF(H22&gt;0,I22/H22,0)</f>
        <v>0.28333333333333333</v>
      </c>
      <c r="K22" s="222">
        <v>117</v>
      </c>
      <c r="L22" s="78">
        <v>36</v>
      </c>
      <c r="M22" s="55">
        <f t="shared" si="3"/>
        <v>0.30769230769230771</v>
      </c>
      <c r="N22" s="79">
        <v>0</v>
      </c>
      <c r="O22" s="80">
        <v>0</v>
      </c>
      <c r="P22" s="78">
        <v>33</v>
      </c>
      <c r="Q22" s="81">
        <v>0</v>
      </c>
      <c r="R22" s="82">
        <v>3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1699</v>
      </c>
      <c r="C23" s="85">
        <f>SUM(C7:C22)</f>
        <v>1230</v>
      </c>
      <c r="D23" s="86">
        <f t="shared" si="0"/>
        <v>0.72395526780459096</v>
      </c>
      <c r="E23" s="87">
        <f>SUM(E7:E22)</f>
        <v>950</v>
      </c>
      <c r="F23" s="85">
        <f>SUM(F7:F22)</f>
        <v>504</v>
      </c>
      <c r="G23" s="86">
        <f t="shared" si="1"/>
        <v>0.53052631578947373</v>
      </c>
      <c r="H23" s="88">
        <f>SUM(H7:H22)</f>
        <v>635</v>
      </c>
      <c r="I23" s="85">
        <f>SUM(I7:I22)</f>
        <v>326</v>
      </c>
      <c r="J23" s="89">
        <f t="shared" si="2"/>
        <v>0.51338582677165356</v>
      </c>
      <c r="K23" s="85">
        <f>SUM(K7:K22)</f>
        <v>1159</v>
      </c>
      <c r="L23" s="90">
        <f>SUM(L7:L22)</f>
        <v>846</v>
      </c>
      <c r="M23" s="91">
        <f>+L23/K23</f>
        <v>0.72993960310612593</v>
      </c>
      <c r="N23" s="93">
        <f>SUM(N7:N22)</f>
        <v>10</v>
      </c>
      <c r="O23" s="93">
        <f>SUM(O7:O22)</f>
        <v>18</v>
      </c>
      <c r="P23" s="94">
        <f>SUM(P7:P22)</f>
        <v>787</v>
      </c>
      <c r="Q23" s="94">
        <f>SUM(Q7:Q22)</f>
        <v>7</v>
      </c>
      <c r="R23" s="95">
        <f>SUM(R7:R22)</f>
        <v>64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" customHeight="1" x14ac:dyDescent="0.25">
      <c r="A25" s="248" t="s">
        <v>49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</row>
    <row r="26" spans="1:19" ht="15" x14ac:dyDescent="0.25">
      <c r="A26" s="244" t="s">
        <v>50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228"/>
    </row>
    <row r="2" spans="1:15" s="24" customFormat="1" ht="20.100000000000001" customHeight="1" x14ac:dyDescent="0.2">
      <c r="A2" s="267" t="str">
        <f>'1 Adult Part'!$A$2</f>
        <v>FY25 QUARTER ENDING DECEMBER 31, 2024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1:15" s="24" customFormat="1" ht="20.100000000000001" customHeight="1" thickBot="1" x14ac:dyDescent="0.25">
      <c r="A3" s="277" t="s">
        <v>51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9"/>
    </row>
    <row r="4" spans="1:15" ht="15" x14ac:dyDescent="0.25">
      <c r="A4" s="280" t="s">
        <v>12</v>
      </c>
      <c r="B4" s="275" t="s">
        <v>52</v>
      </c>
      <c r="C4" s="275"/>
      <c r="D4" s="276"/>
      <c r="E4" s="274" t="s">
        <v>53</v>
      </c>
      <c r="F4" s="275"/>
      <c r="G4" s="276"/>
      <c r="H4" s="227" t="s">
        <v>54</v>
      </c>
      <c r="I4" s="272" t="s">
        <v>55</v>
      </c>
      <c r="J4" s="273"/>
      <c r="K4" s="272" t="s">
        <v>56</v>
      </c>
      <c r="L4" s="273"/>
      <c r="M4" s="274" t="s">
        <v>57</v>
      </c>
      <c r="N4" s="276"/>
    </row>
    <row r="5" spans="1:15" ht="34.5" customHeight="1" thickBot="1" x14ac:dyDescent="0.3">
      <c r="A5" s="281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29</v>
      </c>
      <c r="C6" s="103">
        <v>7</v>
      </c>
      <c r="D6" s="50">
        <f t="shared" ref="D6:D22" si="0">C6/B6</f>
        <v>0.2413793103448276</v>
      </c>
      <c r="E6" s="35">
        <v>22</v>
      </c>
      <c r="F6" s="104">
        <v>6</v>
      </c>
      <c r="G6" s="50">
        <f t="shared" ref="G6:G22" si="1">F6/E6</f>
        <v>0.27272727272727271</v>
      </c>
      <c r="H6" s="104">
        <v>0</v>
      </c>
      <c r="I6" s="105">
        <f t="shared" ref="I6:I22" si="2">+E6/B6</f>
        <v>0.75862068965517238</v>
      </c>
      <c r="J6" s="50">
        <f>IF(F6=0,0, F6/(C6-H6))</f>
        <v>0.8571428571428571</v>
      </c>
      <c r="K6" s="106">
        <v>22</v>
      </c>
      <c r="L6" s="107">
        <v>27.309487179487199</v>
      </c>
      <c r="M6" s="108">
        <v>16</v>
      </c>
      <c r="N6" s="109">
        <v>4</v>
      </c>
    </row>
    <row r="7" spans="1:15" s="110" customFormat="1" ht="21.95" customHeight="1" x14ac:dyDescent="0.2">
      <c r="A7" s="47" t="s">
        <v>33</v>
      </c>
      <c r="B7" s="37">
        <v>90</v>
      </c>
      <c r="C7" s="103">
        <v>32</v>
      </c>
      <c r="D7" s="111">
        <f t="shared" si="0"/>
        <v>0.35555555555555557</v>
      </c>
      <c r="E7" s="51">
        <v>65</v>
      </c>
      <c r="F7" s="104">
        <v>14</v>
      </c>
      <c r="G7" s="50">
        <f t="shared" si="1"/>
        <v>0.2153846153846154</v>
      </c>
      <c r="H7" s="104">
        <v>0</v>
      </c>
      <c r="I7" s="105">
        <f t="shared" si="2"/>
        <v>0.72222222222222221</v>
      </c>
      <c r="J7" s="50">
        <f t="shared" ref="J7:J22" si="3">(F7/(C7-H7))</f>
        <v>0.4375</v>
      </c>
      <c r="K7" s="106">
        <v>16.5</v>
      </c>
      <c r="L7" s="107">
        <v>21</v>
      </c>
      <c r="M7" s="112">
        <v>80</v>
      </c>
      <c r="N7" s="109">
        <v>57</v>
      </c>
    </row>
    <row r="8" spans="1:15" s="110" customFormat="1" ht="21.95" customHeight="1" x14ac:dyDescent="0.2">
      <c r="A8" s="31" t="s">
        <v>34</v>
      </c>
      <c r="B8" s="37">
        <v>45</v>
      </c>
      <c r="C8" s="113">
        <v>8</v>
      </c>
      <c r="D8" s="61">
        <f t="shared" si="0"/>
        <v>0.17777777777777778</v>
      </c>
      <c r="E8" s="51">
        <v>34</v>
      </c>
      <c r="F8" s="114">
        <v>6</v>
      </c>
      <c r="G8" s="111">
        <f t="shared" si="1"/>
        <v>0.17647058823529413</v>
      </c>
      <c r="H8" s="115">
        <v>0</v>
      </c>
      <c r="I8" s="116">
        <f t="shared" si="2"/>
        <v>0.75555555555555554</v>
      </c>
      <c r="J8" s="61">
        <f t="shared" si="3"/>
        <v>0.75</v>
      </c>
      <c r="K8" s="106">
        <v>18.5</v>
      </c>
      <c r="L8" s="117">
        <v>28.538333333333298</v>
      </c>
      <c r="M8" s="112">
        <v>15</v>
      </c>
      <c r="N8" s="118">
        <v>16</v>
      </c>
    </row>
    <row r="9" spans="1:15" s="110" customFormat="1" ht="21.95" customHeight="1" x14ac:dyDescent="0.2">
      <c r="A9" s="31" t="s">
        <v>35</v>
      </c>
      <c r="B9" s="69">
        <v>52</v>
      </c>
      <c r="C9" s="113">
        <v>27</v>
      </c>
      <c r="D9" s="61">
        <f t="shared" si="0"/>
        <v>0.51923076923076927</v>
      </c>
      <c r="E9" s="68">
        <v>31</v>
      </c>
      <c r="F9" s="114">
        <v>10</v>
      </c>
      <c r="G9" s="61">
        <f>IF(E9&gt;0,F9/E9,0)</f>
        <v>0.32258064516129031</v>
      </c>
      <c r="H9" s="114">
        <v>0</v>
      </c>
      <c r="I9" s="116">
        <f t="shared" si="2"/>
        <v>0.59615384615384615</v>
      </c>
      <c r="J9" s="61">
        <f t="shared" si="3"/>
        <v>0.37037037037037035</v>
      </c>
      <c r="K9" s="119">
        <v>18</v>
      </c>
      <c r="L9" s="117">
        <v>20.7844615384615</v>
      </c>
      <c r="M9" s="120">
        <v>20</v>
      </c>
      <c r="N9" s="118">
        <v>9</v>
      </c>
    </row>
    <row r="10" spans="1:15" s="110" customFormat="1" ht="21.95" customHeight="1" x14ac:dyDescent="0.2">
      <c r="A10" s="31" t="s">
        <v>36</v>
      </c>
      <c r="B10" s="37">
        <v>24</v>
      </c>
      <c r="C10" s="113">
        <v>6</v>
      </c>
      <c r="D10" s="61">
        <f t="shared" si="0"/>
        <v>0.25</v>
      </c>
      <c r="E10" s="51">
        <v>18</v>
      </c>
      <c r="F10" s="114">
        <v>4</v>
      </c>
      <c r="G10" s="61">
        <f t="shared" si="1"/>
        <v>0.22222222222222221</v>
      </c>
      <c r="H10" s="114">
        <v>1</v>
      </c>
      <c r="I10" s="116">
        <f t="shared" si="2"/>
        <v>0.75</v>
      </c>
      <c r="J10" s="61">
        <f t="shared" si="3"/>
        <v>0.8</v>
      </c>
      <c r="K10" s="106">
        <v>20.84</v>
      </c>
      <c r="L10" s="117">
        <v>30.21</v>
      </c>
      <c r="M10" s="112">
        <v>16</v>
      </c>
      <c r="N10" s="118">
        <v>13</v>
      </c>
    </row>
    <row r="11" spans="1:15" s="110" customFormat="1" ht="21.95" customHeight="1" x14ac:dyDescent="0.2">
      <c r="A11" s="31" t="s">
        <v>37</v>
      </c>
      <c r="B11" s="37">
        <v>75</v>
      </c>
      <c r="C11" s="113">
        <v>39</v>
      </c>
      <c r="D11" s="61">
        <f t="shared" si="0"/>
        <v>0.52</v>
      </c>
      <c r="E11" s="51">
        <v>54</v>
      </c>
      <c r="F11" s="114">
        <v>26</v>
      </c>
      <c r="G11" s="121">
        <f t="shared" si="1"/>
        <v>0.48148148148148145</v>
      </c>
      <c r="H11" s="122">
        <v>1</v>
      </c>
      <c r="I11" s="116">
        <f t="shared" si="2"/>
        <v>0.72</v>
      </c>
      <c r="J11" s="61">
        <f t="shared" si="3"/>
        <v>0.68421052631578949</v>
      </c>
      <c r="K11" s="106">
        <v>23.5</v>
      </c>
      <c r="L11" s="117">
        <v>25.762781065088799</v>
      </c>
      <c r="M11" s="112">
        <v>54</v>
      </c>
      <c r="N11" s="118">
        <v>39</v>
      </c>
    </row>
    <row r="12" spans="1:15" s="110" customFormat="1" ht="21.95" customHeight="1" x14ac:dyDescent="0.2">
      <c r="A12" s="31" t="s">
        <v>38</v>
      </c>
      <c r="B12" s="37">
        <v>30</v>
      </c>
      <c r="C12" s="113">
        <v>14</v>
      </c>
      <c r="D12" s="61">
        <f t="shared" si="0"/>
        <v>0.46666666666666667</v>
      </c>
      <c r="E12" s="51">
        <v>20</v>
      </c>
      <c r="F12" s="114">
        <v>6</v>
      </c>
      <c r="G12" s="61">
        <f t="shared" si="1"/>
        <v>0.3</v>
      </c>
      <c r="H12" s="114">
        <v>0</v>
      </c>
      <c r="I12" s="116">
        <f t="shared" si="2"/>
        <v>0.66666666666666663</v>
      </c>
      <c r="J12" s="61">
        <f t="shared" si="3"/>
        <v>0.42857142857142855</v>
      </c>
      <c r="K12" s="106">
        <v>20</v>
      </c>
      <c r="L12" s="117">
        <v>22.7</v>
      </c>
      <c r="M12" s="112">
        <v>18</v>
      </c>
      <c r="N12" s="118">
        <v>7</v>
      </c>
    </row>
    <row r="13" spans="1:15" s="110" customFormat="1" ht="21.95" customHeight="1" x14ac:dyDescent="0.2">
      <c r="A13" s="31" t="s">
        <v>39</v>
      </c>
      <c r="B13" s="37">
        <v>31</v>
      </c>
      <c r="C13" s="113">
        <v>8</v>
      </c>
      <c r="D13" s="61">
        <f t="shared" si="0"/>
        <v>0.25806451612903225</v>
      </c>
      <c r="E13" s="51">
        <v>24</v>
      </c>
      <c r="F13" s="114">
        <v>7</v>
      </c>
      <c r="G13" s="111">
        <f>IF(E13&gt;0,F13/E13,0)</f>
        <v>0.29166666666666669</v>
      </c>
      <c r="H13" s="115">
        <v>0</v>
      </c>
      <c r="I13" s="116">
        <f t="shared" si="2"/>
        <v>0.77419354838709675</v>
      </c>
      <c r="J13" s="61">
        <f t="shared" si="3"/>
        <v>0.875</v>
      </c>
      <c r="K13" s="106">
        <v>17.5</v>
      </c>
      <c r="L13" s="117">
        <v>20.271428571428601</v>
      </c>
      <c r="M13" s="112">
        <v>28</v>
      </c>
      <c r="N13" s="118">
        <v>32</v>
      </c>
    </row>
    <row r="14" spans="1:15" s="110" customFormat="1" ht="21.95" customHeight="1" x14ac:dyDescent="0.2">
      <c r="A14" s="31" t="s">
        <v>40</v>
      </c>
      <c r="B14" s="37">
        <v>119</v>
      </c>
      <c r="C14" s="113">
        <v>75</v>
      </c>
      <c r="D14" s="61">
        <f t="shared" si="0"/>
        <v>0.63025210084033612</v>
      </c>
      <c r="E14" s="51">
        <v>97</v>
      </c>
      <c r="F14" s="114">
        <v>27</v>
      </c>
      <c r="G14" s="61">
        <f t="shared" si="1"/>
        <v>0.27835051546391754</v>
      </c>
      <c r="H14" s="114">
        <v>1</v>
      </c>
      <c r="I14" s="116">
        <f t="shared" si="2"/>
        <v>0.81512605042016806</v>
      </c>
      <c r="J14" s="61">
        <f t="shared" si="3"/>
        <v>0.36486486486486486</v>
      </c>
      <c r="K14" s="106">
        <v>19.5</v>
      </c>
      <c r="L14" s="117">
        <v>20.3055555555556</v>
      </c>
      <c r="M14" s="112">
        <v>114</v>
      </c>
      <c r="N14" s="118">
        <v>68</v>
      </c>
    </row>
    <row r="15" spans="1:15" s="110" customFormat="1" ht="21.95" customHeight="1" x14ac:dyDescent="0.2">
      <c r="A15" s="31" t="s">
        <v>41</v>
      </c>
      <c r="B15" s="37">
        <v>114</v>
      </c>
      <c r="C15" s="113">
        <v>85</v>
      </c>
      <c r="D15" s="61">
        <f t="shared" si="0"/>
        <v>0.74561403508771928</v>
      </c>
      <c r="E15" s="51">
        <v>80</v>
      </c>
      <c r="F15" s="114">
        <v>44</v>
      </c>
      <c r="G15" s="61">
        <f>IF(E15=0,0,F15/E15)</f>
        <v>0.55000000000000004</v>
      </c>
      <c r="H15" s="114">
        <v>2</v>
      </c>
      <c r="I15" s="116">
        <f t="shared" si="2"/>
        <v>0.70175438596491224</v>
      </c>
      <c r="J15" s="61">
        <f t="shared" si="3"/>
        <v>0.53012048192771088</v>
      </c>
      <c r="K15" s="106">
        <v>15.94</v>
      </c>
      <c r="L15" s="117">
        <v>22.333374125874101</v>
      </c>
      <c r="M15" s="112">
        <v>83</v>
      </c>
      <c r="N15" s="118">
        <v>106</v>
      </c>
    </row>
    <row r="16" spans="1:15" s="110" customFormat="1" ht="21.95" customHeight="1" x14ac:dyDescent="0.2">
      <c r="A16" s="31" t="s">
        <v>42</v>
      </c>
      <c r="B16" s="37">
        <v>38</v>
      </c>
      <c r="C16" s="113">
        <v>19</v>
      </c>
      <c r="D16" s="61">
        <f t="shared" si="0"/>
        <v>0.5</v>
      </c>
      <c r="E16" s="51">
        <v>29</v>
      </c>
      <c r="F16" s="114">
        <v>6</v>
      </c>
      <c r="G16" s="61">
        <f t="shared" si="1"/>
        <v>0.20689655172413793</v>
      </c>
      <c r="H16" s="114">
        <v>0</v>
      </c>
      <c r="I16" s="116">
        <f t="shared" si="2"/>
        <v>0.76315789473684215</v>
      </c>
      <c r="J16" s="61">
        <f t="shared" si="3"/>
        <v>0.31578947368421051</v>
      </c>
      <c r="K16" s="106">
        <v>19</v>
      </c>
      <c r="L16" s="117">
        <v>20.9583333333333</v>
      </c>
      <c r="M16" s="120">
        <v>32</v>
      </c>
      <c r="N16" s="118">
        <v>24</v>
      </c>
    </row>
    <row r="17" spans="1:17" s="110" customFormat="1" ht="21.95" customHeight="1" x14ac:dyDescent="0.2">
      <c r="A17" s="31" t="s">
        <v>43</v>
      </c>
      <c r="B17" s="37">
        <v>86</v>
      </c>
      <c r="C17" s="113">
        <v>39</v>
      </c>
      <c r="D17" s="61">
        <f t="shared" si="0"/>
        <v>0.45348837209302323</v>
      </c>
      <c r="E17" s="51">
        <v>67</v>
      </c>
      <c r="F17" s="114">
        <v>16</v>
      </c>
      <c r="G17" s="61">
        <f t="shared" si="1"/>
        <v>0.23880597014925373</v>
      </c>
      <c r="H17" s="114">
        <v>3</v>
      </c>
      <c r="I17" s="116">
        <f t="shared" si="2"/>
        <v>0.77906976744186052</v>
      </c>
      <c r="J17" s="61">
        <f t="shared" si="3"/>
        <v>0.44444444444444442</v>
      </c>
      <c r="K17" s="106">
        <v>23</v>
      </c>
      <c r="L17" s="117">
        <v>24.703604826546002</v>
      </c>
      <c r="M17" s="112">
        <v>45</v>
      </c>
      <c r="N17" s="118">
        <v>33</v>
      </c>
    </row>
    <row r="18" spans="1:17" s="110" customFormat="1" ht="21.95" customHeight="1" x14ac:dyDescent="0.2">
      <c r="A18" s="31" t="s">
        <v>44</v>
      </c>
      <c r="B18" s="37">
        <v>50</v>
      </c>
      <c r="C18" s="113">
        <v>10</v>
      </c>
      <c r="D18" s="61">
        <f t="shared" si="0"/>
        <v>0.2</v>
      </c>
      <c r="E18" s="51">
        <v>35</v>
      </c>
      <c r="F18" s="114">
        <v>9</v>
      </c>
      <c r="G18" s="61">
        <f t="shared" si="1"/>
        <v>0.25714285714285712</v>
      </c>
      <c r="H18" s="114">
        <v>0</v>
      </c>
      <c r="I18" s="116">
        <f t="shared" si="2"/>
        <v>0.7</v>
      </c>
      <c r="J18" s="61">
        <f t="shared" si="3"/>
        <v>0.9</v>
      </c>
      <c r="K18" s="106">
        <v>22</v>
      </c>
      <c r="L18" s="117">
        <v>31.070854700854699</v>
      </c>
      <c r="M18" s="112">
        <v>42</v>
      </c>
      <c r="N18" s="118">
        <v>19</v>
      </c>
    </row>
    <row r="19" spans="1:17" s="110" customFormat="1" ht="21.95" customHeight="1" x14ac:dyDescent="0.2">
      <c r="A19" s="31" t="s">
        <v>45</v>
      </c>
      <c r="B19" s="37">
        <v>16</v>
      </c>
      <c r="C19" s="113">
        <v>0</v>
      </c>
      <c r="D19" s="61">
        <f t="shared" si="0"/>
        <v>0</v>
      </c>
      <c r="E19" s="51">
        <v>12</v>
      </c>
      <c r="F19" s="114">
        <v>0</v>
      </c>
      <c r="G19" s="50">
        <f t="shared" si="1"/>
        <v>0</v>
      </c>
      <c r="H19" s="104">
        <v>0</v>
      </c>
      <c r="I19" s="116">
        <f t="shared" si="2"/>
        <v>0.75</v>
      </c>
      <c r="J19" s="61">
        <f>IF(F19=0,0,F19/(C19-H19))</f>
        <v>0</v>
      </c>
      <c r="K19" s="106">
        <v>20</v>
      </c>
      <c r="L19" s="117">
        <v>0</v>
      </c>
      <c r="M19" s="112">
        <v>1</v>
      </c>
      <c r="N19" s="118">
        <v>0</v>
      </c>
    </row>
    <row r="20" spans="1:17" s="110" customFormat="1" ht="21.95" customHeight="1" x14ac:dyDescent="0.2">
      <c r="A20" s="31" t="s">
        <v>46</v>
      </c>
      <c r="B20" s="69">
        <v>56</v>
      </c>
      <c r="C20" s="113">
        <v>9</v>
      </c>
      <c r="D20" s="61">
        <f t="shared" si="0"/>
        <v>0.16071428571428573</v>
      </c>
      <c r="E20" s="51">
        <v>49</v>
      </c>
      <c r="F20" s="114">
        <v>5</v>
      </c>
      <c r="G20" s="50">
        <f t="shared" si="1"/>
        <v>0.10204081632653061</v>
      </c>
      <c r="H20" s="104">
        <v>0</v>
      </c>
      <c r="I20" s="116">
        <f t="shared" si="2"/>
        <v>0.875</v>
      </c>
      <c r="J20" s="61">
        <f t="shared" si="3"/>
        <v>0.55555555555555558</v>
      </c>
      <c r="K20" s="106">
        <v>16</v>
      </c>
      <c r="L20" s="117">
        <v>20.399999999999999</v>
      </c>
      <c r="M20" s="120">
        <v>70</v>
      </c>
      <c r="N20" s="118">
        <v>24</v>
      </c>
    </row>
    <row r="21" spans="1:17" s="110" customFormat="1" ht="21.95" customHeight="1" thickBot="1" x14ac:dyDescent="0.25">
      <c r="A21" s="73" t="s">
        <v>47</v>
      </c>
      <c r="B21" s="123">
        <v>97</v>
      </c>
      <c r="C21" s="124">
        <v>49</v>
      </c>
      <c r="D21" s="75">
        <f t="shared" si="0"/>
        <v>0.50515463917525771</v>
      </c>
      <c r="E21" s="70">
        <v>43</v>
      </c>
      <c r="F21" s="122">
        <v>25</v>
      </c>
      <c r="G21" s="111">
        <f t="shared" si="1"/>
        <v>0.58139534883720934</v>
      </c>
      <c r="H21" s="125">
        <v>0</v>
      </c>
      <c r="I21" s="116">
        <f t="shared" si="2"/>
        <v>0.44329896907216493</v>
      </c>
      <c r="J21" s="121">
        <f t="shared" si="3"/>
        <v>0.51020408163265307</v>
      </c>
      <c r="K21" s="106">
        <v>22.06</v>
      </c>
      <c r="L21" s="126">
        <v>23.6500208144796</v>
      </c>
      <c r="M21" s="221">
        <v>72</v>
      </c>
      <c r="N21" s="127">
        <v>19</v>
      </c>
    </row>
    <row r="22" spans="1:17" s="110" customFormat="1" ht="21.95" customHeight="1" thickBot="1" x14ac:dyDescent="0.25">
      <c r="A22" s="83" t="s">
        <v>48</v>
      </c>
      <c r="B22" s="128">
        <f>SUM(B6:B21)</f>
        <v>952</v>
      </c>
      <c r="C22" s="129">
        <f>SUM(C6:C21)</f>
        <v>427</v>
      </c>
      <c r="D22" s="130">
        <f t="shared" si="0"/>
        <v>0.4485294117647059</v>
      </c>
      <c r="E22" s="87">
        <f>SUM(E6:E21)</f>
        <v>680</v>
      </c>
      <c r="F22" s="131">
        <f>SUM(F6:F21)</f>
        <v>211</v>
      </c>
      <c r="G22" s="130">
        <f t="shared" si="1"/>
        <v>0.31029411764705883</v>
      </c>
      <c r="H22" s="131">
        <f>SUM(H6:H21)</f>
        <v>8</v>
      </c>
      <c r="I22" s="132">
        <f t="shared" si="2"/>
        <v>0.7142857142857143</v>
      </c>
      <c r="J22" s="130">
        <f t="shared" si="3"/>
        <v>0.50357995226730312</v>
      </c>
      <c r="K22" s="133">
        <v>19.495274390243903</v>
      </c>
      <c r="L22" s="134">
        <v>23.364184654354901</v>
      </c>
      <c r="M22" s="135">
        <f>SUM(M6:M21)</f>
        <v>706</v>
      </c>
      <c r="N22" s="136">
        <f>SUM(N6:N21)</f>
        <v>470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9" s="24" customFormat="1" ht="20.100000000000001" customHeight="1" x14ac:dyDescent="0.2">
      <c r="A2" s="252" t="str">
        <f>'1 Adult Part'!$A$2</f>
        <v>FY25 QUARTER ENDING DECEMBER 31, 2024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9"/>
    </row>
    <row r="3" spans="1:19" s="24" customFormat="1" ht="20.100000000000001" customHeight="1" thickBot="1" x14ac:dyDescent="0.25">
      <c r="A3" s="255" t="s">
        <v>61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</row>
    <row r="4" spans="1:19" ht="16.5" customHeight="1" x14ac:dyDescent="0.25">
      <c r="A4" s="280" t="s">
        <v>62</v>
      </c>
      <c r="B4" s="272" t="s">
        <v>63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73"/>
    </row>
    <row r="5" spans="1:19" ht="50.25" customHeight="1" thickBot="1" x14ac:dyDescent="0.25">
      <c r="A5" s="281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40.909090909090899</v>
      </c>
      <c r="C6" s="154">
        <v>4.5454545454545503</v>
      </c>
      <c r="D6" s="155">
        <v>18.181818181818201</v>
      </c>
      <c r="E6" s="154">
        <v>36.363636363636402</v>
      </c>
      <c r="F6" s="154">
        <v>4.5454545454545503</v>
      </c>
      <c r="G6" s="155">
        <v>9.0909090909090899</v>
      </c>
      <c r="H6" s="154">
        <v>0</v>
      </c>
      <c r="I6" s="155">
        <v>95.454545454545496</v>
      </c>
      <c r="J6" s="154">
        <v>0</v>
      </c>
      <c r="K6" s="155">
        <v>4.5454545454545503</v>
      </c>
      <c r="L6" s="155">
        <v>18.181818181818201</v>
      </c>
      <c r="M6" s="156">
        <v>0</v>
      </c>
      <c r="N6" s="155">
        <v>31.818181818181799</v>
      </c>
      <c r="O6" s="157">
        <v>95.454545454545496</v>
      </c>
      <c r="P6" s="158"/>
    </row>
    <row r="7" spans="1:19" s="46" customFormat="1" ht="21.95" customHeight="1" x14ac:dyDescent="0.2">
      <c r="A7" s="47" t="s">
        <v>33</v>
      </c>
      <c r="B7" s="159">
        <v>81.538461538461505</v>
      </c>
      <c r="C7" s="160">
        <v>8.4615384615384599</v>
      </c>
      <c r="D7" s="161">
        <v>39.230769230769198</v>
      </c>
      <c r="E7" s="160">
        <v>50.769230769230802</v>
      </c>
      <c r="F7" s="160">
        <v>4.6153846153846203</v>
      </c>
      <c r="G7" s="161">
        <v>4.6153846153846203</v>
      </c>
      <c r="H7" s="160">
        <v>1.5384615384615401</v>
      </c>
      <c r="I7" s="161">
        <v>73.846153846153896</v>
      </c>
      <c r="J7" s="160">
        <v>0</v>
      </c>
      <c r="K7" s="161">
        <v>6.9230769230769198</v>
      </c>
      <c r="L7" s="161">
        <v>5.3846153846153797</v>
      </c>
      <c r="M7" s="162">
        <v>0.76923076923076905</v>
      </c>
      <c r="N7" s="161">
        <v>27.692307692307701</v>
      </c>
      <c r="O7" s="163">
        <v>78.461538461538495</v>
      </c>
      <c r="P7" s="158"/>
    </row>
    <row r="8" spans="1:19" s="46" customFormat="1" ht="21.95" customHeight="1" x14ac:dyDescent="0.2">
      <c r="A8" s="31" t="s">
        <v>34</v>
      </c>
      <c r="B8" s="164">
        <v>71.428571428571402</v>
      </c>
      <c r="C8" s="165">
        <v>5.71428571428571</v>
      </c>
      <c r="D8" s="166">
        <v>28.571428571428601</v>
      </c>
      <c r="E8" s="165">
        <v>22.8571428571429</v>
      </c>
      <c r="F8" s="165">
        <v>0</v>
      </c>
      <c r="G8" s="166">
        <v>14.285714285714301</v>
      </c>
      <c r="H8" s="165">
        <v>8.5714285714285694</v>
      </c>
      <c r="I8" s="166">
        <v>85.714285714285694</v>
      </c>
      <c r="J8" s="165">
        <v>0</v>
      </c>
      <c r="K8" s="166">
        <v>22.8571428571429</v>
      </c>
      <c r="L8" s="166">
        <v>2.8571428571428599</v>
      </c>
      <c r="M8" s="167">
        <v>2.8571428571428599</v>
      </c>
      <c r="N8" s="166">
        <v>60</v>
      </c>
      <c r="O8" s="168">
        <v>94.285714285714306</v>
      </c>
      <c r="P8" s="158"/>
    </row>
    <row r="9" spans="1:19" s="46" customFormat="1" ht="21.95" customHeight="1" x14ac:dyDescent="0.2">
      <c r="A9" s="31" t="s">
        <v>35</v>
      </c>
      <c r="B9" s="164">
        <v>73.584905660377402</v>
      </c>
      <c r="C9" s="165">
        <v>3.7735849056603801</v>
      </c>
      <c r="D9" s="166">
        <v>18.867924528301899</v>
      </c>
      <c r="E9" s="165">
        <v>67.924528301886795</v>
      </c>
      <c r="F9" s="165">
        <v>0</v>
      </c>
      <c r="G9" s="166">
        <v>9.4339622641509404</v>
      </c>
      <c r="H9" s="165">
        <v>5.6603773584905701</v>
      </c>
      <c r="I9" s="166">
        <v>77.358490566037702</v>
      </c>
      <c r="J9" s="165">
        <v>0</v>
      </c>
      <c r="K9" s="166">
        <v>5.6603773584905701</v>
      </c>
      <c r="L9" s="166">
        <v>1.88679245283019</v>
      </c>
      <c r="M9" s="167">
        <v>5.6603773584905701</v>
      </c>
      <c r="N9" s="166">
        <v>64.150943396226396</v>
      </c>
      <c r="O9" s="168">
        <v>84.905660377358501</v>
      </c>
      <c r="P9" s="158"/>
    </row>
    <row r="10" spans="1:19" s="46" customFormat="1" ht="21.95" customHeight="1" x14ac:dyDescent="0.2">
      <c r="A10" s="31" t="s">
        <v>36</v>
      </c>
      <c r="B10" s="164">
        <v>69.230769230769198</v>
      </c>
      <c r="C10" s="165">
        <v>0</v>
      </c>
      <c r="D10" s="166">
        <v>3.8461538461538498</v>
      </c>
      <c r="E10" s="165">
        <v>42.307692307692299</v>
      </c>
      <c r="F10" s="165">
        <v>0</v>
      </c>
      <c r="G10" s="166">
        <v>7.6923076923076898</v>
      </c>
      <c r="H10" s="165">
        <v>19.230769230769202</v>
      </c>
      <c r="I10" s="166">
        <v>57.692307692307701</v>
      </c>
      <c r="J10" s="165">
        <v>0</v>
      </c>
      <c r="K10" s="166">
        <v>0</v>
      </c>
      <c r="L10" s="166">
        <v>0</v>
      </c>
      <c r="M10" s="167">
        <v>3.8461538461538498</v>
      </c>
      <c r="N10" s="166">
        <v>53.846153846153797</v>
      </c>
      <c r="O10" s="168">
        <v>100</v>
      </c>
      <c r="P10" s="158"/>
    </row>
    <row r="11" spans="1:19" s="46" customFormat="1" ht="21.95" customHeight="1" x14ac:dyDescent="0.2">
      <c r="A11" s="31" t="s">
        <v>37</v>
      </c>
      <c r="B11" s="164">
        <v>79.012345679012299</v>
      </c>
      <c r="C11" s="165">
        <v>2.4691358024691401</v>
      </c>
      <c r="D11" s="166">
        <v>29.629629629629601</v>
      </c>
      <c r="E11" s="165">
        <v>41.975308641975303</v>
      </c>
      <c r="F11" s="165">
        <v>8.6419753086419799</v>
      </c>
      <c r="G11" s="166">
        <v>1.2345679012345701</v>
      </c>
      <c r="H11" s="165">
        <v>3.7037037037037002</v>
      </c>
      <c r="I11" s="166">
        <v>62.962962962962997</v>
      </c>
      <c r="J11" s="165">
        <v>0</v>
      </c>
      <c r="K11" s="166">
        <v>71.604938271604894</v>
      </c>
      <c r="L11" s="166">
        <v>0</v>
      </c>
      <c r="M11" s="167">
        <v>0</v>
      </c>
      <c r="N11" s="166">
        <v>41.975308641975303</v>
      </c>
      <c r="O11" s="168">
        <v>81.481481481481495</v>
      </c>
      <c r="P11" s="158"/>
    </row>
    <row r="12" spans="1:19" s="46" customFormat="1" ht="21.95" customHeight="1" x14ac:dyDescent="0.2">
      <c r="A12" s="31" t="s">
        <v>38</v>
      </c>
      <c r="B12" s="164">
        <v>41.025641025641001</v>
      </c>
      <c r="C12" s="165">
        <v>12.8205128205128</v>
      </c>
      <c r="D12" s="166">
        <v>15.384615384615399</v>
      </c>
      <c r="E12" s="165">
        <v>17.948717948717899</v>
      </c>
      <c r="F12" s="165">
        <v>2.5641025641025599</v>
      </c>
      <c r="G12" s="166">
        <v>23.076923076923102</v>
      </c>
      <c r="H12" s="165">
        <v>0</v>
      </c>
      <c r="I12" s="166">
        <v>87.179487179487197</v>
      </c>
      <c r="J12" s="165">
        <v>0</v>
      </c>
      <c r="K12" s="166">
        <v>5.1282051282051304</v>
      </c>
      <c r="L12" s="166">
        <v>2.5641025641025599</v>
      </c>
      <c r="M12" s="167">
        <v>5.1282051282051304</v>
      </c>
      <c r="N12" s="166">
        <v>20.5128205128205</v>
      </c>
      <c r="O12" s="168">
        <v>89.743589743589794</v>
      </c>
      <c r="P12" s="158"/>
    </row>
    <row r="13" spans="1:19" s="46" customFormat="1" ht="21.95" customHeight="1" x14ac:dyDescent="0.2">
      <c r="A13" s="31" t="s">
        <v>39</v>
      </c>
      <c r="B13" s="164">
        <v>82.2222222222222</v>
      </c>
      <c r="C13" s="165">
        <v>4.4444444444444402</v>
      </c>
      <c r="D13" s="166">
        <v>40</v>
      </c>
      <c r="E13" s="165">
        <v>26.6666666666667</v>
      </c>
      <c r="F13" s="165">
        <v>20</v>
      </c>
      <c r="G13" s="166">
        <v>6.6666666666666696</v>
      </c>
      <c r="H13" s="165">
        <v>4.4444444444444402</v>
      </c>
      <c r="I13" s="166">
        <v>77.7777777777778</v>
      </c>
      <c r="J13" s="165">
        <v>2.2222222222222201</v>
      </c>
      <c r="K13" s="166">
        <v>15.5555555555556</v>
      </c>
      <c r="L13" s="166">
        <v>2.2222222222222201</v>
      </c>
      <c r="M13" s="167">
        <v>2.2222222222222201</v>
      </c>
      <c r="N13" s="166">
        <v>62.2222222222222</v>
      </c>
      <c r="O13" s="168">
        <v>97.7777777777778</v>
      </c>
      <c r="P13" s="158"/>
    </row>
    <row r="14" spans="1:19" s="46" customFormat="1" ht="21.95" customHeight="1" x14ac:dyDescent="0.2">
      <c r="A14" s="31" t="s">
        <v>40</v>
      </c>
      <c r="B14" s="164">
        <v>72</v>
      </c>
      <c r="C14" s="165">
        <v>7.5</v>
      </c>
      <c r="D14" s="166">
        <v>25.5</v>
      </c>
      <c r="E14" s="165">
        <v>33.5</v>
      </c>
      <c r="F14" s="165">
        <v>1</v>
      </c>
      <c r="G14" s="166">
        <v>11.5</v>
      </c>
      <c r="H14" s="165">
        <v>9</v>
      </c>
      <c r="I14" s="166">
        <v>90.5</v>
      </c>
      <c r="J14" s="165">
        <v>0</v>
      </c>
      <c r="K14" s="166">
        <v>52</v>
      </c>
      <c r="L14" s="166">
        <v>4.5</v>
      </c>
      <c r="M14" s="167">
        <v>0.5</v>
      </c>
      <c r="N14" s="166">
        <v>41</v>
      </c>
      <c r="O14" s="168">
        <v>99</v>
      </c>
      <c r="P14" s="158"/>
    </row>
    <row r="15" spans="1:19" s="46" customFormat="1" ht="21.95" customHeight="1" x14ac:dyDescent="0.2">
      <c r="A15" s="31" t="s">
        <v>41</v>
      </c>
      <c r="B15" s="164">
        <v>63.713080168776401</v>
      </c>
      <c r="C15" s="165">
        <v>2.9535864978903001</v>
      </c>
      <c r="D15" s="166">
        <v>67.088607594936704</v>
      </c>
      <c r="E15" s="165">
        <v>26.1603375527426</v>
      </c>
      <c r="F15" s="165">
        <v>4.6413502109704599</v>
      </c>
      <c r="G15" s="166">
        <v>5.9071729957805896</v>
      </c>
      <c r="H15" s="165">
        <v>9.2827004219409304</v>
      </c>
      <c r="I15" s="166">
        <v>94.092827004219401</v>
      </c>
      <c r="J15" s="165">
        <v>0</v>
      </c>
      <c r="K15" s="166">
        <v>15.1898734177215</v>
      </c>
      <c r="L15" s="166">
        <v>6.7510548523206797</v>
      </c>
      <c r="M15" s="167">
        <v>0.42194092827004198</v>
      </c>
      <c r="N15" s="166">
        <v>43.037974683544299</v>
      </c>
      <c r="O15" s="168">
        <v>98.312236286919799</v>
      </c>
      <c r="P15" s="158"/>
    </row>
    <row r="16" spans="1:19" s="46" customFormat="1" ht="21.95" customHeight="1" x14ac:dyDescent="0.2">
      <c r="A16" s="31" t="s">
        <v>42</v>
      </c>
      <c r="B16" s="164">
        <v>73.3333333333333</v>
      </c>
      <c r="C16" s="165">
        <v>8.8888888888888893</v>
      </c>
      <c r="D16" s="166">
        <v>55.5555555555556</v>
      </c>
      <c r="E16" s="165">
        <v>20</v>
      </c>
      <c r="F16" s="165">
        <v>2.2222222222222201</v>
      </c>
      <c r="G16" s="166">
        <v>13.3333333333333</v>
      </c>
      <c r="H16" s="165">
        <v>0</v>
      </c>
      <c r="I16" s="166">
        <v>75.5555555555556</v>
      </c>
      <c r="J16" s="165">
        <v>0</v>
      </c>
      <c r="K16" s="166">
        <v>8.8888888888888893</v>
      </c>
      <c r="L16" s="166">
        <v>2.2222222222222201</v>
      </c>
      <c r="M16" s="167">
        <v>2.2222222222222201</v>
      </c>
      <c r="N16" s="166">
        <v>62.2222222222222</v>
      </c>
      <c r="O16" s="168">
        <v>80</v>
      </c>
      <c r="P16" s="158"/>
    </row>
    <row r="17" spans="1:23" s="46" customFormat="1" ht="21.95" customHeight="1" x14ac:dyDescent="0.2">
      <c r="A17" s="31" t="s">
        <v>43</v>
      </c>
      <c r="B17" s="164">
        <v>83.653846153846104</v>
      </c>
      <c r="C17" s="165">
        <v>11.538461538461499</v>
      </c>
      <c r="D17" s="166">
        <v>25</v>
      </c>
      <c r="E17" s="165">
        <v>37.5</v>
      </c>
      <c r="F17" s="165">
        <v>2.8846153846153801</v>
      </c>
      <c r="G17" s="166">
        <v>9.6153846153846203</v>
      </c>
      <c r="H17" s="165">
        <v>0</v>
      </c>
      <c r="I17" s="166">
        <v>95.192307692307693</v>
      </c>
      <c r="J17" s="165">
        <v>0</v>
      </c>
      <c r="K17" s="166">
        <v>7.6923076923076898</v>
      </c>
      <c r="L17" s="166">
        <v>1.92307692307692</v>
      </c>
      <c r="M17" s="167">
        <v>0.96153846153846201</v>
      </c>
      <c r="N17" s="166">
        <v>32.692307692307701</v>
      </c>
      <c r="O17" s="168">
        <v>96.153846153846104</v>
      </c>
      <c r="P17" s="158"/>
    </row>
    <row r="18" spans="1:23" s="46" customFormat="1" ht="21.95" customHeight="1" x14ac:dyDescent="0.2">
      <c r="A18" s="31" t="s">
        <v>44</v>
      </c>
      <c r="B18" s="164">
        <v>70.909090909090907</v>
      </c>
      <c r="C18" s="165">
        <v>10.909090909090899</v>
      </c>
      <c r="D18" s="166">
        <v>18.181818181818201</v>
      </c>
      <c r="E18" s="165">
        <v>30.909090909090899</v>
      </c>
      <c r="F18" s="165">
        <v>7.2727272727272698</v>
      </c>
      <c r="G18" s="166">
        <v>10.909090909090899</v>
      </c>
      <c r="H18" s="165">
        <v>0</v>
      </c>
      <c r="I18" s="166">
        <v>78.181818181818201</v>
      </c>
      <c r="J18" s="165">
        <v>1.8181818181818199</v>
      </c>
      <c r="K18" s="166">
        <v>7.2727272727272698</v>
      </c>
      <c r="L18" s="166">
        <v>0</v>
      </c>
      <c r="M18" s="167">
        <v>3.6363636363636398</v>
      </c>
      <c r="N18" s="166">
        <v>50.909090909090899</v>
      </c>
      <c r="O18" s="168">
        <v>87.272727272727295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100</v>
      </c>
      <c r="E19" s="165">
        <v>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100</v>
      </c>
      <c r="L19" s="166">
        <v>0</v>
      </c>
      <c r="M19" s="167">
        <v>0</v>
      </c>
      <c r="N19" s="166">
        <v>100</v>
      </c>
      <c r="O19" s="168">
        <v>100</v>
      </c>
      <c r="P19" s="158"/>
    </row>
    <row r="20" spans="1:23" s="46" customFormat="1" ht="21.95" customHeight="1" x14ac:dyDescent="0.2">
      <c r="A20" s="31" t="s">
        <v>46</v>
      </c>
      <c r="B20" s="164">
        <v>84.615384615384599</v>
      </c>
      <c r="C20" s="165">
        <v>9.6153846153846203</v>
      </c>
      <c r="D20" s="166">
        <v>38.461538461538503</v>
      </c>
      <c r="E20" s="165">
        <v>26.923076923076898</v>
      </c>
      <c r="F20" s="165">
        <v>3.8461538461538498</v>
      </c>
      <c r="G20" s="166">
        <v>9.6153846153846203</v>
      </c>
      <c r="H20" s="165">
        <v>0</v>
      </c>
      <c r="I20" s="166">
        <v>98.076923076923094</v>
      </c>
      <c r="J20" s="165">
        <v>0</v>
      </c>
      <c r="K20" s="166">
        <v>38.461538461538503</v>
      </c>
      <c r="L20" s="166">
        <v>0</v>
      </c>
      <c r="M20" s="167">
        <v>1.92307692307692</v>
      </c>
      <c r="N20" s="166">
        <v>42.307692307692299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80</v>
      </c>
      <c r="C21" s="170">
        <v>9.5238095238095202</v>
      </c>
      <c r="D21" s="171">
        <v>16.1904761904762</v>
      </c>
      <c r="E21" s="170">
        <v>45.714285714285701</v>
      </c>
      <c r="F21" s="170">
        <v>7.6190476190476204</v>
      </c>
      <c r="G21" s="171">
        <v>6.6666666666666696</v>
      </c>
      <c r="H21" s="170">
        <v>1.9047619047619</v>
      </c>
      <c r="I21" s="171">
        <v>90.476190476190496</v>
      </c>
      <c r="J21" s="170">
        <v>0</v>
      </c>
      <c r="K21" s="171">
        <v>14.285714285714301</v>
      </c>
      <c r="L21" s="171">
        <v>2.8571428571428599</v>
      </c>
      <c r="M21" s="172">
        <v>0</v>
      </c>
      <c r="N21" s="171">
        <v>62.857142857142897</v>
      </c>
      <c r="O21" s="173">
        <v>96.190476190476204</v>
      </c>
      <c r="P21" s="158"/>
    </row>
    <row r="22" spans="1:23" s="46" customFormat="1" ht="21.95" customHeight="1" thickBot="1" x14ac:dyDescent="0.25">
      <c r="A22" s="83" t="s">
        <v>48</v>
      </c>
      <c r="B22" s="174">
        <v>72.926829268292707</v>
      </c>
      <c r="C22" s="175">
        <v>6.8292682926829302</v>
      </c>
      <c r="D22" s="176">
        <v>35.203252032520297</v>
      </c>
      <c r="E22" s="175">
        <v>35.609756097560997</v>
      </c>
      <c r="F22" s="177">
        <v>4.4715447154471502</v>
      </c>
      <c r="G22" s="175">
        <v>8.45528455284553</v>
      </c>
      <c r="H22" s="177">
        <v>4.8780487804878003</v>
      </c>
      <c r="I22" s="175">
        <v>85.365853658536594</v>
      </c>
      <c r="J22" s="178">
        <v>0.16260162601625999</v>
      </c>
      <c r="K22" s="175">
        <v>22.764227642276399</v>
      </c>
      <c r="L22" s="178">
        <v>3.7398373983739801</v>
      </c>
      <c r="M22" s="175">
        <v>1.3008130081300799</v>
      </c>
      <c r="N22" s="177">
        <v>44.308943089430898</v>
      </c>
      <c r="O22" s="179">
        <v>92.764227642276396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topLeftCell="A11"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tr">
        <f>'1 Adult Part'!A2:R2</f>
        <v>FY25 QUARTER ENDING DECEMBER 31, 2024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78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62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42</v>
      </c>
      <c r="C7" s="33">
        <v>56</v>
      </c>
      <c r="D7" s="183">
        <f>C7/B7</f>
        <v>1.3333333333333333</v>
      </c>
      <c r="E7" s="35">
        <v>30</v>
      </c>
      <c r="F7" s="36">
        <v>31</v>
      </c>
      <c r="G7" s="34">
        <f t="shared" ref="G7:G23" si="0">(F7/E7)</f>
        <v>1.0333333333333334</v>
      </c>
      <c r="H7" s="37">
        <v>22</v>
      </c>
      <c r="I7" s="33">
        <v>30</v>
      </c>
      <c r="J7" s="38">
        <f t="shared" ref="J7:J23" si="1">(I7/H7)</f>
        <v>1.3636363636363635</v>
      </c>
      <c r="K7" s="217">
        <v>26</v>
      </c>
      <c r="L7" s="39">
        <v>42</v>
      </c>
      <c r="M7" s="40">
        <f>+L7/K7</f>
        <v>1.6153846153846154</v>
      </c>
      <c r="N7" s="41">
        <v>0</v>
      </c>
      <c r="O7" s="42">
        <v>0</v>
      </c>
      <c r="P7" s="39">
        <v>42</v>
      </c>
      <c r="Q7" s="43">
        <v>1</v>
      </c>
      <c r="R7" s="44">
        <v>23</v>
      </c>
      <c r="S7" s="45"/>
    </row>
    <row r="8" spans="1:19" s="46" customFormat="1" ht="20.100000000000001" customHeight="1" x14ac:dyDescent="0.2">
      <c r="A8" s="47" t="s">
        <v>33</v>
      </c>
      <c r="B8" s="48">
        <v>129</v>
      </c>
      <c r="C8" s="49">
        <v>98</v>
      </c>
      <c r="D8" s="121">
        <f t="shared" ref="D8:D23" si="2">C8/B8</f>
        <v>0.75968992248062017</v>
      </c>
      <c r="E8" s="51">
        <v>60</v>
      </c>
      <c r="F8" s="52">
        <v>28</v>
      </c>
      <c r="G8" s="50">
        <f t="shared" si="0"/>
        <v>0.46666666666666667</v>
      </c>
      <c r="H8" s="37">
        <v>60</v>
      </c>
      <c r="I8" s="49">
        <v>26</v>
      </c>
      <c r="J8" s="53">
        <f t="shared" si="1"/>
        <v>0.43333333333333335</v>
      </c>
      <c r="K8" s="52">
        <v>110</v>
      </c>
      <c r="L8" s="54">
        <v>94</v>
      </c>
      <c r="M8" s="55">
        <f>+L8/K8</f>
        <v>0.8545454545454545</v>
      </c>
      <c r="N8" s="56">
        <v>0</v>
      </c>
      <c r="O8" s="57">
        <v>1</v>
      </c>
      <c r="P8" s="54">
        <v>93</v>
      </c>
      <c r="Q8" s="58">
        <v>1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75</v>
      </c>
      <c r="C9" s="60">
        <v>49</v>
      </c>
      <c r="D9" s="61">
        <f t="shared" si="2"/>
        <v>0.65333333333333332</v>
      </c>
      <c r="E9" s="51">
        <v>50</v>
      </c>
      <c r="F9" s="52">
        <v>25</v>
      </c>
      <c r="G9" s="50">
        <f t="shared" si="0"/>
        <v>0.5</v>
      </c>
      <c r="H9" s="37">
        <v>23</v>
      </c>
      <c r="I9" s="60">
        <v>27</v>
      </c>
      <c r="J9" s="53">
        <f t="shared" si="1"/>
        <v>1.173913043478261</v>
      </c>
      <c r="K9" s="52">
        <v>28</v>
      </c>
      <c r="L9" s="54">
        <v>46</v>
      </c>
      <c r="M9" s="55">
        <f t="shared" ref="M9:M19" si="3">+L9/K9</f>
        <v>1.6428571428571428</v>
      </c>
      <c r="N9" s="62">
        <v>0</v>
      </c>
      <c r="O9" s="63">
        <v>0</v>
      </c>
      <c r="P9" s="64">
        <v>45</v>
      </c>
      <c r="Q9" s="65">
        <v>1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123</v>
      </c>
      <c r="C10" s="60">
        <v>86</v>
      </c>
      <c r="D10" s="61">
        <f t="shared" si="2"/>
        <v>0.69918699186991873</v>
      </c>
      <c r="E10" s="68">
        <v>75</v>
      </c>
      <c r="F10" s="52">
        <v>37</v>
      </c>
      <c r="G10" s="50">
        <f t="shared" si="0"/>
        <v>0.49333333333333335</v>
      </c>
      <c r="H10" s="69">
        <v>15</v>
      </c>
      <c r="I10" s="60">
        <v>26</v>
      </c>
      <c r="J10" s="53">
        <f>IF(H10&gt;0,I10/H10,0)</f>
        <v>1.7333333333333334</v>
      </c>
      <c r="K10" s="52">
        <v>19</v>
      </c>
      <c r="L10" s="54">
        <v>42</v>
      </c>
      <c r="M10" s="55">
        <f t="shared" si="3"/>
        <v>2.2105263157894739</v>
      </c>
      <c r="N10" s="62">
        <v>0</v>
      </c>
      <c r="O10" s="63">
        <v>0</v>
      </c>
      <c r="P10" s="64">
        <v>42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105</v>
      </c>
      <c r="C11" s="60">
        <v>56</v>
      </c>
      <c r="D11" s="61">
        <f t="shared" si="2"/>
        <v>0.53333333333333333</v>
      </c>
      <c r="E11" s="70">
        <v>64</v>
      </c>
      <c r="F11" s="52">
        <v>15</v>
      </c>
      <c r="G11" s="50">
        <f t="shared" si="0"/>
        <v>0.234375</v>
      </c>
      <c r="H11" s="37">
        <v>64</v>
      </c>
      <c r="I11" s="60">
        <v>5</v>
      </c>
      <c r="J11" s="53">
        <f t="shared" si="1"/>
        <v>7.8125E-2</v>
      </c>
      <c r="K11" s="52">
        <v>105</v>
      </c>
      <c r="L11" s="54">
        <v>28</v>
      </c>
      <c r="M11" s="55">
        <f t="shared" si="3"/>
        <v>0.26666666666666666</v>
      </c>
      <c r="N11" s="62">
        <v>1</v>
      </c>
      <c r="O11" s="63">
        <v>0</v>
      </c>
      <c r="P11" s="64">
        <v>28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97</v>
      </c>
      <c r="C12" s="60">
        <v>84</v>
      </c>
      <c r="D12" s="61">
        <f t="shared" si="2"/>
        <v>0.865979381443299</v>
      </c>
      <c r="E12" s="72">
        <v>55</v>
      </c>
      <c r="F12" s="52">
        <v>47</v>
      </c>
      <c r="G12" s="50">
        <f t="shared" si="0"/>
        <v>0.8545454545454545</v>
      </c>
      <c r="H12" s="37">
        <v>55</v>
      </c>
      <c r="I12" s="60">
        <v>42</v>
      </c>
      <c r="J12" s="53">
        <f t="shared" si="1"/>
        <v>0.76363636363636367</v>
      </c>
      <c r="K12" s="52">
        <v>97</v>
      </c>
      <c r="L12" s="54">
        <v>78</v>
      </c>
      <c r="M12" s="55">
        <f t="shared" si="3"/>
        <v>0.80412371134020622</v>
      </c>
      <c r="N12" s="62">
        <v>0</v>
      </c>
      <c r="O12" s="63">
        <v>5</v>
      </c>
      <c r="P12" s="64">
        <v>73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45</v>
      </c>
      <c r="C13" s="60">
        <v>37</v>
      </c>
      <c r="D13" s="61">
        <f t="shared" si="2"/>
        <v>0.82222222222222219</v>
      </c>
      <c r="E13" s="51">
        <v>25</v>
      </c>
      <c r="F13" s="52">
        <v>25</v>
      </c>
      <c r="G13" s="50">
        <f t="shared" si="0"/>
        <v>1</v>
      </c>
      <c r="H13" s="37">
        <v>20</v>
      </c>
      <c r="I13" s="60">
        <v>8</v>
      </c>
      <c r="J13" s="53">
        <f t="shared" si="1"/>
        <v>0.4</v>
      </c>
      <c r="K13" s="52">
        <v>38</v>
      </c>
      <c r="L13" s="54">
        <v>17</v>
      </c>
      <c r="M13" s="55">
        <f t="shared" si="3"/>
        <v>0.44736842105263158</v>
      </c>
      <c r="N13" s="62">
        <v>0</v>
      </c>
      <c r="O13" s="63">
        <v>0</v>
      </c>
      <c r="P13" s="64">
        <v>14</v>
      </c>
      <c r="Q13" s="65">
        <v>0</v>
      </c>
      <c r="R13" s="66">
        <v>3</v>
      </c>
      <c r="S13" s="45"/>
    </row>
    <row r="14" spans="1:19" s="46" customFormat="1" ht="20.100000000000001" customHeight="1" x14ac:dyDescent="0.2">
      <c r="A14" s="31" t="s">
        <v>39</v>
      </c>
      <c r="B14" s="48">
        <v>159</v>
      </c>
      <c r="C14" s="60">
        <v>89</v>
      </c>
      <c r="D14" s="61">
        <f t="shared" si="2"/>
        <v>0.55974842767295596</v>
      </c>
      <c r="E14" s="51">
        <v>88</v>
      </c>
      <c r="F14" s="52">
        <v>41</v>
      </c>
      <c r="G14" s="50">
        <f t="shared" si="0"/>
        <v>0.46590909090909088</v>
      </c>
      <c r="H14" s="37">
        <v>55</v>
      </c>
      <c r="I14" s="60">
        <v>16</v>
      </c>
      <c r="J14" s="53">
        <f t="shared" si="1"/>
        <v>0.29090909090909089</v>
      </c>
      <c r="K14" s="52">
        <v>100</v>
      </c>
      <c r="L14" s="54">
        <v>52</v>
      </c>
      <c r="M14" s="55">
        <f t="shared" si="3"/>
        <v>0.52</v>
      </c>
      <c r="N14" s="62">
        <v>0</v>
      </c>
      <c r="O14" s="63">
        <v>0</v>
      </c>
      <c r="P14" s="64">
        <v>52</v>
      </c>
      <c r="Q14" s="65">
        <v>0</v>
      </c>
      <c r="R14" s="66">
        <v>1</v>
      </c>
      <c r="S14" s="45"/>
    </row>
    <row r="15" spans="1:19" s="46" customFormat="1" ht="20.100000000000001" customHeight="1" x14ac:dyDescent="0.2">
      <c r="A15" s="31" t="s">
        <v>40</v>
      </c>
      <c r="B15" s="48">
        <v>126</v>
      </c>
      <c r="C15" s="60">
        <v>90</v>
      </c>
      <c r="D15" s="61">
        <f t="shared" si="2"/>
        <v>0.7142857142857143</v>
      </c>
      <c r="E15" s="51">
        <v>79</v>
      </c>
      <c r="F15" s="52">
        <v>40</v>
      </c>
      <c r="G15" s="50">
        <f t="shared" si="0"/>
        <v>0.50632911392405067</v>
      </c>
      <c r="H15" s="37">
        <v>41</v>
      </c>
      <c r="I15" s="60">
        <v>26</v>
      </c>
      <c r="J15" s="53">
        <f t="shared" si="1"/>
        <v>0.63414634146341464</v>
      </c>
      <c r="K15" s="52">
        <v>80</v>
      </c>
      <c r="L15" s="54">
        <v>61</v>
      </c>
      <c r="M15" s="55">
        <f t="shared" si="3"/>
        <v>0.76249999999999996</v>
      </c>
      <c r="N15" s="62">
        <v>0</v>
      </c>
      <c r="O15" s="63">
        <v>0</v>
      </c>
      <c r="P15" s="64">
        <v>60</v>
      </c>
      <c r="Q15" s="65">
        <v>0</v>
      </c>
      <c r="R15" s="66">
        <v>1</v>
      </c>
      <c r="S15" s="45"/>
    </row>
    <row r="16" spans="1:19" s="46" customFormat="1" ht="20.100000000000001" customHeight="1" x14ac:dyDescent="0.2">
      <c r="A16" s="31" t="s">
        <v>41</v>
      </c>
      <c r="B16" s="48">
        <v>270</v>
      </c>
      <c r="C16" s="60">
        <v>168</v>
      </c>
      <c r="D16" s="61">
        <f t="shared" si="2"/>
        <v>0.62222222222222223</v>
      </c>
      <c r="E16" s="51">
        <v>168</v>
      </c>
      <c r="F16" s="52">
        <v>80</v>
      </c>
      <c r="G16" s="50">
        <f t="shared" si="0"/>
        <v>0.47619047619047616</v>
      </c>
      <c r="H16" s="37">
        <v>75</v>
      </c>
      <c r="I16" s="60">
        <v>45</v>
      </c>
      <c r="J16" s="53">
        <f t="shared" si="1"/>
        <v>0.6</v>
      </c>
      <c r="K16" s="52">
        <v>90</v>
      </c>
      <c r="L16" s="54">
        <v>91</v>
      </c>
      <c r="M16" s="55">
        <f t="shared" si="3"/>
        <v>1.0111111111111111</v>
      </c>
      <c r="N16" s="62">
        <v>0</v>
      </c>
      <c r="O16" s="63">
        <v>0</v>
      </c>
      <c r="P16" s="64">
        <v>90</v>
      </c>
      <c r="Q16" s="65">
        <v>1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67</v>
      </c>
      <c r="C17" s="60">
        <v>65</v>
      </c>
      <c r="D17" s="61">
        <f t="shared" si="2"/>
        <v>0.97014925373134331</v>
      </c>
      <c r="E17" s="72">
        <v>35</v>
      </c>
      <c r="F17" s="52">
        <v>29</v>
      </c>
      <c r="G17" s="50">
        <f t="shared" si="0"/>
        <v>0.82857142857142863</v>
      </c>
      <c r="H17" s="37">
        <v>35</v>
      </c>
      <c r="I17" s="60">
        <v>25</v>
      </c>
      <c r="J17" s="53">
        <f>IF(H17&gt;0,I17/H17,0)</f>
        <v>0.7142857142857143</v>
      </c>
      <c r="K17" s="103">
        <v>67</v>
      </c>
      <c r="L17" s="54">
        <v>61</v>
      </c>
      <c r="M17" s="53">
        <f>IF(K17&gt;0,L17/K17,0)</f>
        <v>0.91044776119402981</v>
      </c>
      <c r="N17" s="62">
        <v>0</v>
      </c>
      <c r="O17" s="63">
        <v>0</v>
      </c>
      <c r="P17" s="64">
        <v>61</v>
      </c>
      <c r="Q17" s="65">
        <v>0</v>
      </c>
      <c r="R17" s="66">
        <v>1</v>
      </c>
      <c r="S17" s="45"/>
    </row>
    <row r="18" spans="1:19" s="46" customFormat="1" ht="20.100000000000001" customHeight="1" x14ac:dyDescent="0.2">
      <c r="A18" s="31" t="s">
        <v>43</v>
      </c>
      <c r="B18" s="48">
        <v>144</v>
      </c>
      <c r="C18" s="60">
        <v>104</v>
      </c>
      <c r="D18" s="61">
        <f t="shared" si="2"/>
        <v>0.72222222222222221</v>
      </c>
      <c r="E18" s="51">
        <v>80</v>
      </c>
      <c r="F18" s="52">
        <v>31</v>
      </c>
      <c r="G18" s="50">
        <f t="shared" si="0"/>
        <v>0.38750000000000001</v>
      </c>
      <c r="H18" s="37">
        <v>40</v>
      </c>
      <c r="I18" s="60">
        <v>21</v>
      </c>
      <c r="J18" s="53">
        <f t="shared" si="1"/>
        <v>0.52500000000000002</v>
      </c>
      <c r="K18" s="52">
        <v>80</v>
      </c>
      <c r="L18" s="54">
        <v>82</v>
      </c>
      <c r="M18" s="55">
        <f t="shared" si="3"/>
        <v>1.0249999999999999</v>
      </c>
      <c r="N18" s="62">
        <v>0</v>
      </c>
      <c r="O18" s="63">
        <v>0</v>
      </c>
      <c r="P18" s="64">
        <v>82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266</v>
      </c>
      <c r="C19" s="60">
        <v>153</v>
      </c>
      <c r="D19" s="61">
        <f t="shared" si="2"/>
        <v>0.57518796992481203</v>
      </c>
      <c r="E19" s="51">
        <v>160</v>
      </c>
      <c r="F19" s="52">
        <v>57</v>
      </c>
      <c r="G19" s="50">
        <f t="shared" si="0"/>
        <v>0.35625000000000001</v>
      </c>
      <c r="H19" s="37">
        <v>100</v>
      </c>
      <c r="I19" s="60">
        <v>45</v>
      </c>
      <c r="J19" s="53">
        <f t="shared" si="1"/>
        <v>0.45</v>
      </c>
      <c r="K19" s="52">
        <v>220</v>
      </c>
      <c r="L19" s="54">
        <v>108</v>
      </c>
      <c r="M19" s="55">
        <f t="shared" si="3"/>
        <v>0.49090909090909091</v>
      </c>
      <c r="N19" s="62">
        <v>0</v>
      </c>
      <c r="O19" s="63">
        <v>0</v>
      </c>
      <c r="P19" s="64">
        <v>108</v>
      </c>
      <c r="Q19" s="65">
        <v>0</v>
      </c>
      <c r="R19" s="66">
        <v>1</v>
      </c>
      <c r="S19" s="45"/>
    </row>
    <row r="20" spans="1:19" s="46" customFormat="1" ht="20.100000000000001" customHeight="1" x14ac:dyDescent="0.2">
      <c r="A20" s="31" t="s">
        <v>45</v>
      </c>
      <c r="B20" s="48">
        <v>39</v>
      </c>
      <c r="C20" s="60">
        <v>16</v>
      </c>
      <c r="D20" s="61">
        <f t="shared" si="2"/>
        <v>0.41025641025641024</v>
      </c>
      <c r="E20" s="51">
        <v>30</v>
      </c>
      <c r="F20" s="52">
        <v>5</v>
      </c>
      <c r="G20" s="50">
        <f t="shared" si="0"/>
        <v>0.16666666666666666</v>
      </c>
      <c r="H20" s="37">
        <v>0</v>
      </c>
      <c r="I20" s="60">
        <v>7</v>
      </c>
      <c r="J20" s="53">
        <f>IF(H2&gt;0,I20/H20,0)</f>
        <v>0</v>
      </c>
      <c r="K20" s="52">
        <v>0</v>
      </c>
      <c r="L20" s="54">
        <v>14</v>
      </c>
      <c r="M20" s="55">
        <f>IF(K20&gt;0,L20/K20,0)</f>
        <v>0</v>
      </c>
      <c r="N20" s="62">
        <v>0</v>
      </c>
      <c r="O20" s="63">
        <v>0</v>
      </c>
      <c r="P20" s="64">
        <v>14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95</v>
      </c>
      <c r="C21" s="60">
        <v>83</v>
      </c>
      <c r="D21" s="61">
        <f t="shared" si="2"/>
        <v>0.87368421052631584</v>
      </c>
      <c r="E21" s="51">
        <v>40</v>
      </c>
      <c r="F21" s="52">
        <v>28</v>
      </c>
      <c r="G21" s="50">
        <f t="shared" si="0"/>
        <v>0.7</v>
      </c>
      <c r="H21" s="37">
        <v>40</v>
      </c>
      <c r="I21" s="60">
        <v>26</v>
      </c>
      <c r="J21" s="53">
        <f>IF(H21&gt;0,I21/H21,0)</f>
        <v>0.65</v>
      </c>
      <c r="K21" s="103">
        <v>95</v>
      </c>
      <c r="L21" s="54">
        <v>77</v>
      </c>
      <c r="M21" s="53">
        <f>IF(K21&gt;0,L21/K21,0)</f>
        <v>0.81052631578947365</v>
      </c>
      <c r="N21" s="62">
        <v>0</v>
      </c>
      <c r="O21" s="63">
        <v>0</v>
      </c>
      <c r="P21" s="64">
        <v>77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208</v>
      </c>
      <c r="C22" s="74">
        <v>114</v>
      </c>
      <c r="D22" s="111">
        <f t="shared" si="2"/>
        <v>0.54807692307692313</v>
      </c>
      <c r="E22" s="51">
        <v>178</v>
      </c>
      <c r="F22" s="76">
        <v>67</v>
      </c>
      <c r="G22" s="75">
        <f>IF(E22&gt;0,F22/E22,0)</f>
        <v>0.37640449438202245</v>
      </c>
      <c r="H22" s="37">
        <v>74</v>
      </c>
      <c r="I22" s="74">
        <v>31</v>
      </c>
      <c r="J22" s="77">
        <f>IF(H22&gt;0,I22/H22,0)</f>
        <v>0.41891891891891891</v>
      </c>
      <c r="K22" s="222">
        <v>179</v>
      </c>
      <c r="L22" s="78">
        <v>48</v>
      </c>
      <c r="M22" s="55">
        <f>IF(K22&gt;0,L22/K22,0)</f>
        <v>0.26815642458100558</v>
      </c>
      <c r="N22" s="79">
        <v>0</v>
      </c>
      <c r="O22" s="80">
        <v>0</v>
      </c>
      <c r="P22" s="78">
        <v>47</v>
      </c>
      <c r="Q22" s="81">
        <v>0</v>
      </c>
      <c r="R22" s="82">
        <v>1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1990</v>
      </c>
      <c r="C23" s="85">
        <f>SUM(C7:C22)</f>
        <v>1348</v>
      </c>
      <c r="D23" s="130">
        <f t="shared" si="2"/>
        <v>0.67738693467336686</v>
      </c>
      <c r="E23" s="87">
        <f>SUM(E7:E22)</f>
        <v>1217</v>
      </c>
      <c r="F23" s="85">
        <f>SUM(F7:F22)</f>
        <v>586</v>
      </c>
      <c r="G23" s="86">
        <f t="shared" si="0"/>
        <v>0.48151191454396058</v>
      </c>
      <c r="H23" s="88">
        <f>SUM(H7:H22)</f>
        <v>719</v>
      </c>
      <c r="I23" s="85">
        <f>SUM(I7:I22)</f>
        <v>406</v>
      </c>
      <c r="J23" s="89">
        <f t="shared" si="1"/>
        <v>0.56467315716272604</v>
      </c>
      <c r="K23" s="85">
        <f>SUM(K7:K22)</f>
        <v>1334</v>
      </c>
      <c r="L23" s="90">
        <f>SUM(L7:L22)</f>
        <v>941</v>
      </c>
      <c r="M23" s="91">
        <f>+L23/K23</f>
        <v>0.70539730134932532</v>
      </c>
      <c r="N23" s="92">
        <f>SUM(N7:N22)</f>
        <v>1</v>
      </c>
      <c r="O23" s="93">
        <f>SUM(O7:O22)</f>
        <v>6</v>
      </c>
      <c r="P23" s="94">
        <f>SUM(P7:P22)</f>
        <v>928</v>
      </c>
      <c r="Q23" s="94">
        <f>SUM(Q7:Q22)</f>
        <v>5</v>
      </c>
      <c r="R23" s="95">
        <v>22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.75" customHeight="1" x14ac:dyDescent="0.25">
      <c r="A25" s="244" t="s">
        <v>49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  <row r="26" spans="1:19" ht="15" x14ac:dyDescent="0.25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O1" s="228"/>
    </row>
    <row r="2" spans="1:17" ht="20.100000000000001" customHeight="1" x14ac:dyDescent="0.2">
      <c r="A2" s="252" t="str">
        <f>'1 Adult Part'!$A$2</f>
        <v>FY25 QUARTER ENDING DECEMBER 31, 2024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O2" s="24"/>
    </row>
    <row r="3" spans="1:17" ht="20.100000000000001" customHeight="1" thickBot="1" x14ac:dyDescent="0.25">
      <c r="A3" s="255" t="s">
        <v>79</v>
      </c>
      <c r="B3" s="278"/>
      <c r="C3" s="278"/>
      <c r="D3" s="278"/>
      <c r="E3" s="278"/>
      <c r="F3" s="278"/>
      <c r="G3" s="278"/>
      <c r="H3" s="278"/>
      <c r="I3" s="278"/>
      <c r="J3" s="291"/>
      <c r="K3" s="291"/>
      <c r="L3" s="291"/>
      <c r="M3" s="291"/>
      <c r="N3" s="292"/>
    </row>
    <row r="4" spans="1:17" ht="21.75" customHeight="1" x14ac:dyDescent="0.25">
      <c r="A4" s="293" t="s">
        <v>62</v>
      </c>
      <c r="B4" s="275" t="str">
        <f>'2 Adult Exits'!$B$4</f>
        <v>Total Exits</v>
      </c>
      <c r="C4" s="282"/>
      <c r="D4" s="273"/>
      <c r="E4" s="274" t="str">
        <f>'2 Adult Exits'!$E$4</f>
        <v>Entered Employments</v>
      </c>
      <c r="F4" s="275"/>
      <c r="G4" s="276"/>
      <c r="H4" s="184" t="str">
        <f>'2 Adult Exits'!$H$4</f>
        <v>Exclusions</v>
      </c>
      <c r="I4" s="282" t="str">
        <f>'2 Adult Exits'!$I$4</f>
        <v>E.E. Rate at Exit</v>
      </c>
      <c r="J4" s="273"/>
      <c r="K4" s="272" t="str">
        <f>'2 Adult Exits'!$K$4</f>
        <v>Average Wage</v>
      </c>
      <c r="L4" s="273"/>
      <c r="M4" s="289" t="str">
        <f>'2 Adult Exits'!$M$4</f>
        <v>Credentials</v>
      </c>
      <c r="N4" s="290"/>
    </row>
    <row r="5" spans="1:17" ht="35.25" customHeight="1" thickBot="1" x14ac:dyDescent="0.3">
      <c r="A5" s="294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27</v>
      </c>
      <c r="C6" s="103">
        <v>15</v>
      </c>
      <c r="D6" s="50">
        <f t="shared" ref="D6:D22" si="0">C6/B6</f>
        <v>0.55555555555555558</v>
      </c>
      <c r="E6" s="51">
        <v>20</v>
      </c>
      <c r="F6" s="187">
        <v>3</v>
      </c>
      <c r="G6" s="50">
        <f>F6/E6</f>
        <v>0.15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0.2</v>
      </c>
      <c r="K6" s="106">
        <v>23</v>
      </c>
      <c r="L6" s="107">
        <v>20.633333333333301</v>
      </c>
      <c r="M6" s="32">
        <v>20</v>
      </c>
      <c r="N6" s="190">
        <v>7</v>
      </c>
      <c r="P6" s="191"/>
      <c r="Q6" s="218"/>
    </row>
    <row r="7" spans="1:17" s="110" customFormat="1" ht="21.95" customHeight="1" x14ac:dyDescent="0.2">
      <c r="A7" s="47" t="str">
        <f>'1 Adult Part'!A8</f>
        <v>Boston</v>
      </c>
      <c r="B7" s="71">
        <v>70</v>
      </c>
      <c r="C7" s="103">
        <v>37</v>
      </c>
      <c r="D7" s="111">
        <f t="shared" si="0"/>
        <v>0.52857142857142858</v>
      </c>
      <c r="E7" s="51">
        <v>57</v>
      </c>
      <c r="F7" s="187">
        <v>20</v>
      </c>
      <c r="G7" s="50">
        <f t="shared" ref="G7:G22" si="3">F7/E7</f>
        <v>0.35087719298245612</v>
      </c>
      <c r="H7" s="188">
        <v>0</v>
      </c>
      <c r="I7" s="189">
        <f t="shared" si="1"/>
        <v>0.81428571428571428</v>
      </c>
      <c r="J7" s="50">
        <f t="shared" si="2"/>
        <v>0.54054054054054057</v>
      </c>
      <c r="K7" s="106">
        <v>18</v>
      </c>
      <c r="L7" s="107">
        <v>39.011654872904899</v>
      </c>
      <c r="M7" s="48">
        <v>95</v>
      </c>
      <c r="N7" s="192">
        <v>62</v>
      </c>
      <c r="P7" s="191"/>
      <c r="Q7" s="218"/>
    </row>
    <row r="8" spans="1:17" s="110" customFormat="1" ht="21.95" customHeight="1" x14ac:dyDescent="0.2">
      <c r="A8" s="31" t="str">
        <f>'1 Adult Part'!A9</f>
        <v>Bristol</v>
      </c>
      <c r="B8" s="71">
        <v>44</v>
      </c>
      <c r="C8" s="113">
        <v>13</v>
      </c>
      <c r="D8" s="61">
        <f t="shared" si="0"/>
        <v>0.29545454545454547</v>
      </c>
      <c r="E8" s="51">
        <v>33</v>
      </c>
      <c r="F8" s="193">
        <v>11</v>
      </c>
      <c r="G8" s="111">
        <f t="shared" si="3"/>
        <v>0.33333333333333331</v>
      </c>
      <c r="H8" s="194">
        <v>0</v>
      </c>
      <c r="I8" s="195">
        <f t="shared" si="1"/>
        <v>0.75</v>
      </c>
      <c r="J8" s="61">
        <f t="shared" si="2"/>
        <v>0.84615384615384615</v>
      </c>
      <c r="K8" s="106">
        <v>23.5</v>
      </c>
      <c r="L8" s="107">
        <v>24.111818181818201</v>
      </c>
      <c r="M8" s="48">
        <v>18</v>
      </c>
      <c r="N8" s="196">
        <v>32</v>
      </c>
      <c r="P8" s="191"/>
      <c r="Q8" s="218"/>
    </row>
    <row r="9" spans="1:17" s="110" customFormat="1" ht="21.95" customHeight="1" x14ac:dyDescent="0.2">
      <c r="A9" s="31" t="str">
        <f>'1 Adult Part'!A10</f>
        <v>Brockton</v>
      </c>
      <c r="B9" s="197">
        <v>75</v>
      </c>
      <c r="C9" s="113">
        <v>47</v>
      </c>
      <c r="D9" s="61">
        <f t="shared" si="0"/>
        <v>0.62666666666666671</v>
      </c>
      <c r="E9" s="68">
        <v>55</v>
      </c>
      <c r="F9" s="193">
        <v>29</v>
      </c>
      <c r="G9" s="61">
        <f>IF(E9&gt;0,F9/E9,0)</f>
        <v>0.52727272727272723</v>
      </c>
      <c r="H9" s="198">
        <v>0</v>
      </c>
      <c r="I9" s="195">
        <f t="shared" si="1"/>
        <v>0.73333333333333328</v>
      </c>
      <c r="J9" s="61">
        <f t="shared" si="2"/>
        <v>0.61702127659574468</v>
      </c>
      <c r="K9" s="119">
        <v>24</v>
      </c>
      <c r="L9" s="107">
        <v>30.081107427055699</v>
      </c>
      <c r="M9" s="67">
        <v>16</v>
      </c>
      <c r="N9" s="196">
        <v>28</v>
      </c>
      <c r="P9" s="191"/>
      <c r="Q9" s="219"/>
    </row>
    <row r="10" spans="1:17" s="110" customFormat="1" ht="21.95" customHeight="1" x14ac:dyDescent="0.2">
      <c r="A10" s="31" t="str">
        <f>'1 Adult Part'!A11</f>
        <v>Cape &amp; Islands</v>
      </c>
      <c r="B10" s="71">
        <v>43</v>
      </c>
      <c r="C10" s="113">
        <v>25</v>
      </c>
      <c r="D10" s="61">
        <f t="shared" si="0"/>
        <v>0.58139534883720934</v>
      </c>
      <c r="E10" s="51">
        <v>34</v>
      </c>
      <c r="F10" s="193">
        <v>22</v>
      </c>
      <c r="G10" s="61">
        <f>IF(E10&gt;0, F10/E10,0)</f>
        <v>0.6470588235294118</v>
      </c>
      <c r="H10" s="198">
        <v>2</v>
      </c>
      <c r="I10" s="195">
        <f t="shared" si="1"/>
        <v>0.79069767441860461</v>
      </c>
      <c r="J10" s="61">
        <f t="shared" si="2"/>
        <v>0.95652173913043481</v>
      </c>
      <c r="K10" s="106">
        <v>25</v>
      </c>
      <c r="L10" s="107">
        <v>31.136880619380602</v>
      </c>
      <c r="M10" s="48">
        <v>35</v>
      </c>
      <c r="N10" s="196">
        <v>16</v>
      </c>
      <c r="P10" s="191"/>
      <c r="Q10" s="218"/>
    </row>
    <row r="11" spans="1:17" s="110" customFormat="1" ht="21.95" customHeight="1" x14ac:dyDescent="0.2">
      <c r="A11" s="31" t="str">
        <f>'1 Adult Part'!A12</f>
        <v>Central Mass</v>
      </c>
      <c r="B11" s="71">
        <v>65</v>
      </c>
      <c r="C11" s="113">
        <v>25</v>
      </c>
      <c r="D11" s="61">
        <f t="shared" si="0"/>
        <v>0.38461538461538464</v>
      </c>
      <c r="E11" s="51">
        <v>52</v>
      </c>
      <c r="F11" s="193">
        <v>20</v>
      </c>
      <c r="G11" s="121">
        <f t="shared" si="3"/>
        <v>0.38461538461538464</v>
      </c>
      <c r="H11" s="199">
        <v>2</v>
      </c>
      <c r="I11" s="195">
        <f t="shared" si="1"/>
        <v>0.8</v>
      </c>
      <c r="J11" s="61">
        <f t="shared" si="2"/>
        <v>0.86956521739130432</v>
      </c>
      <c r="K11" s="106">
        <v>30</v>
      </c>
      <c r="L11" s="107">
        <v>26.2894230769231</v>
      </c>
      <c r="M11" s="48">
        <v>47</v>
      </c>
      <c r="N11" s="196">
        <v>37</v>
      </c>
      <c r="P11" s="191"/>
      <c r="Q11" s="218"/>
    </row>
    <row r="12" spans="1:17" s="110" customFormat="1" ht="21.95" customHeight="1" x14ac:dyDescent="0.2">
      <c r="A12" s="31" t="str">
        <f>'1 Adult Part'!A13</f>
        <v>Franklin Hampshire</v>
      </c>
      <c r="B12" s="71">
        <v>30</v>
      </c>
      <c r="C12" s="113">
        <v>10</v>
      </c>
      <c r="D12" s="61">
        <f t="shared" si="0"/>
        <v>0.33333333333333331</v>
      </c>
      <c r="E12" s="51">
        <v>23</v>
      </c>
      <c r="F12" s="193">
        <v>3</v>
      </c>
      <c r="G12" s="61">
        <f t="shared" si="3"/>
        <v>0.13043478260869565</v>
      </c>
      <c r="H12" s="198">
        <v>0</v>
      </c>
      <c r="I12" s="195">
        <f t="shared" si="1"/>
        <v>0.76666666666666672</v>
      </c>
      <c r="J12" s="61">
        <f t="shared" si="2"/>
        <v>0.3</v>
      </c>
      <c r="K12" s="106">
        <v>24</v>
      </c>
      <c r="L12" s="107">
        <v>17.8333333333333</v>
      </c>
      <c r="M12" s="48">
        <v>29</v>
      </c>
      <c r="N12" s="196">
        <v>5</v>
      </c>
      <c r="P12" s="191"/>
      <c r="Q12" s="218"/>
    </row>
    <row r="13" spans="1:17" s="110" customFormat="1" ht="21.95" customHeight="1" x14ac:dyDescent="0.2">
      <c r="A13" s="31" t="str">
        <f>'1 Adult Part'!A14</f>
        <v>Greater Lowell</v>
      </c>
      <c r="B13" s="71">
        <v>121</v>
      </c>
      <c r="C13" s="113">
        <v>21</v>
      </c>
      <c r="D13" s="61">
        <f t="shared" si="0"/>
        <v>0.17355371900826447</v>
      </c>
      <c r="E13" s="51">
        <v>100</v>
      </c>
      <c r="F13" s="193">
        <v>20</v>
      </c>
      <c r="G13" s="111">
        <f>IF(E13&gt;0,F13/E13,0)</f>
        <v>0.2</v>
      </c>
      <c r="H13" s="194">
        <v>0</v>
      </c>
      <c r="I13" s="195">
        <f t="shared" si="1"/>
        <v>0.82644628099173556</v>
      </c>
      <c r="J13" s="61">
        <f t="shared" si="2"/>
        <v>0.95238095238095233</v>
      </c>
      <c r="K13" s="106">
        <v>28</v>
      </c>
      <c r="L13" s="107">
        <v>41.607019230769197</v>
      </c>
      <c r="M13" s="48">
        <v>72</v>
      </c>
      <c r="N13" s="196">
        <v>36</v>
      </c>
      <c r="P13" s="191"/>
      <c r="Q13" s="218"/>
    </row>
    <row r="14" spans="1:17" s="110" customFormat="1" ht="21.95" customHeight="1" x14ac:dyDescent="0.2">
      <c r="A14" s="31" t="str">
        <f>'1 Adult Part'!A15</f>
        <v>Greater New Bedford</v>
      </c>
      <c r="B14" s="197">
        <v>95</v>
      </c>
      <c r="C14" s="113">
        <v>33</v>
      </c>
      <c r="D14" s="61">
        <f t="shared" si="0"/>
        <v>0.3473684210526316</v>
      </c>
      <c r="E14" s="68">
        <v>78</v>
      </c>
      <c r="F14" s="193">
        <v>17</v>
      </c>
      <c r="G14" s="61">
        <f t="shared" si="3"/>
        <v>0.21794871794871795</v>
      </c>
      <c r="H14" s="198">
        <v>0</v>
      </c>
      <c r="I14" s="195">
        <f t="shared" si="1"/>
        <v>0.82105263157894737</v>
      </c>
      <c r="J14" s="61">
        <f t="shared" si="2"/>
        <v>0.51515151515151514</v>
      </c>
      <c r="K14" s="106">
        <v>24.5</v>
      </c>
      <c r="L14" s="107">
        <v>25.634751131221702</v>
      </c>
      <c r="M14" s="48">
        <v>60</v>
      </c>
      <c r="N14" s="196">
        <v>34</v>
      </c>
      <c r="P14" s="191"/>
      <c r="Q14" s="218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74</v>
      </c>
      <c r="D15" s="61">
        <f t="shared" si="0"/>
        <v>0.41111111111111109</v>
      </c>
      <c r="E15" s="51">
        <v>134</v>
      </c>
      <c r="F15" s="193">
        <v>51</v>
      </c>
      <c r="G15" s="61">
        <f t="shared" si="3"/>
        <v>0.38059701492537312</v>
      </c>
      <c r="H15" s="198">
        <v>0</v>
      </c>
      <c r="I15" s="195">
        <f t="shared" si="1"/>
        <v>0.74444444444444446</v>
      </c>
      <c r="J15" s="61">
        <f t="shared" si="2"/>
        <v>0.68918918918918914</v>
      </c>
      <c r="K15" s="106">
        <v>18.03</v>
      </c>
      <c r="L15" s="107">
        <v>24.096827551533401</v>
      </c>
      <c r="M15" s="48">
        <v>56</v>
      </c>
      <c r="N15" s="196">
        <v>50</v>
      </c>
      <c r="P15" s="191"/>
      <c r="Q15" s="218"/>
    </row>
    <row r="16" spans="1:17" s="110" customFormat="1" ht="21.95" customHeight="1" x14ac:dyDescent="0.2">
      <c r="A16" s="31" t="str">
        <f>'1 Adult Part'!A17</f>
        <v>Merrimack Valley</v>
      </c>
      <c r="B16" s="71">
        <v>45</v>
      </c>
      <c r="C16" s="113">
        <v>32</v>
      </c>
      <c r="D16" s="61">
        <f t="shared" si="0"/>
        <v>0.71111111111111114</v>
      </c>
      <c r="E16" s="51">
        <v>36</v>
      </c>
      <c r="F16" s="193">
        <v>11</v>
      </c>
      <c r="G16" s="61">
        <f t="shared" si="3"/>
        <v>0.30555555555555558</v>
      </c>
      <c r="H16" s="198">
        <v>0</v>
      </c>
      <c r="I16" s="195">
        <f t="shared" si="1"/>
        <v>0.8</v>
      </c>
      <c r="J16" s="61">
        <f t="shared" si="2"/>
        <v>0.34375</v>
      </c>
      <c r="K16" s="106">
        <v>20</v>
      </c>
      <c r="L16" s="107">
        <v>53.474125874125903</v>
      </c>
      <c r="M16" s="67">
        <v>45</v>
      </c>
      <c r="N16" s="196">
        <v>43</v>
      </c>
      <c r="P16" s="191"/>
      <c r="Q16" s="218"/>
    </row>
    <row r="17" spans="1:17" s="110" customFormat="1" ht="21.95" customHeight="1" x14ac:dyDescent="0.2">
      <c r="A17" s="31" t="str">
        <f>'1 Adult Part'!A18</f>
        <v>Metro North</v>
      </c>
      <c r="B17" s="71">
        <v>76</v>
      </c>
      <c r="C17" s="113">
        <v>36</v>
      </c>
      <c r="D17" s="61">
        <f t="shared" si="0"/>
        <v>0.47368421052631576</v>
      </c>
      <c r="E17" s="51">
        <v>63</v>
      </c>
      <c r="F17" s="193">
        <v>24</v>
      </c>
      <c r="G17" s="61">
        <f t="shared" si="3"/>
        <v>0.38095238095238093</v>
      </c>
      <c r="H17" s="198">
        <v>3</v>
      </c>
      <c r="I17" s="195">
        <f t="shared" si="1"/>
        <v>0.82894736842105265</v>
      </c>
      <c r="J17" s="61">
        <f t="shared" si="2"/>
        <v>0.72727272727272729</v>
      </c>
      <c r="K17" s="106">
        <v>30</v>
      </c>
      <c r="L17" s="107">
        <v>46.931452991453</v>
      </c>
      <c r="M17" s="48">
        <v>48</v>
      </c>
      <c r="N17" s="196">
        <v>34</v>
      </c>
      <c r="P17" s="191"/>
      <c r="Q17" s="218"/>
    </row>
    <row r="18" spans="1:17" s="110" customFormat="1" ht="21.95" customHeight="1" x14ac:dyDescent="0.2">
      <c r="A18" s="31" t="str">
        <f>'1 Adult Part'!A19</f>
        <v>Metro South/West</v>
      </c>
      <c r="B18" s="71">
        <v>200</v>
      </c>
      <c r="C18" s="113">
        <v>40</v>
      </c>
      <c r="D18" s="61">
        <f t="shared" si="0"/>
        <v>0.2</v>
      </c>
      <c r="E18" s="51">
        <v>150</v>
      </c>
      <c r="F18" s="193">
        <v>25</v>
      </c>
      <c r="G18" s="61">
        <f t="shared" si="3"/>
        <v>0.16666666666666666</v>
      </c>
      <c r="H18" s="198">
        <v>0</v>
      </c>
      <c r="I18" s="195">
        <f t="shared" si="1"/>
        <v>0.75</v>
      </c>
      <c r="J18" s="61">
        <f t="shared" si="2"/>
        <v>0.625</v>
      </c>
      <c r="K18" s="106">
        <v>35</v>
      </c>
      <c r="L18" s="107">
        <v>39.954338461538498</v>
      </c>
      <c r="M18" s="48">
        <v>117</v>
      </c>
      <c r="N18" s="196">
        <v>61</v>
      </c>
      <c r="P18" s="191"/>
      <c r="Q18" s="218"/>
    </row>
    <row r="19" spans="1:17" s="110" customFormat="1" ht="21.95" customHeight="1" x14ac:dyDescent="0.2">
      <c r="A19" s="31" t="str">
        <f>'1 Adult Part'!A20</f>
        <v>North Central</v>
      </c>
      <c r="B19" s="71">
        <v>34</v>
      </c>
      <c r="C19" s="113">
        <v>6</v>
      </c>
      <c r="D19" s="61">
        <f t="shared" si="0"/>
        <v>0.17647058823529413</v>
      </c>
      <c r="E19" s="51">
        <v>30</v>
      </c>
      <c r="F19" s="193">
        <v>5</v>
      </c>
      <c r="G19" s="50">
        <f t="shared" si="3"/>
        <v>0.16666666666666666</v>
      </c>
      <c r="H19" s="188">
        <v>0</v>
      </c>
      <c r="I19" s="195">
        <f t="shared" si="1"/>
        <v>0.88235294117647056</v>
      </c>
      <c r="J19" s="61">
        <f t="shared" si="2"/>
        <v>0.83333333333333337</v>
      </c>
      <c r="K19" s="106">
        <v>25</v>
      </c>
      <c r="L19" s="107">
        <v>29.732115384615401</v>
      </c>
      <c r="M19" s="48">
        <v>27</v>
      </c>
      <c r="N19" s="196">
        <v>8</v>
      </c>
      <c r="P19" s="191"/>
      <c r="Q19" s="218"/>
    </row>
    <row r="20" spans="1:17" s="110" customFormat="1" ht="21.95" customHeight="1" x14ac:dyDescent="0.2">
      <c r="A20" s="31" t="str">
        <f>'1 Adult Part'!A21</f>
        <v>North Shore</v>
      </c>
      <c r="B20" s="71">
        <v>82</v>
      </c>
      <c r="C20" s="113">
        <v>24</v>
      </c>
      <c r="D20" s="61">
        <f t="shared" si="0"/>
        <v>0.29268292682926828</v>
      </c>
      <c r="E20" s="51">
        <v>72</v>
      </c>
      <c r="F20" s="193">
        <v>19</v>
      </c>
      <c r="G20" s="50">
        <f t="shared" si="3"/>
        <v>0.2638888888888889</v>
      </c>
      <c r="H20" s="188">
        <v>1</v>
      </c>
      <c r="I20" s="195">
        <f t="shared" si="1"/>
        <v>0.87804878048780488</v>
      </c>
      <c r="J20" s="61">
        <f t="shared" si="2"/>
        <v>0.82608695652173914</v>
      </c>
      <c r="K20" s="106">
        <v>18</v>
      </c>
      <c r="L20" s="107">
        <v>31.524034123770999</v>
      </c>
      <c r="M20" s="67">
        <v>95</v>
      </c>
      <c r="N20" s="196">
        <v>44</v>
      </c>
      <c r="P20" s="191"/>
      <c r="Q20" s="218"/>
    </row>
    <row r="21" spans="1:17" s="110" customFormat="1" ht="21.95" customHeight="1" thickBot="1" x14ac:dyDescent="0.25">
      <c r="A21" s="73" t="str">
        <f>'1 Adult Part'!A22</f>
        <v>South Shore</v>
      </c>
      <c r="B21" s="200">
        <v>161</v>
      </c>
      <c r="C21" s="124">
        <v>49</v>
      </c>
      <c r="D21" s="75">
        <f t="shared" si="0"/>
        <v>0.30434782608695654</v>
      </c>
      <c r="E21" s="70">
        <v>80</v>
      </c>
      <c r="F21" s="201">
        <v>30</v>
      </c>
      <c r="G21" s="111">
        <f t="shared" si="3"/>
        <v>0.375</v>
      </c>
      <c r="H21" s="194">
        <v>1</v>
      </c>
      <c r="I21" s="195">
        <f t="shared" si="1"/>
        <v>0.49689440993788819</v>
      </c>
      <c r="J21" s="121">
        <f t="shared" si="2"/>
        <v>0.625</v>
      </c>
      <c r="K21" s="106">
        <v>31.46</v>
      </c>
      <c r="L21" s="126">
        <v>46.323417329796598</v>
      </c>
      <c r="M21" s="223">
        <v>72</v>
      </c>
      <c r="N21" s="202">
        <v>23</v>
      </c>
      <c r="P21" s="191"/>
      <c r="Q21" s="218"/>
    </row>
    <row r="22" spans="1:17" s="110" customFormat="1" ht="21.95" customHeight="1" thickBot="1" x14ac:dyDescent="0.25">
      <c r="A22" s="203" t="s">
        <v>48</v>
      </c>
      <c r="B22" s="204">
        <f>SUM(B6:B21)</f>
        <v>1348</v>
      </c>
      <c r="C22" s="129">
        <f>SUM(C6:C21)</f>
        <v>487</v>
      </c>
      <c r="D22" s="130">
        <f t="shared" si="0"/>
        <v>0.36127596439169141</v>
      </c>
      <c r="E22" s="87">
        <f>SUM(E6:E21)</f>
        <v>1017</v>
      </c>
      <c r="F22" s="205">
        <f>SUM(F6:F21)</f>
        <v>310</v>
      </c>
      <c r="G22" s="130">
        <f t="shared" si="3"/>
        <v>0.30481809242871188</v>
      </c>
      <c r="H22" s="206">
        <f>SUM(H6:H21)</f>
        <v>9</v>
      </c>
      <c r="I22" s="207">
        <f t="shared" si="1"/>
        <v>0.75445103857566764</v>
      </c>
      <c r="J22" s="130">
        <f t="shared" si="2"/>
        <v>0.64853556485355646</v>
      </c>
      <c r="K22" s="133">
        <v>25.40165757906216</v>
      </c>
      <c r="L22" s="134">
        <v>34.127215057506298</v>
      </c>
      <c r="M22" s="205">
        <f>SUM(M6:M21)</f>
        <v>852</v>
      </c>
      <c r="N22" s="208">
        <f>SUM(N6:N21)</f>
        <v>520</v>
      </c>
      <c r="P22" s="191"/>
      <c r="Q22" s="220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5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</row>
    <row r="27" spans="1:17" x14ac:dyDescent="0.2">
      <c r="L27" s="209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AB1" s="3"/>
      <c r="AC1" s="3"/>
    </row>
    <row r="2" spans="1:29" s="24" customFormat="1" ht="20.100000000000001" customHeight="1" x14ac:dyDescent="0.2">
      <c r="A2" s="252" t="str">
        <f>'1 Adult Part'!$A$2</f>
        <v>FY25 QUARTER ENDING DECEMBER 31, 2024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AB2" s="3"/>
      <c r="AC2" s="3"/>
    </row>
    <row r="3" spans="1:29" s="24" customFormat="1" ht="20.100000000000001" customHeight="1" thickBot="1" x14ac:dyDescent="0.25">
      <c r="A3" s="255" t="s">
        <v>81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2"/>
      <c r="AB3" s="3"/>
      <c r="AC3" s="3"/>
    </row>
    <row r="4" spans="1:29" ht="16.5" customHeight="1" x14ac:dyDescent="0.25">
      <c r="A4" s="210"/>
      <c r="B4" s="295" t="str">
        <f>'3 Adult Characteristics'!$B$4</f>
        <v>Percentage of Total Participants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7"/>
    </row>
    <row r="5" spans="1:29" ht="51.75" customHeight="1" thickBot="1" x14ac:dyDescent="0.2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42.857142857142897</v>
      </c>
      <c r="C6" s="154">
        <v>21.428571428571399</v>
      </c>
      <c r="D6" s="155">
        <v>5.3571428571428603</v>
      </c>
      <c r="E6" s="154">
        <v>12.5</v>
      </c>
      <c r="F6" s="154">
        <v>0</v>
      </c>
      <c r="G6" s="155">
        <v>14.285714285714301</v>
      </c>
      <c r="H6" s="154">
        <v>5.3571428571428603</v>
      </c>
      <c r="I6" s="155">
        <v>50</v>
      </c>
      <c r="J6" s="154">
        <v>1.78571428571429</v>
      </c>
      <c r="K6" s="155">
        <v>1.78571428571429</v>
      </c>
      <c r="L6" s="155">
        <v>7.1428571428571397</v>
      </c>
      <c r="M6" s="156">
        <v>1.78571428571429</v>
      </c>
      <c r="N6" s="213">
        <v>10.714285714285699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65.306122448979593</v>
      </c>
      <c r="C7" s="160">
        <v>19.387755102040799</v>
      </c>
      <c r="D7" s="161">
        <v>19.387755102040799</v>
      </c>
      <c r="E7" s="160">
        <v>45.918367346938801</v>
      </c>
      <c r="F7" s="160">
        <v>14.285714285714301</v>
      </c>
      <c r="G7" s="161">
        <v>3.06122448979592</v>
      </c>
      <c r="H7" s="160">
        <v>1.0204081632653099</v>
      </c>
      <c r="I7" s="161">
        <v>94.897959183673507</v>
      </c>
      <c r="J7" s="160">
        <v>1.0204081632653099</v>
      </c>
      <c r="K7" s="161">
        <v>7.1428571428571397</v>
      </c>
      <c r="L7" s="161">
        <v>1.0204081632653099</v>
      </c>
      <c r="M7" s="162">
        <v>1.0204081632653099</v>
      </c>
      <c r="N7" s="214">
        <v>17.3469387755102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44.8979591836735</v>
      </c>
      <c r="C8" s="165">
        <v>18.367346938775501</v>
      </c>
      <c r="D8" s="166">
        <v>8.1632653061224492</v>
      </c>
      <c r="E8" s="165">
        <v>10.2040816326531</v>
      </c>
      <c r="F8" s="165">
        <v>10.2040816326531</v>
      </c>
      <c r="G8" s="166">
        <v>10.2040816326531</v>
      </c>
      <c r="H8" s="165">
        <v>0</v>
      </c>
      <c r="I8" s="166">
        <v>93.877551020408106</v>
      </c>
      <c r="J8" s="165">
        <v>0</v>
      </c>
      <c r="K8" s="166">
        <v>0</v>
      </c>
      <c r="L8" s="166">
        <v>0</v>
      </c>
      <c r="M8" s="167">
        <v>0</v>
      </c>
      <c r="N8" s="215">
        <v>20.408163265306101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51.162790697674403</v>
      </c>
      <c r="C9" s="165">
        <v>31.395348837209301</v>
      </c>
      <c r="D9" s="166">
        <v>9.3023255813953494</v>
      </c>
      <c r="E9" s="165">
        <v>34.883720930232599</v>
      </c>
      <c r="F9" s="165">
        <v>1.16279069767442</v>
      </c>
      <c r="G9" s="166">
        <v>9.3023255813953494</v>
      </c>
      <c r="H9" s="165">
        <v>3.4883720930232598</v>
      </c>
      <c r="I9" s="166">
        <v>84.883720930232599</v>
      </c>
      <c r="J9" s="165">
        <v>0</v>
      </c>
      <c r="K9" s="166">
        <v>1.16279069767442</v>
      </c>
      <c r="L9" s="166">
        <v>1.16279069767442</v>
      </c>
      <c r="M9" s="167">
        <v>1.16279069767442</v>
      </c>
      <c r="N9" s="215">
        <v>5.81395348837209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64.285714285714306</v>
      </c>
      <c r="C10" s="165">
        <v>53.571428571428598</v>
      </c>
      <c r="D10" s="166">
        <v>8.9285714285714306</v>
      </c>
      <c r="E10" s="165">
        <v>8.9285714285714306</v>
      </c>
      <c r="F10" s="165">
        <v>5.3571428571428603</v>
      </c>
      <c r="G10" s="166">
        <v>7.1428571428571397</v>
      </c>
      <c r="H10" s="165">
        <v>1.78571428571429</v>
      </c>
      <c r="I10" s="166">
        <v>100</v>
      </c>
      <c r="J10" s="165">
        <v>0</v>
      </c>
      <c r="K10" s="166">
        <v>1.78571428571429</v>
      </c>
      <c r="L10" s="166">
        <v>0</v>
      </c>
      <c r="M10" s="167">
        <v>8.9285714285714306</v>
      </c>
      <c r="N10" s="215">
        <v>19.6428571428571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48.809523809523803</v>
      </c>
      <c r="C11" s="165">
        <v>26.1904761904762</v>
      </c>
      <c r="D11" s="166">
        <v>22.619047619047599</v>
      </c>
      <c r="E11" s="165">
        <v>8.3333333333333304</v>
      </c>
      <c r="F11" s="165">
        <v>14.285714285714301</v>
      </c>
      <c r="G11" s="166">
        <v>9.5238095238095202</v>
      </c>
      <c r="H11" s="165">
        <v>0</v>
      </c>
      <c r="I11" s="166">
        <v>97.619047619047606</v>
      </c>
      <c r="J11" s="165">
        <v>0</v>
      </c>
      <c r="K11" s="166">
        <v>47.619047619047599</v>
      </c>
      <c r="L11" s="166">
        <v>1.19047619047619</v>
      </c>
      <c r="M11" s="167">
        <v>7.1428571428571397</v>
      </c>
      <c r="N11" s="215">
        <v>10.714285714285699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54.054054054053999</v>
      </c>
      <c r="C12" s="165">
        <v>27.027027027027</v>
      </c>
      <c r="D12" s="166">
        <v>5.4054054054054097</v>
      </c>
      <c r="E12" s="165">
        <v>13.5135135135135</v>
      </c>
      <c r="F12" s="165">
        <v>0</v>
      </c>
      <c r="G12" s="166">
        <v>10.8108108108108</v>
      </c>
      <c r="H12" s="165">
        <v>0</v>
      </c>
      <c r="I12" s="166">
        <v>94.594594594594597</v>
      </c>
      <c r="J12" s="165">
        <v>0</v>
      </c>
      <c r="K12" s="166">
        <v>0</v>
      </c>
      <c r="L12" s="166">
        <v>0</v>
      </c>
      <c r="M12" s="167">
        <v>8.1081081081081106</v>
      </c>
      <c r="N12" s="215">
        <v>18.918918918918902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55.056179775280903</v>
      </c>
      <c r="C13" s="165">
        <v>34.831460674157299</v>
      </c>
      <c r="D13" s="166">
        <v>14.6067415730337</v>
      </c>
      <c r="E13" s="165">
        <v>8.9887640449438209</v>
      </c>
      <c r="F13" s="165">
        <v>33.7078651685393</v>
      </c>
      <c r="G13" s="166">
        <v>5.6179775280898898</v>
      </c>
      <c r="H13" s="165">
        <v>6.7415730337078603</v>
      </c>
      <c r="I13" s="166">
        <v>97.752808988764002</v>
      </c>
      <c r="J13" s="165">
        <v>3.3707865168539302</v>
      </c>
      <c r="K13" s="166">
        <v>7.8651685393258397</v>
      </c>
      <c r="L13" s="166">
        <v>0</v>
      </c>
      <c r="M13" s="167">
        <v>2.2471910112359499</v>
      </c>
      <c r="N13" s="215">
        <v>17.977528089887599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45.5555555555556</v>
      </c>
      <c r="C14" s="165">
        <v>17.7777777777778</v>
      </c>
      <c r="D14" s="166">
        <v>18.8888888888889</v>
      </c>
      <c r="E14" s="165">
        <v>17.7777777777778</v>
      </c>
      <c r="F14" s="165">
        <v>5.5555555555555598</v>
      </c>
      <c r="G14" s="166">
        <v>4.4444444444444402</v>
      </c>
      <c r="H14" s="165">
        <v>4.4444444444444402</v>
      </c>
      <c r="I14" s="166">
        <v>95.5555555555555</v>
      </c>
      <c r="J14" s="165">
        <v>1.1111111111111101</v>
      </c>
      <c r="K14" s="166">
        <v>51.1111111111111</v>
      </c>
      <c r="L14" s="166">
        <v>2.2222222222222201</v>
      </c>
      <c r="M14" s="167">
        <v>3.3333333333333299</v>
      </c>
      <c r="N14" s="215">
        <v>10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46.428571428571402</v>
      </c>
      <c r="C15" s="165">
        <v>16.071428571428601</v>
      </c>
      <c r="D15" s="166">
        <v>52.380952380952401</v>
      </c>
      <c r="E15" s="165">
        <v>23.214285714285701</v>
      </c>
      <c r="F15" s="165">
        <v>2.9761904761904798</v>
      </c>
      <c r="G15" s="166">
        <v>5.3571428571428603</v>
      </c>
      <c r="H15" s="165">
        <v>7.1428571428571397</v>
      </c>
      <c r="I15" s="166">
        <v>95.8333333333333</v>
      </c>
      <c r="J15" s="165">
        <v>0</v>
      </c>
      <c r="K15" s="166">
        <v>12.5</v>
      </c>
      <c r="L15" s="166">
        <v>1.19047619047619</v>
      </c>
      <c r="M15" s="167">
        <v>3.5714285714285698</v>
      </c>
      <c r="N15" s="215">
        <v>19.6428571428571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47.692307692307701</v>
      </c>
      <c r="C16" s="165">
        <v>35.384615384615401</v>
      </c>
      <c r="D16" s="166">
        <v>23.076923076923102</v>
      </c>
      <c r="E16" s="165">
        <v>9.2307692307692299</v>
      </c>
      <c r="F16" s="165">
        <v>7.6923076923076898</v>
      </c>
      <c r="G16" s="166">
        <v>12.307692307692299</v>
      </c>
      <c r="H16" s="165">
        <v>1.5384615384615401</v>
      </c>
      <c r="I16" s="166">
        <v>96.923076923076906</v>
      </c>
      <c r="J16" s="165">
        <v>0</v>
      </c>
      <c r="K16" s="166">
        <v>4.6153846153846203</v>
      </c>
      <c r="L16" s="166">
        <v>0</v>
      </c>
      <c r="M16" s="167">
        <v>7.6923076923076898</v>
      </c>
      <c r="N16" s="215">
        <v>10.7692307692308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50.961538461538503</v>
      </c>
      <c r="C17" s="165">
        <v>31.730769230769202</v>
      </c>
      <c r="D17" s="166">
        <v>13.461538461538501</v>
      </c>
      <c r="E17" s="165">
        <v>14.4230769230769</v>
      </c>
      <c r="F17" s="165">
        <v>15.384615384615399</v>
      </c>
      <c r="G17" s="166">
        <v>5.7692307692307701</v>
      </c>
      <c r="H17" s="165">
        <v>0.96153846153846201</v>
      </c>
      <c r="I17" s="166">
        <v>100</v>
      </c>
      <c r="J17" s="165">
        <v>0</v>
      </c>
      <c r="K17" s="166">
        <v>6.7307692307692299</v>
      </c>
      <c r="L17" s="166">
        <v>0</v>
      </c>
      <c r="M17" s="167">
        <v>2.8846153846153801</v>
      </c>
      <c r="N17" s="215">
        <v>8.6538461538461497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55.5555555555556</v>
      </c>
      <c r="C18" s="165">
        <v>32.679738562091501</v>
      </c>
      <c r="D18" s="166">
        <v>12.4183006535948</v>
      </c>
      <c r="E18" s="165">
        <v>14.379084967320299</v>
      </c>
      <c r="F18" s="165">
        <v>20.261437908496699</v>
      </c>
      <c r="G18" s="166">
        <v>9.8039215686274499</v>
      </c>
      <c r="H18" s="165">
        <v>0</v>
      </c>
      <c r="I18" s="166">
        <v>96.078431372549005</v>
      </c>
      <c r="J18" s="165">
        <v>0</v>
      </c>
      <c r="K18" s="166">
        <v>1.3071895424836599</v>
      </c>
      <c r="L18" s="166">
        <v>0</v>
      </c>
      <c r="M18" s="167">
        <v>4.5751633986928102</v>
      </c>
      <c r="N18" s="215">
        <v>7.8431372549019596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62.5</v>
      </c>
      <c r="C19" s="165">
        <v>25</v>
      </c>
      <c r="D19" s="166">
        <v>18.75</v>
      </c>
      <c r="E19" s="165">
        <v>12.5</v>
      </c>
      <c r="F19" s="165">
        <v>12.5</v>
      </c>
      <c r="G19" s="166">
        <v>0</v>
      </c>
      <c r="H19" s="165">
        <v>0</v>
      </c>
      <c r="I19" s="166">
        <v>100</v>
      </c>
      <c r="J19" s="165">
        <v>0</v>
      </c>
      <c r="K19" s="166">
        <v>6.25</v>
      </c>
      <c r="L19" s="166">
        <v>0</v>
      </c>
      <c r="M19" s="167">
        <v>6.25</v>
      </c>
      <c r="N19" s="215">
        <v>6.25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54.216867469879503</v>
      </c>
      <c r="C20" s="165">
        <v>43.3734939759036</v>
      </c>
      <c r="D20" s="166">
        <v>12.048192771084301</v>
      </c>
      <c r="E20" s="165">
        <v>14.4578313253012</v>
      </c>
      <c r="F20" s="165">
        <v>2.4096385542168699</v>
      </c>
      <c r="G20" s="166">
        <v>4.8192771084337398</v>
      </c>
      <c r="H20" s="165">
        <v>0</v>
      </c>
      <c r="I20" s="166">
        <v>93.975903614457806</v>
      </c>
      <c r="J20" s="165">
        <v>0</v>
      </c>
      <c r="K20" s="166">
        <v>9.6385542168674707</v>
      </c>
      <c r="L20" s="166">
        <v>0</v>
      </c>
      <c r="M20" s="167">
        <v>1.2048192771084301</v>
      </c>
      <c r="N20" s="215">
        <v>10.8433734939759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50.877192982456101</v>
      </c>
      <c r="C21" s="170">
        <v>40.350877192982502</v>
      </c>
      <c r="D21" s="171">
        <v>7.0175438596491198</v>
      </c>
      <c r="E21" s="170">
        <v>14.0350877192982</v>
      </c>
      <c r="F21" s="170">
        <v>16.6666666666667</v>
      </c>
      <c r="G21" s="171">
        <v>6.1403508771929802</v>
      </c>
      <c r="H21" s="170">
        <v>0</v>
      </c>
      <c r="I21" s="171">
        <v>94.736842105263193</v>
      </c>
      <c r="J21" s="170">
        <v>0</v>
      </c>
      <c r="K21" s="171">
        <v>7.0175438596491198</v>
      </c>
      <c r="L21" s="171">
        <v>0</v>
      </c>
      <c r="M21" s="172">
        <v>5.2631578947368398</v>
      </c>
      <c r="N21" s="216">
        <v>11.403508771929801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52.002967359050402</v>
      </c>
      <c r="C22" s="176">
        <v>29.302670623145399</v>
      </c>
      <c r="D22" s="175">
        <v>18.3234421364985</v>
      </c>
      <c r="E22" s="175">
        <v>17.8041543026706</v>
      </c>
      <c r="F22" s="177">
        <v>11.1275964391691</v>
      </c>
      <c r="G22" s="175">
        <v>7.2700296735904999</v>
      </c>
      <c r="H22" s="177">
        <v>2.3738872403560798</v>
      </c>
      <c r="I22" s="177">
        <v>93.694362017804195</v>
      </c>
      <c r="J22" s="177">
        <v>0.44510385756676601</v>
      </c>
      <c r="K22" s="175">
        <v>11.350148367952499</v>
      </c>
      <c r="L22" s="175">
        <v>0.81602373887240398</v>
      </c>
      <c r="M22" s="178">
        <v>3.78338278931751</v>
      </c>
      <c r="N22" s="216">
        <v>12.9080118694362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2E2158-DBF2-4386-824C-4858D8939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6615A1D-FB13-4ADC-8F9D-0737F10E5832}">
  <ds:schemaRefs>
    <ds:schemaRef ds:uri="b72976aa-e7d9-498e-b08a-d3d9e47e405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543ae4e-6060-48c8-a421-709023b87e3c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2025-03-11T21:41:05Z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