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3 03312025/"/>
    </mc:Choice>
  </mc:AlternateContent>
  <xr:revisionPtr revIDLastSave="311" documentId="11_FB508043404FAEA238E5144F26598A3343AB2CB9" xr6:coauthVersionLast="47" xr6:coauthVersionMax="47" xr10:uidLastSave="{BD752D43-1428-4E0E-A433-1B461437D81A}"/>
  <bookViews>
    <workbookView xWindow="-120" yWindow="-120" windowWidth="19410" windowHeight="9705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1" l="1"/>
  <c r="H23" i="1"/>
  <c r="M22" i="4" l="1"/>
  <c r="G13" i="4"/>
  <c r="M20" i="9"/>
  <c r="J20" i="9"/>
  <c r="G13" i="3"/>
  <c r="M20" i="1"/>
  <c r="J20" i="1"/>
  <c r="N23" i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G21" i="9"/>
  <c r="B23" i="9"/>
  <c r="C23" i="9"/>
  <c r="F23" i="9"/>
  <c r="H23" i="9"/>
  <c r="I23" i="9"/>
  <c r="Q23" i="9"/>
  <c r="P23" i="9"/>
  <c r="O23" i="9"/>
  <c r="N23" i="9"/>
  <c r="L23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 l="1"/>
  <c r="J22" i="4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<sst xmlns="http://schemas.openxmlformats.org/spreadsheetml/2006/main" count="212" uniqueCount="86">
  <si>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</si>
  <si>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</si>
  <si>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</si>
  <si>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</si>
  <si>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</si>
  <si>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</si>
  <si>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</si>
  <si>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</si>
  <si>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</si>
  <si>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</si>
  <si>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</si>
  <si>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</si>
  <si>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</si>
  <si>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</si>
  <si>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</si>
  <si>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</si>
  <si>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</si>
  <si>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</si>
  <si>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</si>
  <si>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</si>
  <si>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</si>
  <si>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</si>
  <si>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</si>
  <si>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</si>
  <si>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</si>
  <si>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</si>
  <si>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</si>
  <si>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</si>
  <si>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</si>
  <si>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</si>
  <si>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</si>
  <si>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</si>
  <si>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</si>
  <si>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</si>
  <si>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</si>
  <si>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</si>
  <si>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</si>
  <si>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</si>
  <si>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</si>
  <si>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</si>
  <si>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</si>
  <si>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</si>
  <si>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</si>
  <si>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</si>
  <si>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</si>
  <si>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</si>
  <si>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</si>
  <si>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</si>
  <si>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</si>
  <si>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</si>
  <si>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</si>
  <si>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</si>
  <si>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</si>
  <si>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</si>
  <si>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</si>
  <si>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</si>
  <si>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</si>
  <si>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</si>
  <si>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</si>
  <si>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</si>
  <si>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</si>
  <si>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</si>
  <si>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</si>
  <si>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</si>
  <si>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</si>
  <si>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</si>
  <si>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</si>
  <si>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</si>
  <si>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</si>
  <si>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</si>
  <si>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</si>
  <si>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</si>
  <si>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</si>
  <si>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</si>
  <si>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</si>
  <si>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</si>
  <si>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</si>
  <si>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</si>
  <si>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</si>
  <si>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</si>
  <si>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</si>
  <si>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</si>
  <si>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</si>
  <si>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</si>
  <si>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</si>
  <si>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FY25 QUARTER ENDING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</si>
</sst>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100" workbookViewId="0">
      <selection activeCell="C33" sqref="C33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29"/>
      <c r="D2" s="230"/>
      <c r="E2" s="230"/>
      <c r="F2" s="231"/>
      <c r="G2" s="2"/>
    </row>
    <row r="3" spans="2:8" ht="18.75" customHeight="1" thickTop="1" thickBot="1" x14ac:dyDescent="0.3">
      <c r="B3" s="1"/>
      <c r="C3" s="224"/>
      <c r="D3" s="225"/>
      <c r="E3" s="225"/>
      <c r="F3" s="226"/>
      <c r="G3" s="2"/>
    </row>
    <row r="4" spans="2:8" ht="18.75" customHeight="1" thickTop="1" thickBot="1" x14ac:dyDescent="0.35">
      <c r="B4" s="1"/>
      <c r="C4" s="232"/>
      <c r="D4" s="233"/>
      <c r="E4" s="233"/>
      <c r="F4" s="234"/>
      <c r="G4" s="2"/>
    </row>
    <row r="5" spans="2:8" ht="18.75" customHeight="1" thickTop="1" thickBot="1" x14ac:dyDescent="0.3">
      <c r="B5" s="1"/>
      <c r="C5" s="235"/>
      <c r="D5" s="236"/>
      <c r="E5" s="236"/>
      <c r="F5" s="237"/>
      <c r="G5" s="2"/>
    </row>
    <row r="6" spans="2:8" ht="18.75" customHeight="1" thickTop="1" thickBot="1" x14ac:dyDescent="0.35">
      <c r="B6" s="1"/>
      <c r="C6" s="232" t="s">
        <v>0</v>
      </c>
      <c r="D6" s="233"/>
      <c r="E6" s="233"/>
      <c r="F6" s="234"/>
      <c r="G6" s="2"/>
    </row>
    <row r="7" spans="2:8" ht="19.5" customHeight="1" thickTop="1" thickBot="1" x14ac:dyDescent="0.35">
      <c r="B7" s="1"/>
      <c r="C7" s="232" t="s">
        <v>85</v>
      </c>
      <c r="D7" s="233"/>
      <c r="E7" s="233"/>
      <c r="F7" s="234"/>
      <c r="G7" s="2"/>
    </row>
    <row r="8" spans="2:8" ht="17.25" thickTop="1" thickBot="1" x14ac:dyDescent="0.3">
      <c r="B8" s="1"/>
      <c r="C8" s="235"/>
      <c r="D8" s="236"/>
      <c r="E8" s="236"/>
      <c r="F8" s="237"/>
      <c r="G8" s="2"/>
    </row>
    <row r="9" spans="2:8" s="7" customFormat="1" ht="17.25" thickTop="1" thickBot="1" x14ac:dyDescent="0.3">
      <c r="B9" s="4"/>
      <c r="C9" s="224"/>
      <c r="D9" s="225"/>
      <c r="E9" s="5"/>
      <c r="F9" s="226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4"/>
      <c r="D11" s="225"/>
      <c r="E11" s="12"/>
      <c r="F11" s="226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4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4"/>
      <c r="D20" s="225"/>
      <c r="E20" s="12"/>
      <c r="F20" s="226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35"/>
      <c r="D26" s="236"/>
      <c r="E26" s="236"/>
      <c r="F26" s="237"/>
      <c r="G26" s="2"/>
    </row>
    <row r="27" spans="2:7" ht="14.25" thickTop="1" thickBot="1" x14ac:dyDescent="0.25">
      <c r="B27" s="1"/>
      <c r="C27" s="241"/>
      <c r="D27" s="242"/>
      <c r="E27" s="242"/>
      <c r="F27" s="243"/>
      <c r="G27" s="2"/>
    </row>
    <row r="28" spans="2:7" ht="14.25" thickTop="1" thickBot="1" x14ac:dyDescent="0.25">
      <c r="B28" s="1"/>
      <c r="C28" s="238"/>
      <c r="D28" s="239"/>
      <c r="E28" s="239"/>
      <c r="F28" s="240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="80" zoomScaleNormal="8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00000000000001" customHeight="1" x14ac:dyDescent="0.2">
      <c r="A2" s="252" t="s">
        <v>85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00000000000001" customHeight="1" thickBot="1" x14ac:dyDescent="0.25">
      <c r="A3" s="255" t="s">
        <v>11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">
      <c r="A4" s="264" t="s">
        <v>12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2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2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45</v>
      </c>
      <c r="C7" s="33">
        <v>25</v>
      </c>
      <c r="D7" s="34">
        <f t="shared" ref="D7:D23" si="0">(C7/B7)</f>
        <v>0.55555555555555558</v>
      </c>
      <c r="E7" s="35">
        <v>28</v>
      </c>
      <c r="F7" s="36">
        <v>9</v>
      </c>
      <c r="G7" s="34">
        <f t="shared" ref="G7:G23" si="1">(F7/E7)</f>
        <v>0.32142857142857145</v>
      </c>
      <c r="H7" s="37">
        <v>20</v>
      </c>
      <c r="I7" s="33">
        <v>8</v>
      </c>
      <c r="J7" s="38">
        <f t="shared" ref="J7:J23" si="2">(I7/H7)</f>
        <v>0.4</v>
      </c>
      <c r="K7" s="36">
        <v>25</v>
      </c>
      <c r="L7" s="39">
        <v>16</v>
      </c>
      <c r="M7" s="40">
        <f>+L7/K7</f>
        <v>0.64</v>
      </c>
      <c r="N7" s="41">
        <v>0</v>
      </c>
      <c r="O7" s="42">
        <v>0</v>
      </c>
      <c r="P7" s="39">
        <v>16</v>
      </c>
      <c r="Q7" s="43">
        <v>1</v>
      </c>
      <c r="R7" s="44">
        <v>4</v>
      </c>
      <c r="S7" s="45"/>
    </row>
    <row r="8" spans="1:19" s="46" customFormat="1" ht="20.100000000000001" customHeight="1" x14ac:dyDescent="0.2">
      <c r="A8" s="47" t="s">
        <v>33</v>
      </c>
      <c r="B8" s="48">
        <v>136</v>
      </c>
      <c r="C8" s="49">
        <v>152</v>
      </c>
      <c r="D8" s="50">
        <f t="shared" si="0"/>
        <v>1.1176470588235294</v>
      </c>
      <c r="E8" s="51">
        <v>60</v>
      </c>
      <c r="F8" s="52">
        <v>79</v>
      </c>
      <c r="G8" s="50">
        <f t="shared" si="1"/>
        <v>1.3166666666666667</v>
      </c>
      <c r="H8" s="37">
        <v>60</v>
      </c>
      <c r="I8" s="49">
        <v>74</v>
      </c>
      <c r="J8" s="53">
        <f t="shared" si="2"/>
        <v>1.2333333333333334</v>
      </c>
      <c r="K8" s="52">
        <v>120</v>
      </c>
      <c r="L8" s="54">
        <v>145</v>
      </c>
      <c r="M8" s="55">
        <f>+L8/K8</f>
        <v>1.2083333333333333</v>
      </c>
      <c r="N8" s="56">
        <v>0</v>
      </c>
      <c r="O8" s="57">
        <v>0</v>
      </c>
      <c r="P8" s="54">
        <v>145</v>
      </c>
      <c r="Q8" s="58">
        <v>0</v>
      </c>
      <c r="R8" s="59">
        <v>1</v>
      </c>
      <c r="S8" s="45"/>
    </row>
    <row r="9" spans="1:19" s="46" customFormat="1" ht="20.100000000000001" customHeight="1" x14ac:dyDescent="0.2">
      <c r="A9" s="31" t="s">
        <v>34</v>
      </c>
      <c r="B9" s="48">
        <v>69</v>
      </c>
      <c r="C9" s="60">
        <v>46</v>
      </c>
      <c r="D9" s="61">
        <f t="shared" si="0"/>
        <v>0.66666666666666663</v>
      </c>
      <c r="E9" s="51">
        <v>45</v>
      </c>
      <c r="F9" s="52">
        <v>26</v>
      </c>
      <c r="G9" s="50">
        <f t="shared" si="1"/>
        <v>0.57777777777777772</v>
      </c>
      <c r="H9" s="37">
        <v>27</v>
      </c>
      <c r="I9" s="60">
        <v>20</v>
      </c>
      <c r="J9" s="53">
        <f t="shared" si="2"/>
        <v>0.7407407407407407</v>
      </c>
      <c r="K9" s="52">
        <v>37</v>
      </c>
      <c r="L9" s="54">
        <v>38</v>
      </c>
      <c r="M9" s="55">
        <f t="shared" ref="M9:M22" si="3">+L9/K9</f>
        <v>1.027027027027027</v>
      </c>
      <c r="N9" s="62">
        <v>0</v>
      </c>
      <c r="O9" s="63">
        <v>0</v>
      </c>
      <c r="P9" s="64">
        <v>38</v>
      </c>
      <c r="Q9" s="65">
        <v>0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89</v>
      </c>
      <c r="C10" s="60">
        <v>58</v>
      </c>
      <c r="D10" s="61">
        <f t="shared" si="0"/>
        <v>0.651685393258427</v>
      </c>
      <c r="E10" s="68">
        <v>54</v>
      </c>
      <c r="F10" s="52">
        <v>30</v>
      </c>
      <c r="G10" s="50">
        <f t="shared" si="1"/>
        <v>0.55555555555555558</v>
      </c>
      <c r="H10" s="69">
        <v>19</v>
      </c>
      <c r="I10" s="60">
        <v>12</v>
      </c>
      <c r="J10" s="53">
        <f>IF(H10&gt;0,I10/H10,0)</f>
        <v>0.63157894736842102</v>
      </c>
      <c r="K10" s="52">
        <v>29</v>
      </c>
      <c r="L10" s="54">
        <v>29</v>
      </c>
      <c r="M10" s="55">
        <f t="shared" si="3"/>
        <v>1</v>
      </c>
      <c r="N10" s="62">
        <v>0</v>
      </c>
      <c r="O10" s="63">
        <v>0</v>
      </c>
      <c r="P10" s="64">
        <v>29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33</v>
      </c>
      <c r="C11" s="60">
        <v>28</v>
      </c>
      <c r="D11" s="61">
        <f t="shared" si="0"/>
        <v>0.84848484848484851</v>
      </c>
      <c r="E11" s="70">
        <v>8</v>
      </c>
      <c r="F11" s="52">
        <v>5</v>
      </c>
      <c r="G11" s="50">
        <f t="shared" si="1"/>
        <v>0.625</v>
      </c>
      <c r="H11" s="37">
        <v>8</v>
      </c>
      <c r="I11" s="60">
        <v>5</v>
      </c>
      <c r="J11" s="53">
        <f>IF(H11&gt;0,I11/H11,0)</f>
        <v>0.625</v>
      </c>
      <c r="K11" s="52">
        <v>33</v>
      </c>
      <c r="L11" s="54">
        <v>18</v>
      </c>
      <c r="M11" s="55">
        <f>IF(K11&gt;0,L11/K11,0)</f>
        <v>0.54545454545454541</v>
      </c>
      <c r="N11" s="62">
        <v>1</v>
      </c>
      <c r="O11" s="63">
        <v>0</v>
      </c>
      <c r="P11" s="64">
        <v>18</v>
      </c>
      <c r="Q11" s="65">
        <v>1</v>
      </c>
      <c r="R11" s="66">
        <v>1</v>
      </c>
      <c r="S11" s="45"/>
    </row>
    <row r="12" spans="1:19" s="46" customFormat="1" ht="20.100000000000001" customHeight="1" x14ac:dyDescent="0.2">
      <c r="A12" s="31" t="s">
        <v>37</v>
      </c>
      <c r="B12" s="71">
        <v>108</v>
      </c>
      <c r="C12" s="60">
        <v>98</v>
      </c>
      <c r="D12" s="61">
        <f t="shared" si="0"/>
        <v>0.90740740740740744</v>
      </c>
      <c r="E12" s="72">
        <v>55</v>
      </c>
      <c r="F12" s="52">
        <v>51</v>
      </c>
      <c r="G12" s="50">
        <f t="shared" si="1"/>
        <v>0.92727272727272725</v>
      </c>
      <c r="H12" s="37">
        <v>55</v>
      </c>
      <c r="I12" s="60">
        <v>48</v>
      </c>
      <c r="J12" s="53">
        <f t="shared" si="2"/>
        <v>0.87272727272727268</v>
      </c>
      <c r="K12" s="52">
        <v>108</v>
      </c>
      <c r="L12" s="54">
        <v>95</v>
      </c>
      <c r="M12" s="55">
        <f t="shared" si="3"/>
        <v>0.87962962962962965</v>
      </c>
      <c r="N12" s="62">
        <v>1</v>
      </c>
      <c r="O12" s="63">
        <v>21</v>
      </c>
      <c r="P12" s="64">
        <v>75</v>
      </c>
      <c r="Q12" s="65">
        <v>1</v>
      </c>
      <c r="R12" s="66">
        <v>1</v>
      </c>
      <c r="S12" s="45"/>
    </row>
    <row r="13" spans="1:19" s="46" customFormat="1" ht="20.100000000000001" customHeight="1" x14ac:dyDescent="0.2">
      <c r="A13" s="31" t="s">
        <v>38</v>
      </c>
      <c r="B13" s="48">
        <v>50</v>
      </c>
      <c r="C13" s="60">
        <v>44</v>
      </c>
      <c r="D13" s="61">
        <f t="shared" si="0"/>
        <v>0.88</v>
      </c>
      <c r="E13" s="51">
        <v>35</v>
      </c>
      <c r="F13" s="52">
        <v>27</v>
      </c>
      <c r="G13" s="50">
        <f t="shared" si="1"/>
        <v>0.77142857142857146</v>
      </c>
      <c r="H13" s="37">
        <v>20</v>
      </c>
      <c r="I13" s="60">
        <v>16</v>
      </c>
      <c r="J13" s="53">
        <f t="shared" si="2"/>
        <v>0.8</v>
      </c>
      <c r="K13" s="52">
        <v>30</v>
      </c>
      <c r="L13" s="54">
        <v>28</v>
      </c>
      <c r="M13" s="55">
        <f t="shared" si="3"/>
        <v>0.93333333333333335</v>
      </c>
      <c r="N13" s="62">
        <v>1</v>
      </c>
      <c r="O13" s="63">
        <v>0</v>
      </c>
      <c r="P13" s="64">
        <v>21</v>
      </c>
      <c r="Q13" s="65">
        <v>0</v>
      </c>
      <c r="R13" s="66">
        <v>8</v>
      </c>
      <c r="S13" s="45"/>
    </row>
    <row r="14" spans="1:19" s="46" customFormat="1" ht="20.100000000000001" customHeight="1" x14ac:dyDescent="0.2">
      <c r="A14" s="31" t="s">
        <v>39</v>
      </c>
      <c r="B14" s="48">
        <v>45</v>
      </c>
      <c r="C14" s="60">
        <v>54</v>
      </c>
      <c r="D14" s="61">
        <f t="shared" si="0"/>
        <v>1.2</v>
      </c>
      <c r="E14" s="51">
        <v>18</v>
      </c>
      <c r="F14" s="52">
        <v>25</v>
      </c>
      <c r="G14" s="50">
        <f t="shared" si="1"/>
        <v>1.3888888888888888</v>
      </c>
      <c r="H14" s="37">
        <v>14</v>
      </c>
      <c r="I14" s="60">
        <v>17</v>
      </c>
      <c r="J14" s="53">
        <f t="shared" si="2"/>
        <v>1.2142857142857142</v>
      </c>
      <c r="K14" s="52">
        <v>38</v>
      </c>
      <c r="L14" s="54">
        <v>45</v>
      </c>
      <c r="M14" s="55">
        <f t="shared" si="3"/>
        <v>1.1842105263157894</v>
      </c>
      <c r="N14" s="62">
        <v>0</v>
      </c>
      <c r="O14" s="63">
        <v>0</v>
      </c>
      <c r="P14" s="64">
        <v>45</v>
      </c>
      <c r="Q14" s="65">
        <v>0</v>
      </c>
      <c r="R14" s="66">
        <v>2</v>
      </c>
      <c r="S14" s="45"/>
    </row>
    <row r="15" spans="1:19" s="46" customFormat="1" ht="20.100000000000001" customHeight="1" x14ac:dyDescent="0.2">
      <c r="A15" s="31" t="s">
        <v>40</v>
      </c>
      <c r="B15" s="48">
        <v>224</v>
      </c>
      <c r="C15" s="60">
        <v>252</v>
      </c>
      <c r="D15" s="61">
        <f t="shared" si="0"/>
        <v>1.125</v>
      </c>
      <c r="E15" s="51">
        <v>109</v>
      </c>
      <c r="F15" s="52">
        <v>138</v>
      </c>
      <c r="G15" s="50">
        <f t="shared" si="1"/>
        <v>1.2660550458715596</v>
      </c>
      <c r="H15" s="37">
        <v>79</v>
      </c>
      <c r="I15" s="60">
        <v>67</v>
      </c>
      <c r="J15" s="53">
        <f t="shared" si="2"/>
        <v>0.84810126582278478</v>
      </c>
      <c r="K15" s="52">
        <v>152</v>
      </c>
      <c r="L15" s="54">
        <v>128</v>
      </c>
      <c r="M15" s="55">
        <f t="shared" si="3"/>
        <v>0.84210526315789469</v>
      </c>
      <c r="N15" s="62">
        <v>8</v>
      </c>
      <c r="O15" s="63">
        <v>0</v>
      </c>
      <c r="P15" s="64">
        <v>92</v>
      </c>
      <c r="Q15" s="65">
        <v>3</v>
      </c>
      <c r="R15" s="66">
        <v>51</v>
      </c>
      <c r="S15" s="45"/>
    </row>
    <row r="16" spans="1:19" s="46" customFormat="1" ht="20.100000000000001" customHeight="1" x14ac:dyDescent="0.2">
      <c r="A16" s="31" t="s">
        <v>41</v>
      </c>
      <c r="B16" s="48">
        <v>291</v>
      </c>
      <c r="C16" s="60">
        <v>284</v>
      </c>
      <c r="D16" s="61">
        <f t="shared" si="0"/>
        <v>0.97594501718213056</v>
      </c>
      <c r="E16" s="51">
        <v>147</v>
      </c>
      <c r="F16" s="52">
        <v>155</v>
      </c>
      <c r="G16" s="50">
        <f t="shared" si="1"/>
        <v>1.0544217687074831</v>
      </c>
      <c r="H16" s="37">
        <v>150</v>
      </c>
      <c r="I16" s="60">
        <v>103</v>
      </c>
      <c r="J16" s="53">
        <f t="shared" si="2"/>
        <v>0.68666666666666665</v>
      </c>
      <c r="K16" s="52">
        <v>199</v>
      </c>
      <c r="L16" s="54">
        <v>185</v>
      </c>
      <c r="M16" s="55">
        <f t="shared" si="3"/>
        <v>0.92964824120603018</v>
      </c>
      <c r="N16" s="62">
        <v>0</v>
      </c>
      <c r="O16" s="63">
        <v>0</v>
      </c>
      <c r="P16" s="64">
        <v>183</v>
      </c>
      <c r="Q16" s="65">
        <v>1</v>
      </c>
      <c r="R16" s="66">
        <v>3</v>
      </c>
      <c r="S16" s="45"/>
    </row>
    <row r="17" spans="1:19" s="46" customFormat="1" ht="20.100000000000001" customHeight="1" x14ac:dyDescent="0.2">
      <c r="A17" s="31" t="s">
        <v>42</v>
      </c>
      <c r="B17" s="48">
        <v>80</v>
      </c>
      <c r="C17" s="60">
        <v>57</v>
      </c>
      <c r="D17" s="61">
        <f t="shared" si="0"/>
        <v>0.71250000000000002</v>
      </c>
      <c r="E17" s="72">
        <v>50</v>
      </c>
      <c r="F17" s="52">
        <v>27</v>
      </c>
      <c r="G17" s="50">
        <f t="shared" si="1"/>
        <v>0.54</v>
      </c>
      <c r="H17" s="69">
        <v>50</v>
      </c>
      <c r="I17" s="60">
        <v>23</v>
      </c>
      <c r="J17" s="53">
        <f>IF(H17&gt;0,I17/H17,0)</f>
        <v>0.46</v>
      </c>
      <c r="K17" s="103">
        <v>80</v>
      </c>
      <c r="L17" s="54">
        <v>53</v>
      </c>
      <c r="M17" s="53">
        <f>IF(K17&gt;0,L17/K17,0)</f>
        <v>0.66249999999999998</v>
      </c>
      <c r="N17" s="62">
        <v>0</v>
      </c>
      <c r="O17" s="63">
        <v>0</v>
      </c>
      <c r="P17" s="64">
        <v>53</v>
      </c>
      <c r="Q17" s="65">
        <v>0</v>
      </c>
      <c r="R17" s="66">
        <v>2</v>
      </c>
      <c r="S17" s="45"/>
    </row>
    <row r="18" spans="1:19" s="46" customFormat="1" ht="20.100000000000001" customHeight="1" x14ac:dyDescent="0.2">
      <c r="A18" s="31" t="s">
        <v>43</v>
      </c>
      <c r="B18" s="48">
        <v>178</v>
      </c>
      <c r="C18" s="60">
        <v>120</v>
      </c>
      <c r="D18" s="61">
        <f t="shared" si="0"/>
        <v>0.6741573033707865</v>
      </c>
      <c r="E18" s="51">
        <v>90</v>
      </c>
      <c r="F18" s="52">
        <v>38</v>
      </c>
      <c r="G18" s="50">
        <f t="shared" si="1"/>
        <v>0.42222222222222222</v>
      </c>
      <c r="H18" s="37">
        <v>40</v>
      </c>
      <c r="I18" s="60">
        <v>25</v>
      </c>
      <c r="J18" s="53">
        <f t="shared" si="2"/>
        <v>0.625</v>
      </c>
      <c r="K18" s="52">
        <v>90</v>
      </c>
      <c r="L18" s="54">
        <v>86</v>
      </c>
      <c r="M18" s="55">
        <f t="shared" si="3"/>
        <v>0.9555555555555556</v>
      </c>
      <c r="N18" s="62">
        <v>0</v>
      </c>
      <c r="O18" s="63">
        <v>0</v>
      </c>
      <c r="P18" s="64">
        <v>86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102</v>
      </c>
      <c r="C19" s="60">
        <v>67</v>
      </c>
      <c r="D19" s="61">
        <f t="shared" si="0"/>
        <v>0.65686274509803921</v>
      </c>
      <c r="E19" s="51">
        <v>70</v>
      </c>
      <c r="F19" s="52">
        <v>36</v>
      </c>
      <c r="G19" s="50">
        <f t="shared" si="1"/>
        <v>0.51428571428571423</v>
      </c>
      <c r="H19" s="37">
        <v>34</v>
      </c>
      <c r="I19" s="60">
        <v>26</v>
      </c>
      <c r="J19" s="53">
        <f t="shared" si="2"/>
        <v>0.76470588235294112</v>
      </c>
      <c r="K19" s="52">
        <v>65</v>
      </c>
      <c r="L19" s="54">
        <v>46</v>
      </c>
      <c r="M19" s="55">
        <f t="shared" si="3"/>
        <v>0.70769230769230773</v>
      </c>
      <c r="N19" s="62">
        <v>0</v>
      </c>
      <c r="O19" s="63">
        <v>0</v>
      </c>
      <c r="P19" s="64">
        <v>46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19</v>
      </c>
      <c r="C20" s="60">
        <v>1</v>
      </c>
      <c r="D20" s="61">
        <f t="shared" si="0"/>
        <v>5.2631578947368418E-2</v>
      </c>
      <c r="E20" s="51">
        <v>18</v>
      </c>
      <c r="F20" s="52">
        <v>0</v>
      </c>
      <c r="G20" s="50">
        <f t="shared" si="1"/>
        <v>0</v>
      </c>
      <c r="H20" s="37">
        <v>0</v>
      </c>
      <c r="I20" s="60">
        <v>1</v>
      </c>
      <c r="J20" s="53">
        <f>IF(H20&gt;0,I20/H20,0)</f>
        <v>0</v>
      </c>
      <c r="K20" s="52">
        <v>0</v>
      </c>
      <c r="L20" s="54">
        <v>1</v>
      </c>
      <c r="M20" s="53">
        <f>IF(K20&gt;0,L20/K20,0)</f>
        <v>0</v>
      </c>
      <c r="N20" s="62">
        <v>0</v>
      </c>
      <c r="O20" s="63">
        <v>0</v>
      </c>
      <c r="P20" s="64">
        <v>1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86</v>
      </c>
      <c r="C21" s="60">
        <v>58</v>
      </c>
      <c r="D21" s="61">
        <f t="shared" si="0"/>
        <v>0.67441860465116277</v>
      </c>
      <c r="E21" s="51">
        <v>49</v>
      </c>
      <c r="F21" s="52">
        <v>21</v>
      </c>
      <c r="G21" s="50">
        <f t="shared" si="1"/>
        <v>0.42857142857142855</v>
      </c>
      <c r="H21" s="69">
        <v>49</v>
      </c>
      <c r="I21" s="60">
        <v>21</v>
      </c>
      <c r="J21" s="53">
        <f>IF(H21&gt;0,I21/H21,0)</f>
        <v>0.42857142857142855</v>
      </c>
      <c r="K21" s="103">
        <v>86</v>
      </c>
      <c r="L21" s="54">
        <v>53</v>
      </c>
      <c r="M21" s="53">
        <f>IF(K21&gt;0,L21/K21,0)</f>
        <v>0.61627906976744184</v>
      </c>
      <c r="N21" s="62">
        <v>0</v>
      </c>
      <c r="O21" s="63">
        <v>0</v>
      </c>
      <c r="P21" s="64">
        <v>53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110</v>
      </c>
      <c r="C22" s="74">
        <v>128</v>
      </c>
      <c r="D22" s="75">
        <f t="shared" si="0"/>
        <v>1.1636363636363636</v>
      </c>
      <c r="E22" s="51">
        <v>80</v>
      </c>
      <c r="F22" s="76">
        <v>81</v>
      </c>
      <c r="G22" s="75">
        <f>IF(E22&gt;0,F22/E22,0)</f>
        <v>1.0125</v>
      </c>
      <c r="H22" s="69">
        <v>42</v>
      </c>
      <c r="I22" s="74">
        <v>24</v>
      </c>
      <c r="J22" s="75">
        <f>IF(H22&gt;0,I22/H22,0)</f>
        <v>0.5714285714285714</v>
      </c>
      <c r="K22" s="222">
        <v>99</v>
      </c>
      <c r="L22" s="78">
        <v>43</v>
      </c>
      <c r="M22" s="55">
        <f t="shared" si="3"/>
        <v>0.43434343434343436</v>
      </c>
      <c r="N22" s="79">
        <v>0</v>
      </c>
      <c r="O22" s="80">
        <v>0</v>
      </c>
      <c r="P22" s="78">
        <v>40</v>
      </c>
      <c r="Q22" s="81">
        <v>0</v>
      </c>
      <c r="R22" s="82">
        <v>4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1665</v>
      </c>
      <c r="C23" s="85">
        <f>SUM(C7:C22)</f>
        <v>1472</v>
      </c>
      <c r="D23" s="86">
        <f t="shared" si="0"/>
        <v>0.88408408408408412</v>
      </c>
      <c r="E23" s="87">
        <f>SUM(E7:E22)</f>
        <v>916</v>
      </c>
      <c r="F23" s="85">
        <f>SUM(F7:F22)</f>
        <v>748</v>
      </c>
      <c r="G23" s="86">
        <f t="shared" si="1"/>
        <v>0.81659388646288211</v>
      </c>
      <c r="H23" s="88">
        <f>SUM(H7:H22)</f>
        <v>667</v>
      </c>
      <c r="I23" s="85">
        <f>SUM(I7:I22)</f>
        <v>490</v>
      </c>
      <c r="J23" s="89">
        <f t="shared" si="2"/>
        <v>0.73463268365817092</v>
      </c>
      <c r="K23" s="85">
        <f>SUM(K7:K22)</f>
        <v>1191</v>
      </c>
      <c r="L23" s="90">
        <f>SUM(L7:L22)</f>
        <v>1009</v>
      </c>
      <c r="M23" s="91">
        <f>+L23/K23</f>
        <v>0.84718723761544923</v>
      </c>
      <c r="N23" s="93">
        <f>SUM(N7:N22)</f>
        <v>11</v>
      </c>
      <c r="O23" s="93">
        <f>SUM(O7:O22)</f>
        <v>21</v>
      </c>
      <c r="P23" s="94">
        <f>SUM(P7:P22)</f>
        <v>941</v>
      </c>
      <c r="Q23" s="94">
        <f>SUM(Q7:Q22)</f>
        <v>7</v>
      </c>
      <c r="R23" s="95">
        <f>SUM(R7:R22)</f>
        <v>77</v>
      </c>
      <c r="S23" s="45"/>
    </row>
    <row r="24" spans="1:19" ht="15" x14ac:dyDescent="0.2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" customHeight="1" x14ac:dyDescent="0.25">
      <c r="A25" s="248" t="s">
        <v>49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</row>
    <row r="26" spans="1:19" ht="15" x14ac:dyDescent="0.25">
      <c r="A26" s="244" t="s">
        <v>50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5" x14ac:dyDescent="0.2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  <c r="O1" s="228"/>
    </row>
    <row r="2" spans="1:15" s="24" customFormat="1" ht="20.100000000000001" customHeight="1" x14ac:dyDescent="0.2">
      <c r="A2" s="267" t="str">
        <f>'1 Adult Part'!$A$2</f>
        <v>FY25 QUARTER ENDING MARCH 31, 2025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9"/>
    </row>
    <row r="3" spans="1:15" s="24" customFormat="1" ht="20.100000000000001" customHeight="1" thickBot="1" x14ac:dyDescent="0.25">
      <c r="A3" s="277" t="s">
        <v>51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9"/>
    </row>
    <row r="4" spans="1:15" ht="15" x14ac:dyDescent="0.25">
      <c r="A4" s="280" t="s">
        <v>12</v>
      </c>
      <c r="B4" s="275" t="s">
        <v>52</v>
      </c>
      <c r="C4" s="275"/>
      <c r="D4" s="276"/>
      <c r="E4" s="274" t="s">
        <v>53</v>
      </c>
      <c r="F4" s="275"/>
      <c r="G4" s="276"/>
      <c r="H4" s="227" t="s">
        <v>54</v>
      </c>
      <c r="I4" s="272" t="s">
        <v>55</v>
      </c>
      <c r="J4" s="273"/>
      <c r="K4" s="272" t="s">
        <v>56</v>
      </c>
      <c r="L4" s="273"/>
      <c r="M4" s="274" t="s">
        <v>57</v>
      </c>
      <c r="N4" s="276"/>
    </row>
    <row r="5" spans="1:15" ht="34.5" customHeight="1" thickBot="1" x14ac:dyDescent="0.3">
      <c r="A5" s="281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29</v>
      </c>
      <c r="C6" s="103">
        <v>8</v>
      </c>
      <c r="D6" s="50">
        <f t="shared" ref="D6:D22" si="0">C6/B6</f>
        <v>0.27586206896551724</v>
      </c>
      <c r="E6" s="35">
        <v>22</v>
      </c>
      <c r="F6" s="104">
        <v>7</v>
      </c>
      <c r="G6" s="50">
        <f t="shared" ref="G6:G22" si="1">F6/E6</f>
        <v>0.31818181818181818</v>
      </c>
      <c r="H6" s="104">
        <v>0</v>
      </c>
      <c r="I6" s="105">
        <f t="shared" ref="I6:I22" si="2">+E6/B6</f>
        <v>0.75862068965517238</v>
      </c>
      <c r="J6" s="50">
        <f>IF(F6=0,0, F6/(C6-H6))</f>
        <v>0.875</v>
      </c>
      <c r="K6" s="106">
        <v>22</v>
      </c>
      <c r="L6" s="107">
        <v>26.693846153846199</v>
      </c>
      <c r="M6" s="108">
        <v>16</v>
      </c>
      <c r="N6" s="109">
        <v>8</v>
      </c>
    </row>
    <row r="7" spans="1:15" s="110" customFormat="1" ht="21.95" customHeight="1" x14ac:dyDescent="0.2">
      <c r="A7" s="47" t="s">
        <v>33</v>
      </c>
      <c r="B7" s="37">
        <v>90</v>
      </c>
      <c r="C7" s="103">
        <v>76</v>
      </c>
      <c r="D7" s="111">
        <f t="shared" si="0"/>
        <v>0.84444444444444444</v>
      </c>
      <c r="E7" s="51">
        <v>65</v>
      </c>
      <c r="F7" s="104">
        <v>38</v>
      </c>
      <c r="G7" s="50">
        <f t="shared" si="1"/>
        <v>0.58461538461538465</v>
      </c>
      <c r="H7" s="104">
        <v>1</v>
      </c>
      <c r="I7" s="105">
        <f t="shared" si="2"/>
        <v>0.72222222222222221</v>
      </c>
      <c r="J7" s="50">
        <f t="shared" ref="J7:J22" si="3">(F7/(C7-H7))</f>
        <v>0.50666666666666671</v>
      </c>
      <c r="K7" s="106">
        <v>16.5</v>
      </c>
      <c r="L7" s="107">
        <v>21.7439473684211</v>
      </c>
      <c r="M7" s="112">
        <v>80</v>
      </c>
      <c r="N7" s="109">
        <v>67</v>
      </c>
    </row>
    <row r="8" spans="1:15" s="110" customFormat="1" ht="21.95" customHeight="1" x14ac:dyDescent="0.2">
      <c r="A8" s="31" t="s">
        <v>34</v>
      </c>
      <c r="B8" s="37">
        <v>45</v>
      </c>
      <c r="C8" s="113">
        <v>14</v>
      </c>
      <c r="D8" s="61">
        <f t="shared" si="0"/>
        <v>0.31111111111111112</v>
      </c>
      <c r="E8" s="51">
        <v>34</v>
      </c>
      <c r="F8" s="114">
        <v>9</v>
      </c>
      <c r="G8" s="111">
        <f t="shared" si="1"/>
        <v>0.26470588235294118</v>
      </c>
      <c r="H8" s="115">
        <v>1</v>
      </c>
      <c r="I8" s="116">
        <f t="shared" si="2"/>
        <v>0.75555555555555554</v>
      </c>
      <c r="J8" s="61">
        <f t="shared" si="3"/>
        <v>0.69230769230769229</v>
      </c>
      <c r="K8" s="106">
        <v>18.5</v>
      </c>
      <c r="L8" s="117">
        <v>25.803333333333299</v>
      </c>
      <c r="M8" s="112">
        <v>15</v>
      </c>
      <c r="N8" s="118">
        <v>20</v>
      </c>
    </row>
    <row r="9" spans="1:15" s="110" customFormat="1" ht="21.95" customHeight="1" x14ac:dyDescent="0.2">
      <c r="A9" s="31" t="s">
        <v>35</v>
      </c>
      <c r="B9" s="69">
        <v>52</v>
      </c>
      <c r="C9" s="113">
        <v>34</v>
      </c>
      <c r="D9" s="61">
        <f t="shared" si="0"/>
        <v>0.65384615384615385</v>
      </c>
      <c r="E9" s="68">
        <v>31</v>
      </c>
      <c r="F9" s="114">
        <v>12</v>
      </c>
      <c r="G9" s="61">
        <f>IF(E9&gt;0,F9/E9,0)</f>
        <v>0.38709677419354838</v>
      </c>
      <c r="H9" s="114">
        <v>0</v>
      </c>
      <c r="I9" s="116">
        <f t="shared" si="2"/>
        <v>0.59615384615384615</v>
      </c>
      <c r="J9" s="61">
        <f t="shared" si="3"/>
        <v>0.35294117647058826</v>
      </c>
      <c r="K9" s="119">
        <v>18</v>
      </c>
      <c r="L9" s="117">
        <v>20.800384615384601</v>
      </c>
      <c r="M9" s="120">
        <v>20</v>
      </c>
      <c r="N9" s="118">
        <v>11</v>
      </c>
    </row>
    <row r="10" spans="1:15" s="110" customFormat="1" ht="21.95" customHeight="1" x14ac:dyDescent="0.2">
      <c r="A10" s="31" t="s">
        <v>36</v>
      </c>
      <c r="B10" s="37">
        <v>24</v>
      </c>
      <c r="C10" s="113">
        <v>16</v>
      </c>
      <c r="D10" s="61">
        <f t="shared" si="0"/>
        <v>0.66666666666666663</v>
      </c>
      <c r="E10" s="51">
        <v>18</v>
      </c>
      <c r="F10" s="114">
        <v>11</v>
      </c>
      <c r="G10" s="61">
        <f t="shared" si="1"/>
        <v>0.61111111111111116</v>
      </c>
      <c r="H10" s="114">
        <v>4</v>
      </c>
      <c r="I10" s="116">
        <f t="shared" si="2"/>
        <v>0.75</v>
      </c>
      <c r="J10" s="61">
        <f t="shared" si="3"/>
        <v>0.91666666666666663</v>
      </c>
      <c r="K10" s="106">
        <v>20.84</v>
      </c>
      <c r="L10" s="117">
        <v>33.191748251748301</v>
      </c>
      <c r="M10" s="112">
        <v>16</v>
      </c>
      <c r="N10" s="118">
        <v>13</v>
      </c>
    </row>
    <row r="11" spans="1:15" s="110" customFormat="1" ht="21.95" customHeight="1" x14ac:dyDescent="0.2">
      <c r="A11" s="31" t="s">
        <v>37</v>
      </c>
      <c r="B11" s="37">
        <v>75</v>
      </c>
      <c r="C11" s="113">
        <v>47</v>
      </c>
      <c r="D11" s="61">
        <f t="shared" si="0"/>
        <v>0.62666666666666671</v>
      </c>
      <c r="E11" s="51">
        <v>54</v>
      </c>
      <c r="F11" s="114">
        <v>31</v>
      </c>
      <c r="G11" s="121">
        <f t="shared" si="1"/>
        <v>0.57407407407407407</v>
      </c>
      <c r="H11" s="122">
        <v>2</v>
      </c>
      <c r="I11" s="116">
        <f t="shared" si="2"/>
        <v>0.72</v>
      </c>
      <c r="J11" s="61">
        <f t="shared" si="3"/>
        <v>0.68888888888888888</v>
      </c>
      <c r="K11" s="106">
        <v>23.5</v>
      </c>
      <c r="L11" s="117">
        <v>24.931137894363701</v>
      </c>
      <c r="M11" s="112">
        <v>54</v>
      </c>
      <c r="N11" s="118">
        <v>49</v>
      </c>
    </row>
    <row r="12" spans="1:15" s="110" customFormat="1" ht="21.95" customHeight="1" x14ac:dyDescent="0.2">
      <c r="A12" s="31" t="s">
        <v>38</v>
      </c>
      <c r="B12" s="37">
        <v>30</v>
      </c>
      <c r="C12" s="113">
        <v>22</v>
      </c>
      <c r="D12" s="61">
        <f t="shared" si="0"/>
        <v>0.73333333333333328</v>
      </c>
      <c r="E12" s="51">
        <v>20</v>
      </c>
      <c r="F12" s="114">
        <v>8</v>
      </c>
      <c r="G12" s="61">
        <f t="shared" si="1"/>
        <v>0.4</v>
      </c>
      <c r="H12" s="114">
        <v>0</v>
      </c>
      <c r="I12" s="116">
        <f t="shared" si="2"/>
        <v>0.66666666666666663</v>
      </c>
      <c r="J12" s="61">
        <f t="shared" si="3"/>
        <v>0.36363636363636365</v>
      </c>
      <c r="K12" s="106">
        <v>20</v>
      </c>
      <c r="L12" s="117">
        <v>22.3571428571429</v>
      </c>
      <c r="M12" s="112">
        <v>18</v>
      </c>
      <c r="N12" s="118">
        <v>9</v>
      </c>
    </row>
    <row r="13" spans="1:15" s="110" customFormat="1" ht="21.95" customHeight="1" x14ac:dyDescent="0.2">
      <c r="A13" s="31" t="s">
        <v>39</v>
      </c>
      <c r="B13" s="37">
        <v>31</v>
      </c>
      <c r="C13" s="113">
        <v>15</v>
      </c>
      <c r="D13" s="61">
        <f t="shared" si="0"/>
        <v>0.4838709677419355</v>
      </c>
      <c r="E13" s="51">
        <v>24</v>
      </c>
      <c r="F13" s="114">
        <v>13</v>
      </c>
      <c r="G13" s="111">
        <f>IF(E13&gt;0,F13/E13,0)</f>
        <v>0.54166666666666663</v>
      </c>
      <c r="H13" s="115">
        <v>0</v>
      </c>
      <c r="I13" s="116">
        <f t="shared" si="2"/>
        <v>0.77419354838709675</v>
      </c>
      <c r="J13" s="61">
        <f t="shared" si="3"/>
        <v>0.8666666666666667</v>
      </c>
      <c r="K13" s="106">
        <v>17.5</v>
      </c>
      <c r="L13" s="117">
        <v>20.684615384615402</v>
      </c>
      <c r="M13" s="112">
        <v>28</v>
      </c>
      <c r="N13" s="118">
        <v>35</v>
      </c>
    </row>
    <row r="14" spans="1:15" s="110" customFormat="1" ht="21.95" customHeight="1" x14ac:dyDescent="0.2">
      <c r="A14" s="31" t="s">
        <v>40</v>
      </c>
      <c r="B14" s="37">
        <v>119</v>
      </c>
      <c r="C14" s="113">
        <v>117</v>
      </c>
      <c r="D14" s="61">
        <f t="shared" si="0"/>
        <v>0.98319327731092432</v>
      </c>
      <c r="E14" s="51">
        <v>97</v>
      </c>
      <c r="F14" s="114">
        <v>42</v>
      </c>
      <c r="G14" s="61">
        <f t="shared" si="1"/>
        <v>0.4329896907216495</v>
      </c>
      <c r="H14" s="114">
        <v>1</v>
      </c>
      <c r="I14" s="116">
        <f t="shared" si="2"/>
        <v>0.81512605042016806</v>
      </c>
      <c r="J14" s="61">
        <f t="shared" si="3"/>
        <v>0.36206896551724138</v>
      </c>
      <c r="K14" s="106">
        <v>19.5</v>
      </c>
      <c r="L14" s="117">
        <v>20.3824603174603</v>
      </c>
      <c r="M14" s="112">
        <v>114</v>
      </c>
      <c r="N14" s="118">
        <v>79</v>
      </c>
    </row>
    <row r="15" spans="1:15" s="110" customFormat="1" ht="21.95" customHeight="1" x14ac:dyDescent="0.2">
      <c r="A15" s="31" t="s">
        <v>41</v>
      </c>
      <c r="B15" s="37">
        <v>114</v>
      </c>
      <c r="C15" s="113">
        <v>129</v>
      </c>
      <c r="D15" s="61">
        <f t="shared" si="0"/>
        <v>1.131578947368421</v>
      </c>
      <c r="E15" s="51">
        <v>80</v>
      </c>
      <c r="F15" s="114">
        <v>64</v>
      </c>
      <c r="G15" s="61">
        <f>IF(E15=0,0,F15/E15)</f>
        <v>0.8</v>
      </c>
      <c r="H15" s="114">
        <v>4</v>
      </c>
      <c r="I15" s="116">
        <f t="shared" si="2"/>
        <v>0.70175438596491224</v>
      </c>
      <c r="J15" s="61">
        <f t="shared" si="3"/>
        <v>0.51200000000000001</v>
      </c>
      <c r="K15" s="106">
        <v>15.94</v>
      </c>
      <c r="L15" s="117">
        <v>21.317085336538501</v>
      </c>
      <c r="M15" s="112">
        <v>83</v>
      </c>
      <c r="N15" s="118">
        <v>131</v>
      </c>
    </row>
    <row r="16" spans="1:15" s="110" customFormat="1" ht="21.95" customHeight="1" x14ac:dyDescent="0.2">
      <c r="A16" s="31" t="s">
        <v>42</v>
      </c>
      <c r="B16" s="37">
        <v>38</v>
      </c>
      <c r="C16" s="113">
        <v>28</v>
      </c>
      <c r="D16" s="61">
        <f t="shared" si="0"/>
        <v>0.73684210526315785</v>
      </c>
      <c r="E16" s="51">
        <v>29</v>
      </c>
      <c r="F16" s="114">
        <v>7</v>
      </c>
      <c r="G16" s="61">
        <f t="shared" si="1"/>
        <v>0.2413793103448276</v>
      </c>
      <c r="H16" s="114">
        <v>0</v>
      </c>
      <c r="I16" s="116">
        <f t="shared" si="2"/>
        <v>0.76315789473684215</v>
      </c>
      <c r="J16" s="61">
        <f t="shared" si="3"/>
        <v>0.25</v>
      </c>
      <c r="K16" s="106">
        <v>19</v>
      </c>
      <c r="L16" s="117">
        <v>21.3928571428571</v>
      </c>
      <c r="M16" s="120">
        <v>32</v>
      </c>
      <c r="N16" s="118">
        <v>27</v>
      </c>
    </row>
    <row r="17" spans="1:17" s="110" customFormat="1" ht="21.95" customHeight="1" x14ac:dyDescent="0.2">
      <c r="A17" s="31" t="s">
        <v>43</v>
      </c>
      <c r="B17" s="37">
        <v>86</v>
      </c>
      <c r="C17" s="113">
        <v>54</v>
      </c>
      <c r="D17" s="61">
        <f t="shared" si="0"/>
        <v>0.62790697674418605</v>
      </c>
      <c r="E17" s="51">
        <v>67</v>
      </c>
      <c r="F17" s="114">
        <v>21</v>
      </c>
      <c r="G17" s="61">
        <f t="shared" si="1"/>
        <v>0.31343283582089554</v>
      </c>
      <c r="H17" s="114">
        <v>5</v>
      </c>
      <c r="I17" s="116">
        <f t="shared" si="2"/>
        <v>0.77906976744186052</v>
      </c>
      <c r="J17" s="61">
        <f t="shared" si="3"/>
        <v>0.42857142857142855</v>
      </c>
      <c r="K17" s="106">
        <v>23</v>
      </c>
      <c r="L17" s="117">
        <v>24.331203619909498</v>
      </c>
      <c r="M17" s="112">
        <v>45</v>
      </c>
      <c r="N17" s="118">
        <v>35</v>
      </c>
    </row>
    <row r="18" spans="1:17" s="110" customFormat="1" ht="21.95" customHeight="1" x14ac:dyDescent="0.2">
      <c r="A18" s="31" t="s">
        <v>44</v>
      </c>
      <c r="B18" s="37">
        <v>50</v>
      </c>
      <c r="C18" s="113">
        <v>13</v>
      </c>
      <c r="D18" s="61">
        <f t="shared" si="0"/>
        <v>0.26</v>
      </c>
      <c r="E18" s="51">
        <v>35</v>
      </c>
      <c r="F18" s="114">
        <v>9</v>
      </c>
      <c r="G18" s="61">
        <f t="shared" si="1"/>
        <v>0.25714285714285712</v>
      </c>
      <c r="H18" s="114">
        <v>0</v>
      </c>
      <c r="I18" s="116">
        <f t="shared" si="2"/>
        <v>0.7</v>
      </c>
      <c r="J18" s="61">
        <f t="shared" si="3"/>
        <v>0.69230769230769229</v>
      </c>
      <c r="K18" s="106">
        <v>22</v>
      </c>
      <c r="L18" s="117">
        <v>31.070854700854699</v>
      </c>
      <c r="M18" s="112">
        <v>42</v>
      </c>
      <c r="N18" s="118">
        <v>23</v>
      </c>
    </row>
    <row r="19" spans="1:17" s="110" customFormat="1" ht="21.95" customHeight="1" x14ac:dyDescent="0.2">
      <c r="A19" s="31" t="s">
        <v>45</v>
      </c>
      <c r="B19" s="37">
        <v>16</v>
      </c>
      <c r="C19" s="113">
        <v>0</v>
      </c>
      <c r="D19" s="61">
        <f t="shared" si="0"/>
        <v>0</v>
      </c>
      <c r="E19" s="51">
        <v>12</v>
      </c>
      <c r="F19" s="114">
        <v>0</v>
      </c>
      <c r="G19" s="50">
        <f t="shared" si="1"/>
        <v>0</v>
      </c>
      <c r="H19" s="104">
        <v>0</v>
      </c>
      <c r="I19" s="116">
        <f t="shared" si="2"/>
        <v>0.75</v>
      </c>
      <c r="J19" s="61">
        <f>IF(F19=0,0,F19/(C19-H19))</f>
        <v>0</v>
      </c>
      <c r="K19" s="106">
        <v>20</v>
      </c>
      <c r="L19" s="117">
        <v>0</v>
      </c>
      <c r="M19" s="112">
        <v>1</v>
      </c>
      <c r="N19" s="118">
        <v>1</v>
      </c>
    </row>
    <row r="20" spans="1:17" s="110" customFormat="1" ht="21.95" customHeight="1" x14ac:dyDescent="0.2">
      <c r="A20" s="31" t="s">
        <v>46</v>
      </c>
      <c r="B20" s="69">
        <v>56</v>
      </c>
      <c r="C20" s="113">
        <v>15</v>
      </c>
      <c r="D20" s="61">
        <f t="shared" si="0"/>
        <v>0.26785714285714285</v>
      </c>
      <c r="E20" s="51">
        <v>49</v>
      </c>
      <c r="F20" s="114">
        <v>9</v>
      </c>
      <c r="G20" s="50">
        <f t="shared" si="1"/>
        <v>0.18367346938775511</v>
      </c>
      <c r="H20" s="104">
        <v>1</v>
      </c>
      <c r="I20" s="116">
        <f t="shared" si="2"/>
        <v>0.875</v>
      </c>
      <c r="J20" s="61">
        <f t="shared" si="3"/>
        <v>0.6428571428571429</v>
      </c>
      <c r="K20" s="106">
        <v>16</v>
      </c>
      <c r="L20" s="117">
        <v>24.5555555555556</v>
      </c>
      <c r="M20" s="120">
        <v>70</v>
      </c>
      <c r="N20" s="118">
        <v>30</v>
      </c>
    </row>
    <row r="21" spans="1:17" s="110" customFormat="1" ht="21.95" customHeight="1" thickBot="1" x14ac:dyDescent="0.25">
      <c r="A21" s="73" t="s">
        <v>47</v>
      </c>
      <c r="B21" s="123">
        <v>77</v>
      </c>
      <c r="C21" s="124">
        <v>68</v>
      </c>
      <c r="D21" s="75">
        <f t="shared" si="0"/>
        <v>0.88311688311688308</v>
      </c>
      <c r="E21" s="70">
        <v>30</v>
      </c>
      <c r="F21" s="122">
        <v>33</v>
      </c>
      <c r="G21" s="111">
        <f t="shared" si="1"/>
        <v>1.1000000000000001</v>
      </c>
      <c r="H21" s="125">
        <v>0</v>
      </c>
      <c r="I21" s="116">
        <f t="shared" si="2"/>
        <v>0.38961038961038963</v>
      </c>
      <c r="J21" s="121">
        <f t="shared" si="3"/>
        <v>0.48529411764705882</v>
      </c>
      <c r="K21" s="106">
        <v>22.06</v>
      </c>
      <c r="L21" s="126">
        <v>25.502906211435601</v>
      </c>
      <c r="M21" s="221">
        <v>60</v>
      </c>
      <c r="N21" s="127">
        <v>21</v>
      </c>
    </row>
    <row r="22" spans="1:17" s="110" customFormat="1" ht="21.95" customHeight="1" thickBot="1" x14ac:dyDescent="0.25">
      <c r="A22" s="83" t="s">
        <v>48</v>
      </c>
      <c r="B22" s="128">
        <f>SUM(B6:B21)</f>
        <v>932</v>
      </c>
      <c r="C22" s="129">
        <f>SUM(C6:C21)</f>
        <v>656</v>
      </c>
      <c r="D22" s="130">
        <f t="shared" si="0"/>
        <v>0.70386266094420602</v>
      </c>
      <c r="E22" s="87">
        <f>SUM(E6:E21)</f>
        <v>667</v>
      </c>
      <c r="F22" s="131">
        <f>SUM(F6:F21)</f>
        <v>314</v>
      </c>
      <c r="G22" s="130">
        <f t="shared" si="1"/>
        <v>0.47076461769115441</v>
      </c>
      <c r="H22" s="131">
        <f>SUM(H6:H21)</f>
        <v>19</v>
      </c>
      <c r="I22" s="132">
        <f t="shared" si="2"/>
        <v>0.71566523605150212</v>
      </c>
      <c r="J22" s="130">
        <f t="shared" si="3"/>
        <v>0.49293563579277866</v>
      </c>
      <c r="K22" s="133">
        <v>19.495274390243903</v>
      </c>
      <c r="L22" s="134">
        <v>23.260578552920201</v>
      </c>
      <c r="M22" s="135">
        <f>SUM(M6:M21)</f>
        <v>694</v>
      </c>
      <c r="N22" s="136">
        <f>SUM(N6:N21)</f>
        <v>559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1"/>
    </row>
    <row r="2" spans="1:19" s="24" customFormat="1" ht="20.100000000000001" customHeight="1" x14ac:dyDescent="0.2">
      <c r="A2" s="252" t="str">
        <f>'1 Adult Part'!$A$2</f>
        <v>FY25 QUARTER ENDING MARCH 31, 2025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9"/>
    </row>
    <row r="3" spans="1:19" s="24" customFormat="1" ht="20.100000000000001" customHeight="1" thickBot="1" x14ac:dyDescent="0.25">
      <c r="A3" s="255" t="s">
        <v>61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</row>
    <row r="4" spans="1:19" ht="16.5" customHeight="1" x14ac:dyDescent="0.25">
      <c r="A4" s="280" t="s">
        <v>62</v>
      </c>
      <c r="B4" s="272" t="s">
        <v>63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73"/>
    </row>
    <row r="5" spans="1:19" ht="50.25" customHeight="1" thickBot="1" x14ac:dyDescent="0.25">
      <c r="A5" s="281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36</v>
      </c>
      <c r="C6" s="154">
        <v>4</v>
      </c>
      <c r="D6" s="155">
        <v>20</v>
      </c>
      <c r="E6" s="154">
        <v>36</v>
      </c>
      <c r="F6" s="154">
        <v>8</v>
      </c>
      <c r="G6" s="155">
        <v>8</v>
      </c>
      <c r="H6" s="154">
        <v>0</v>
      </c>
      <c r="I6" s="155">
        <v>96</v>
      </c>
      <c r="J6" s="154">
        <v>0</v>
      </c>
      <c r="K6" s="155">
        <v>4</v>
      </c>
      <c r="L6" s="155">
        <v>16</v>
      </c>
      <c r="M6" s="156">
        <v>0</v>
      </c>
      <c r="N6" s="155">
        <v>32</v>
      </c>
      <c r="O6" s="157">
        <v>96</v>
      </c>
      <c r="P6" s="158"/>
    </row>
    <row r="7" spans="1:19" s="46" customFormat="1" ht="21.95" customHeight="1" x14ac:dyDescent="0.2">
      <c r="A7" s="47" t="s">
        <v>33</v>
      </c>
      <c r="B7" s="159">
        <v>82.781456953642405</v>
      </c>
      <c r="C7" s="160">
        <v>9.27152317880795</v>
      </c>
      <c r="D7" s="161">
        <v>37.748344370860899</v>
      </c>
      <c r="E7" s="160">
        <v>52.317880794701999</v>
      </c>
      <c r="F7" s="160">
        <v>3.9735099337748299</v>
      </c>
      <c r="G7" s="161">
        <v>5.2980132450331103</v>
      </c>
      <c r="H7" s="160">
        <v>1.32450331125828</v>
      </c>
      <c r="I7" s="161">
        <v>75.496688741721897</v>
      </c>
      <c r="J7" s="160">
        <v>0</v>
      </c>
      <c r="K7" s="161">
        <v>7.2847682119205297</v>
      </c>
      <c r="L7" s="161">
        <v>5.9602649006622501</v>
      </c>
      <c r="M7" s="162">
        <v>1.32450331125828</v>
      </c>
      <c r="N7" s="161">
        <v>28.476821192052999</v>
      </c>
      <c r="O7" s="163">
        <v>80.132450331125796</v>
      </c>
      <c r="P7" s="158"/>
    </row>
    <row r="8" spans="1:19" s="46" customFormat="1" ht="21.95" customHeight="1" x14ac:dyDescent="0.2">
      <c r="A8" s="31" t="s">
        <v>34</v>
      </c>
      <c r="B8" s="164">
        <v>60.869565217391298</v>
      </c>
      <c r="C8" s="165">
        <v>6.5217391304347796</v>
      </c>
      <c r="D8" s="166">
        <v>21.739130434782599</v>
      </c>
      <c r="E8" s="165">
        <v>26.086956521739101</v>
      </c>
      <c r="F8" s="165">
        <v>0</v>
      </c>
      <c r="G8" s="166">
        <v>15.2173913043478</v>
      </c>
      <c r="H8" s="165">
        <v>6.5217391304347796</v>
      </c>
      <c r="I8" s="166">
        <v>84.7826086956522</v>
      </c>
      <c r="J8" s="165">
        <v>0</v>
      </c>
      <c r="K8" s="166">
        <v>23.913043478260899</v>
      </c>
      <c r="L8" s="166">
        <v>2.1739130434782599</v>
      </c>
      <c r="M8" s="167">
        <v>2.1739130434782599</v>
      </c>
      <c r="N8" s="166">
        <v>50</v>
      </c>
      <c r="O8" s="168">
        <v>91.304347826086996</v>
      </c>
      <c r="P8" s="158"/>
    </row>
    <row r="9" spans="1:19" s="46" customFormat="1" ht="21.95" customHeight="1" x14ac:dyDescent="0.2">
      <c r="A9" s="31" t="s">
        <v>35</v>
      </c>
      <c r="B9" s="164">
        <v>74.137931034482804</v>
      </c>
      <c r="C9" s="165">
        <v>3.4482758620689702</v>
      </c>
      <c r="D9" s="166">
        <v>17.241379310344801</v>
      </c>
      <c r="E9" s="165">
        <v>65.517241379310306</v>
      </c>
      <c r="F9" s="165">
        <v>0</v>
      </c>
      <c r="G9" s="166">
        <v>8.6206896551724093</v>
      </c>
      <c r="H9" s="165">
        <v>5.1724137931034502</v>
      </c>
      <c r="I9" s="166">
        <v>79.310344827586206</v>
      </c>
      <c r="J9" s="165">
        <v>0</v>
      </c>
      <c r="K9" s="166">
        <v>5.1724137931034502</v>
      </c>
      <c r="L9" s="166">
        <v>1.72413793103448</v>
      </c>
      <c r="M9" s="167">
        <v>5.1724137931034502</v>
      </c>
      <c r="N9" s="166">
        <v>62.068965517241402</v>
      </c>
      <c r="O9" s="168">
        <v>86.2068965517241</v>
      </c>
      <c r="P9" s="158"/>
    </row>
    <row r="10" spans="1:19" s="46" customFormat="1" ht="21.95" customHeight="1" x14ac:dyDescent="0.2">
      <c r="A10" s="31" t="s">
        <v>36</v>
      </c>
      <c r="B10" s="164">
        <v>71.428571428571402</v>
      </c>
      <c r="C10" s="165">
        <v>3.5714285714285698</v>
      </c>
      <c r="D10" s="166">
        <v>3.5714285714285698</v>
      </c>
      <c r="E10" s="165">
        <v>42.857142857142897</v>
      </c>
      <c r="F10" s="165">
        <v>3.5714285714285698</v>
      </c>
      <c r="G10" s="166">
        <v>7.1428571428571397</v>
      </c>
      <c r="H10" s="165">
        <v>14.285714285714301</v>
      </c>
      <c r="I10" s="166">
        <v>53.571428571428598</v>
      </c>
      <c r="J10" s="165">
        <v>0</v>
      </c>
      <c r="K10" s="166">
        <v>0</v>
      </c>
      <c r="L10" s="166">
        <v>0</v>
      </c>
      <c r="M10" s="167">
        <v>3.5714285714285698</v>
      </c>
      <c r="N10" s="166">
        <v>53.571428571428598</v>
      </c>
      <c r="O10" s="168">
        <v>100</v>
      </c>
      <c r="P10" s="158"/>
    </row>
    <row r="11" spans="1:19" s="46" customFormat="1" ht="21.95" customHeight="1" x14ac:dyDescent="0.2">
      <c r="A11" s="31" t="s">
        <v>37</v>
      </c>
      <c r="B11" s="164">
        <v>73.469387755102005</v>
      </c>
      <c r="C11" s="165">
        <v>2.0408163265306101</v>
      </c>
      <c r="D11" s="166">
        <v>29.591836734693899</v>
      </c>
      <c r="E11" s="165">
        <v>39.7959183673469</v>
      </c>
      <c r="F11" s="165">
        <v>8.1632653061224492</v>
      </c>
      <c r="G11" s="166">
        <v>2.0408163265306101</v>
      </c>
      <c r="H11" s="165">
        <v>3.06122448979592</v>
      </c>
      <c r="I11" s="166">
        <v>65.306122448979593</v>
      </c>
      <c r="J11" s="165">
        <v>0</v>
      </c>
      <c r="K11" s="166">
        <v>67.346938775510196</v>
      </c>
      <c r="L11" s="166">
        <v>1.0204081632653099</v>
      </c>
      <c r="M11" s="167">
        <v>0</v>
      </c>
      <c r="N11" s="166">
        <v>41.836734693877602</v>
      </c>
      <c r="O11" s="168">
        <v>80.612244897959201</v>
      </c>
      <c r="P11" s="158"/>
    </row>
    <row r="12" spans="1:19" s="46" customFormat="1" ht="21.95" customHeight="1" x14ac:dyDescent="0.2">
      <c r="A12" s="31" t="s">
        <v>38</v>
      </c>
      <c r="B12" s="164">
        <v>38.636363636363598</v>
      </c>
      <c r="C12" s="165">
        <v>13.636363636363599</v>
      </c>
      <c r="D12" s="166">
        <v>15.909090909090899</v>
      </c>
      <c r="E12" s="165">
        <v>18.181818181818201</v>
      </c>
      <c r="F12" s="165">
        <v>4.5454545454545503</v>
      </c>
      <c r="G12" s="166">
        <v>25</v>
      </c>
      <c r="H12" s="165">
        <v>2.2727272727272698</v>
      </c>
      <c r="I12" s="166">
        <v>88.636363636363598</v>
      </c>
      <c r="J12" s="165">
        <v>0</v>
      </c>
      <c r="K12" s="166">
        <v>6.8181818181818201</v>
      </c>
      <c r="L12" s="166">
        <v>2.2727272727272698</v>
      </c>
      <c r="M12" s="167">
        <v>4.5454545454545503</v>
      </c>
      <c r="N12" s="166">
        <v>18.181818181818201</v>
      </c>
      <c r="O12" s="168">
        <v>90.909090909090907</v>
      </c>
      <c r="P12" s="158"/>
    </row>
    <row r="13" spans="1:19" s="46" customFormat="1" ht="21.95" customHeight="1" x14ac:dyDescent="0.2">
      <c r="A13" s="31" t="s">
        <v>39</v>
      </c>
      <c r="B13" s="164">
        <v>77.7777777777778</v>
      </c>
      <c r="C13" s="165">
        <v>3.7037037037037002</v>
      </c>
      <c r="D13" s="166">
        <v>37.037037037037003</v>
      </c>
      <c r="E13" s="165">
        <v>29.629629629629601</v>
      </c>
      <c r="F13" s="165">
        <v>16.6666666666667</v>
      </c>
      <c r="G13" s="166">
        <v>5.5555555555555598</v>
      </c>
      <c r="H13" s="165">
        <v>3.7037037037037002</v>
      </c>
      <c r="I13" s="166">
        <v>81.481481481481495</v>
      </c>
      <c r="J13" s="165">
        <v>1.8518518518518501</v>
      </c>
      <c r="K13" s="166">
        <v>11.1111111111111</v>
      </c>
      <c r="L13" s="166">
        <v>1.8518518518518501</v>
      </c>
      <c r="M13" s="167">
        <v>1.8518518518518501</v>
      </c>
      <c r="N13" s="166">
        <v>62.962962962962997</v>
      </c>
      <c r="O13" s="168">
        <v>98.148148148148195</v>
      </c>
      <c r="P13" s="158"/>
    </row>
    <row r="14" spans="1:19" s="46" customFormat="1" ht="21.95" customHeight="1" x14ac:dyDescent="0.2">
      <c r="A14" s="31" t="s">
        <v>40</v>
      </c>
      <c r="B14" s="164">
        <v>71.825396825396794</v>
      </c>
      <c r="C14" s="165">
        <v>5.9523809523809499</v>
      </c>
      <c r="D14" s="166">
        <v>25</v>
      </c>
      <c r="E14" s="165">
        <v>36.1111111111111</v>
      </c>
      <c r="F14" s="165">
        <v>1.19047619047619</v>
      </c>
      <c r="G14" s="166">
        <v>12.301587301587301</v>
      </c>
      <c r="H14" s="165">
        <v>11.1111111111111</v>
      </c>
      <c r="I14" s="166">
        <v>91.269841269841294</v>
      </c>
      <c r="J14" s="165">
        <v>0</v>
      </c>
      <c r="K14" s="166">
        <v>47.619047619047599</v>
      </c>
      <c r="L14" s="166">
        <v>3.9682539682539701</v>
      </c>
      <c r="M14" s="167">
        <v>1.19047619047619</v>
      </c>
      <c r="N14" s="166">
        <v>41.6666666666667</v>
      </c>
      <c r="O14" s="168">
        <v>99.206349206349202</v>
      </c>
      <c r="P14" s="158"/>
    </row>
    <row r="15" spans="1:19" s="46" customFormat="1" ht="21.95" customHeight="1" x14ac:dyDescent="0.2">
      <c r="A15" s="31" t="s">
        <v>41</v>
      </c>
      <c r="B15" s="164">
        <v>60.2112676056338</v>
      </c>
      <c r="C15" s="165">
        <v>3.1690140845070398</v>
      </c>
      <c r="D15" s="166">
        <v>66.549295774647902</v>
      </c>
      <c r="E15" s="165">
        <v>24.295774647887299</v>
      </c>
      <c r="F15" s="165">
        <v>4.9295774647887303</v>
      </c>
      <c r="G15" s="166">
        <v>7.0422535211267601</v>
      </c>
      <c r="H15" s="165">
        <v>9.1549295774647899</v>
      </c>
      <c r="I15" s="166">
        <v>93.661971830985905</v>
      </c>
      <c r="J15" s="165">
        <v>0</v>
      </c>
      <c r="K15" s="166">
        <v>16.549295774647899</v>
      </c>
      <c r="L15" s="166">
        <v>5.9859154929577496</v>
      </c>
      <c r="M15" s="167">
        <v>0.70422535211267601</v>
      </c>
      <c r="N15" s="166">
        <v>40.1408450704225</v>
      </c>
      <c r="O15" s="168">
        <v>97.887323943661997</v>
      </c>
      <c r="P15" s="158"/>
    </row>
    <row r="16" spans="1:19" s="46" customFormat="1" ht="21.95" customHeight="1" x14ac:dyDescent="0.2">
      <c r="A16" s="31" t="s">
        <v>42</v>
      </c>
      <c r="B16" s="164">
        <v>78.947368421052602</v>
      </c>
      <c r="C16" s="165">
        <v>7.0175438596491198</v>
      </c>
      <c r="D16" s="166">
        <v>61.403508771929801</v>
      </c>
      <c r="E16" s="165">
        <v>15.789473684210501</v>
      </c>
      <c r="F16" s="165">
        <v>1.7543859649122799</v>
      </c>
      <c r="G16" s="166">
        <v>10.526315789473699</v>
      </c>
      <c r="H16" s="165">
        <v>0</v>
      </c>
      <c r="I16" s="166">
        <v>77.192982456140399</v>
      </c>
      <c r="J16" s="165">
        <v>0</v>
      </c>
      <c r="K16" s="166">
        <v>7.0175438596491198</v>
      </c>
      <c r="L16" s="166">
        <v>1.7543859649122799</v>
      </c>
      <c r="M16" s="167">
        <v>1.7543859649122799</v>
      </c>
      <c r="N16" s="166">
        <v>64.912280701754398</v>
      </c>
      <c r="O16" s="168">
        <v>80.701754385964904</v>
      </c>
      <c r="P16" s="158"/>
    </row>
    <row r="17" spans="1:23" s="46" customFormat="1" ht="21.95" customHeight="1" x14ac:dyDescent="0.2">
      <c r="A17" s="31" t="s">
        <v>43</v>
      </c>
      <c r="B17" s="164">
        <v>83.3333333333333</v>
      </c>
      <c r="C17" s="165">
        <v>11.6666666666667</v>
      </c>
      <c r="D17" s="166">
        <v>26.6666666666667</v>
      </c>
      <c r="E17" s="165">
        <v>36.6666666666667</v>
      </c>
      <c r="F17" s="165">
        <v>4.1666666666666696</v>
      </c>
      <c r="G17" s="166">
        <v>10</v>
      </c>
      <c r="H17" s="165">
        <v>0</v>
      </c>
      <c r="I17" s="166">
        <v>93.3333333333333</v>
      </c>
      <c r="J17" s="165">
        <v>0</v>
      </c>
      <c r="K17" s="166">
        <v>6.6666666666666696</v>
      </c>
      <c r="L17" s="166">
        <v>2.5</v>
      </c>
      <c r="M17" s="167">
        <v>0.83333333333333304</v>
      </c>
      <c r="N17" s="166">
        <v>30.8333333333333</v>
      </c>
      <c r="O17" s="168">
        <v>94.1666666666667</v>
      </c>
      <c r="P17" s="158"/>
    </row>
    <row r="18" spans="1:23" s="46" customFormat="1" ht="21.95" customHeight="1" x14ac:dyDescent="0.2">
      <c r="A18" s="31" t="s">
        <v>44</v>
      </c>
      <c r="B18" s="164">
        <v>70.149253731343293</v>
      </c>
      <c r="C18" s="165">
        <v>13.4328358208955</v>
      </c>
      <c r="D18" s="166">
        <v>19.402985074626901</v>
      </c>
      <c r="E18" s="165">
        <v>28.358208955223901</v>
      </c>
      <c r="F18" s="165">
        <v>7.4626865671641802</v>
      </c>
      <c r="G18" s="166">
        <v>11.9402985074627</v>
      </c>
      <c r="H18" s="165">
        <v>1.4925373134328399</v>
      </c>
      <c r="I18" s="166">
        <v>79.104477611940297</v>
      </c>
      <c r="J18" s="165">
        <v>1.4925373134328399</v>
      </c>
      <c r="K18" s="166">
        <v>8.9552238805970106</v>
      </c>
      <c r="L18" s="166">
        <v>0</v>
      </c>
      <c r="M18" s="167">
        <v>2.98507462686567</v>
      </c>
      <c r="N18" s="166">
        <v>49.253731343283597</v>
      </c>
      <c r="O18" s="168">
        <v>88.0597014925373</v>
      </c>
      <c r="P18" s="158"/>
    </row>
    <row r="19" spans="1:23" s="46" customFormat="1" ht="21.95" customHeight="1" x14ac:dyDescent="0.2">
      <c r="A19" s="31" t="s">
        <v>45</v>
      </c>
      <c r="B19" s="164">
        <v>100</v>
      </c>
      <c r="C19" s="165">
        <v>0</v>
      </c>
      <c r="D19" s="166">
        <v>100</v>
      </c>
      <c r="E19" s="165">
        <v>0</v>
      </c>
      <c r="F19" s="165">
        <v>0</v>
      </c>
      <c r="G19" s="166">
        <v>0</v>
      </c>
      <c r="H19" s="165">
        <v>0</v>
      </c>
      <c r="I19" s="166">
        <v>100</v>
      </c>
      <c r="J19" s="165">
        <v>0</v>
      </c>
      <c r="K19" s="166">
        <v>100</v>
      </c>
      <c r="L19" s="166">
        <v>0</v>
      </c>
      <c r="M19" s="167">
        <v>0</v>
      </c>
      <c r="N19" s="166">
        <v>100</v>
      </c>
      <c r="O19" s="168">
        <v>100</v>
      </c>
      <c r="P19" s="158"/>
    </row>
    <row r="20" spans="1:23" s="46" customFormat="1" ht="21.95" customHeight="1" x14ac:dyDescent="0.2">
      <c r="A20" s="31" t="s">
        <v>46</v>
      </c>
      <c r="B20" s="164">
        <v>79.310344827586206</v>
      </c>
      <c r="C20" s="165">
        <v>10.3448275862069</v>
      </c>
      <c r="D20" s="166">
        <v>37.931034482758598</v>
      </c>
      <c r="E20" s="165">
        <v>27.586206896551701</v>
      </c>
      <c r="F20" s="165">
        <v>3.4482758620689702</v>
      </c>
      <c r="G20" s="166">
        <v>12.0689655172414</v>
      </c>
      <c r="H20" s="165">
        <v>0</v>
      </c>
      <c r="I20" s="166">
        <v>96.551724137931004</v>
      </c>
      <c r="J20" s="165">
        <v>0</v>
      </c>
      <c r="K20" s="166">
        <v>39.655172413793103</v>
      </c>
      <c r="L20" s="166">
        <v>0</v>
      </c>
      <c r="M20" s="167">
        <v>1.72413793103448</v>
      </c>
      <c r="N20" s="166">
        <v>39.655172413793103</v>
      </c>
      <c r="O20" s="168">
        <v>100</v>
      </c>
      <c r="P20" s="158"/>
    </row>
    <row r="21" spans="1:23" s="46" customFormat="1" ht="21.95" customHeight="1" thickBot="1" x14ac:dyDescent="0.25">
      <c r="A21" s="73" t="s">
        <v>47</v>
      </c>
      <c r="B21" s="169">
        <v>79.6875</v>
      </c>
      <c r="C21" s="170">
        <v>9.375</v>
      </c>
      <c r="D21" s="171">
        <v>17.96875</v>
      </c>
      <c r="E21" s="170">
        <v>46.09375</v>
      </c>
      <c r="F21" s="170">
        <v>7.8125</v>
      </c>
      <c r="G21" s="171">
        <v>7.8125</v>
      </c>
      <c r="H21" s="170">
        <v>1.5625</v>
      </c>
      <c r="I21" s="171">
        <v>90.625</v>
      </c>
      <c r="J21" s="170">
        <v>0</v>
      </c>
      <c r="K21" s="171">
        <v>14.84375</v>
      </c>
      <c r="L21" s="171">
        <v>3.125</v>
      </c>
      <c r="M21" s="172">
        <v>0.78125</v>
      </c>
      <c r="N21" s="171">
        <v>64.0625</v>
      </c>
      <c r="O21" s="173">
        <v>96.09375</v>
      </c>
      <c r="P21" s="158"/>
    </row>
    <row r="22" spans="1:23" s="46" customFormat="1" ht="21.95" customHeight="1" thickBot="1" x14ac:dyDescent="0.25">
      <c r="A22" s="83" t="s">
        <v>48</v>
      </c>
      <c r="B22" s="174">
        <v>71.312032630863399</v>
      </c>
      <c r="C22" s="175">
        <v>6.7980965329707699</v>
      </c>
      <c r="D22" s="176">
        <v>35.146159075458897</v>
      </c>
      <c r="E22" s="175">
        <v>35.350101971447998</v>
      </c>
      <c r="F22" s="177">
        <v>4.6227056424201196</v>
      </c>
      <c r="G22" s="175">
        <v>9.1094493541808301</v>
      </c>
      <c r="H22" s="177">
        <v>5.0985723997280799</v>
      </c>
      <c r="I22" s="175">
        <v>85.859959211420801</v>
      </c>
      <c r="J22" s="178">
        <v>0.135961930659415</v>
      </c>
      <c r="K22" s="175">
        <v>22.365737593473799</v>
      </c>
      <c r="L22" s="178">
        <v>3.6029911624745101</v>
      </c>
      <c r="M22" s="175">
        <v>1.4276002719238601</v>
      </c>
      <c r="N22" s="177">
        <v>43.507817811012899</v>
      </c>
      <c r="O22" s="179">
        <v>92.794017675050995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="90" zoomScaleNormal="9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00000000000001" customHeight="1" x14ac:dyDescent="0.2">
      <c r="A2" s="252" t="str">
        <f>'1 Adult Part'!A2:R2</f>
        <v>FY25 QUARTER ENDING MARCH 31, 2025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00000000000001" customHeight="1" thickBot="1" x14ac:dyDescent="0.25">
      <c r="A3" s="255" t="s">
        <v>78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">
      <c r="A4" s="264" t="s">
        <v>62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2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2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42</v>
      </c>
      <c r="C7" s="33">
        <v>77</v>
      </c>
      <c r="D7" s="183">
        <f>C7/B7</f>
        <v>1.8333333333333333</v>
      </c>
      <c r="E7" s="35">
        <v>30</v>
      </c>
      <c r="F7" s="36">
        <v>52</v>
      </c>
      <c r="G7" s="34">
        <f t="shared" ref="G7:G23" si="0">(F7/E7)</f>
        <v>1.7333333333333334</v>
      </c>
      <c r="H7" s="37">
        <v>22</v>
      </c>
      <c r="I7" s="33">
        <v>44</v>
      </c>
      <c r="J7" s="38">
        <f t="shared" ref="J7:J23" si="1">(I7/H7)</f>
        <v>2</v>
      </c>
      <c r="K7" s="217">
        <v>26</v>
      </c>
      <c r="L7" s="39">
        <v>55</v>
      </c>
      <c r="M7" s="40">
        <f>+L7/K7</f>
        <v>2.1153846153846154</v>
      </c>
      <c r="N7" s="41">
        <v>0</v>
      </c>
      <c r="O7" s="42">
        <v>0</v>
      </c>
      <c r="P7" s="39">
        <v>55</v>
      </c>
      <c r="Q7" s="43">
        <v>1</v>
      </c>
      <c r="R7" s="44">
        <v>30</v>
      </c>
      <c r="S7" s="45"/>
    </row>
    <row r="8" spans="1:19" s="46" customFormat="1" ht="20.100000000000001" customHeight="1" x14ac:dyDescent="0.2">
      <c r="A8" s="47" t="s">
        <v>33</v>
      </c>
      <c r="B8" s="48">
        <v>129</v>
      </c>
      <c r="C8" s="49">
        <v>106</v>
      </c>
      <c r="D8" s="121">
        <f t="shared" ref="D8:D23" si="2">C8/B8</f>
        <v>0.82170542635658916</v>
      </c>
      <c r="E8" s="51">
        <v>60</v>
      </c>
      <c r="F8" s="52">
        <v>36</v>
      </c>
      <c r="G8" s="50">
        <f t="shared" si="0"/>
        <v>0.6</v>
      </c>
      <c r="H8" s="37">
        <v>60</v>
      </c>
      <c r="I8" s="49">
        <v>36</v>
      </c>
      <c r="J8" s="53">
        <f t="shared" si="1"/>
        <v>0.6</v>
      </c>
      <c r="K8" s="52">
        <v>110</v>
      </c>
      <c r="L8" s="54">
        <v>104</v>
      </c>
      <c r="M8" s="55">
        <f>+L8/K8</f>
        <v>0.94545454545454544</v>
      </c>
      <c r="N8" s="56">
        <v>0</v>
      </c>
      <c r="O8" s="57">
        <v>1</v>
      </c>
      <c r="P8" s="54">
        <v>103</v>
      </c>
      <c r="Q8" s="58">
        <v>1</v>
      </c>
      <c r="R8" s="59">
        <v>0</v>
      </c>
      <c r="S8" s="45"/>
    </row>
    <row r="9" spans="1:19" s="46" customFormat="1" ht="20.100000000000001" customHeight="1" x14ac:dyDescent="0.2">
      <c r="A9" s="31" t="s">
        <v>34</v>
      </c>
      <c r="B9" s="48">
        <v>75</v>
      </c>
      <c r="C9" s="60">
        <v>65</v>
      </c>
      <c r="D9" s="61">
        <f t="shared" si="2"/>
        <v>0.8666666666666667</v>
      </c>
      <c r="E9" s="51">
        <v>50</v>
      </c>
      <c r="F9" s="52">
        <v>41</v>
      </c>
      <c r="G9" s="50">
        <f t="shared" si="0"/>
        <v>0.82</v>
      </c>
      <c r="H9" s="37">
        <v>23</v>
      </c>
      <c r="I9" s="60">
        <v>42</v>
      </c>
      <c r="J9" s="53">
        <f t="shared" si="1"/>
        <v>1.826086956521739</v>
      </c>
      <c r="K9" s="52">
        <v>28</v>
      </c>
      <c r="L9" s="54">
        <v>61</v>
      </c>
      <c r="M9" s="55">
        <f t="shared" ref="M9:M19" si="3">+L9/K9</f>
        <v>2.1785714285714284</v>
      </c>
      <c r="N9" s="62">
        <v>0</v>
      </c>
      <c r="O9" s="63">
        <v>0</v>
      </c>
      <c r="P9" s="64">
        <v>60</v>
      </c>
      <c r="Q9" s="65">
        <v>1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123</v>
      </c>
      <c r="C10" s="60">
        <v>101</v>
      </c>
      <c r="D10" s="61">
        <f t="shared" si="2"/>
        <v>0.82113821138211385</v>
      </c>
      <c r="E10" s="68">
        <v>75</v>
      </c>
      <c r="F10" s="52">
        <v>52</v>
      </c>
      <c r="G10" s="50">
        <f t="shared" si="0"/>
        <v>0.69333333333333336</v>
      </c>
      <c r="H10" s="69">
        <v>15</v>
      </c>
      <c r="I10" s="60">
        <v>28</v>
      </c>
      <c r="J10" s="53">
        <f>IF(H10&gt;0,I10/H10,0)</f>
        <v>1.8666666666666667</v>
      </c>
      <c r="K10" s="52">
        <v>19</v>
      </c>
      <c r="L10" s="54">
        <v>44</v>
      </c>
      <c r="M10" s="55">
        <f t="shared" si="3"/>
        <v>2.3157894736842106</v>
      </c>
      <c r="N10" s="62">
        <v>0</v>
      </c>
      <c r="O10" s="63">
        <v>0</v>
      </c>
      <c r="P10" s="64">
        <v>44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105</v>
      </c>
      <c r="C11" s="60">
        <v>70</v>
      </c>
      <c r="D11" s="61">
        <f t="shared" si="2"/>
        <v>0.66666666666666663</v>
      </c>
      <c r="E11" s="70">
        <v>64</v>
      </c>
      <c r="F11" s="52">
        <v>29</v>
      </c>
      <c r="G11" s="50">
        <f t="shared" si="0"/>
        <v>0.453125</v>
      </c>
      <c r="H11" s="37">
        <v>64</v>
      </c>
      <c r="I11" s="60">
        <v>10</v>
      </c>
      <c r="J11" s="53">
        <f t="shared" si="1"/>
        <v>0.15625</v>
      </c>
      <c r="K11" s="52">
        <v>105</v>
      </c>
      <c r="L11" s="54">
        <v>33</v>
      </c>
      <c r="M11" s="55">
        <f t="shared" si="3"/>
        <v>0.31428571428571428</v>
      </c>
      <c r="N11" s="62">
        <v>1</v>
      </c>
      <c r="O11" s="63">
        <v>0</v>
      </c>
      <c r="P11" s="64">
        <v>33</v>
      </c>
      <c r="Q11" s="65">
        <v>1</v>
      </c>
      <c r="R11" s="66">
        <v>1</v>
      </c>
      <c r="S11" s="45"/>
    </row>
    <row r="12" spans="1:19" s="46" customFormat="1" ht="20.100000000000001" customHeight="1" x14ac:dyDescent="0.2">
      <c r="A12" s="31" t="s">
        <v>37</v>
      </c>
      <c r="B12" s="71">
        <v>97</v>
      </c>
      <c r="C12" s="60">
        <v>112</v>
      </c>
      <c r="D12" s="61">
        <f t="shared" si="2"/>
        <v>1.1546391752577319</v>
      </c>
      <c r="E12" s="72">
        <v>55</v>
      </c>
      <c r="F12" s="52">
        <v>75</v>
      </c>
      <c r="G12" s="50">
        <f t="shared" si="0"/>
        <v>1.3636363636363635</v>
      </c>
      <c r="H12" s="37">
        <v>55</v>
      </c>
      <c r="I12" s="60">
        <v>71</v>
      </c>
      <c r="J12" s="53">
        <f t="shared" si="1"/>
        <v>1.290909090909091</v>
      </c>
      <c r="K12" s="52">
        <v>97</v>
      </c>
      <c r="L12" s="54">
        <v>107</v>
      </c>
      <c r="M12" s="55">
        <f t="shared" si="3"/>
        <v>1.1030927835051547</v>
      </c>
      <c r="N12" s="62">
        <v>0</v>
      </c>
      <c r="O12" s="63">
        <v>5</v>
      </c>
      <c r="P12" s="64">
        <v>102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45</v>
      </c>
      <c r="C13" s="60">
        <v>45</v>
      </c>
      <c r="D13" s="61">
        <f t="shared" si="2"/>
        <v>1</v>
      </c>
      <c r="E13" s="51">
        <v>25</v>
      </c>
      <c r="F13" s="52">
        <v>33</v>
      </c>
      <c r="G13" s="50">
        <f t="shared" si="0"/>
        <v>1.32</v>
      </c>
      <c r="H13" s="37">
        <v>20</v>
      </c>
      <c r="I13" s="60">
        <v>16</v>
      </c>
      <c r="J13" s="53">
        <f t="shared" si="1"/>
        <v>0.8</v>
      </c>
      <c r="K13" s="52">
        <v>38</v>
      </c>
      <c r="L13" s="54">
        <v>25</v>
      </c>
      <c r="M13" s="55">
        <f t="shared" si="3"/>
        <v>0.65789473684210531</v>
      </c>
      <c r="N13" s="62">
        <v>0</v>
      </c>
      <c r="O13" s="63">
        <v>0</v>
      </c>
      <c r="P13" s="64">
        <v>22</v>
      </c>
      <c r="Q13" s="65">
        <v>0</v>
      </c>
      <c r="R13" s="66">
        <v>3</v>
      </c>
      <c r="S13" s="45"/>
    </row>
    <row r="14" spans="1:19" s="46" customFormat="1" ht="20.100000000000001" customHeight="1" x14ac:dyDescent="0.2">
      <c r="A14" s="31" t="s">
        <v>39</v>
      </c>
      <c r="B14" s="48">
        <v>159</v>
      </c>
      <c r="C14" s="60">
        <v>114</v>
      </c>
      <c r="D14" s="61">
        <f t="shared" si="2"/>
        <v>0.71698113207547165</v>
      </c>
      <c r="E14" s="51">
        <v>88</v>
      </c>
      <c r="F14" s="52">
        <v>66</v>
      </c>
      <c r="G14" s="50">
        <f t="shared" si="0"/>
        <v>0.75</v>
      </c>
      <c r="H14" s="37">
        <v>55</v>
      </c>
      <c r="I14" s="60">
        <v>34</v>
      </c>
      <c r="J14" s="53">
        <f t="shared" si="1"/>
        <v>0.61818181818181817</v>
      </c>
      <c r="K14" s="52">
        <v>100</v>
      </c>
      <c r="L14" s="54">
        <v>70</v>
      </c>
      <c r="M14" s="55">
        <f t="shared" si="3"/>
        <v>0.7</v>
      </c>
      <c r="N14" s="62">
        <v>0</v>
      </c>
      <c r="O14" s="63">
        <v>0</v>
      </c>
      <c r="P14" s="64">
        <v>70</v>
      </c>
      <c r="Q14" s="65">
        <v>0</v>
      </c>
      <c r="R14" s="66">
        <v>3</v>
      </c>
      <c r="S14" s="45"/>
    </row>
    <row r="15" spans="1:19" s="46" customFormat="1" ht="20.100000000000001" customHeight="1" x14ac:dyDescent="0.2">
      <c r="A15" s="31" t="s">
        <v>40</v>
      </c>
      <c r="B15" s="48">
        <v>126</v>
      </c>
      <c r="C15" s="60">
        <v>111</v>
      </c>
      <c r="D15" s="61">
        <f t="shared" si="2"/>
        <v>0.88095238095238093</v>
      </c>
      <c r="E15" s="51">
        <v>79</v>
      </c>
      <c r="F15" s="52">
        <v>61</v>
      </c>
      <c r="G15" s="50">
        <f t="shared" si="0"/>
        <v>0.77215189873417722</v>
      </c>
      <c r="H15" s="37">
        <v>41</v>
      </c>
      <c r="I15" s="60">
        <v>41</v>
      </c>
      <c r="J15" s="53">
        <f t="shared" si="1"/>
        <v>1</v>
      </c>
      <c r="K15" s="52">
        <v>80</v>
      </c>
      <c r="L15" s="54">
        <v>75</v>
      </c>
      <c r="M15" s="55">
        <f t="shared" si="3"/>
        <v>0.9375</v>
      </c>
      <c r="N15" s="62">
        <v>0</v>
      </c>
      <c r="O15" s="63">
        <v>0</v>
      </c>
      <c r="P15" s="64">
        <v>72</v>
      </c>
      <c r="Q15" s="65">
        <v>0</v>
      </c>
      <c r="R15" s="66">
        <v>6</v>
      </c>
      <c r="S15" s="45"/>
    </row>
    <row r="16" spans="1:19" s="46" customFormat="1" ht="20.100000000000001" customHeight="1" x14ac:dyDescent="0.2">
      <c r="A16" s="31" t="s">
        <v>41</v>
      </c>
      <c r="B16" s="48">
        <v>270</v>
      </c>
      <c r="C16" s="60">
        <v>198</v>
      </c>
      <c r="D16" s="61">
        <f t="shared" si="2"/>
        <v>0.73333333333333328</v>
      </c>
      <c r="E16" s="51">
        <v>168</v>
      </c>
      <c r="F16" s="52">
        <v>110</v>
      </c>
      <c r="G16" s="50">
        <f t="shared" si="0"/>
        <v>0.65476190476190477</v>
      </c>
      <c r="H16" s="37">
        <v>95</v>
      </c>
      <c r="I16" s="60">
        <v>70</v>
      </c>
      <c r="J16" s="53">
        <f t="shared" si="1"/>
        <v>0.73684210526315785</v>
      </c>
      <c r="K16" s="52">
        <v>110</v>
      </c>
      <c r="L16" s="54">
        <v>116</v>
      </c>
      <c r="M16" s="55">
        <f t="shared" si="3"/>
        <v>1.0545454545454545</v>
      </c>
      <c r="N16" s="62">
        <v>0</v>
      </c>
      <c r="O16" s="63">
        <v>0</v>
      </c>
      <c r="P16" s="64">
        <v>115</v>
      </c>
      <c r="Q16" s="65">
        <v>1</v>
      </c>
      <c r="R16" s="66">
        <v>0</v>
      </c>
      <c r="S16" s="45"/>
    </row>
    <row r="17" spans="1:19" s="46" customFormat="1" ht="20.100000000000001" customHeight="1" x14ac:dyDescent="0.2">
      <c r="A17" s="31" t="s">
        <v>42</v>
      </c>
      <c r="B17" s="48">
        <v>67</v>
      </c>
      <c r="C17" s="60">
        <v>76</v>
      </c>
      <c r="D17" s="61">
        <f t="shared" si="2"/>
        <v>1.1343283582089552</v>
      </c>
      <c r="E17" s="72">
        <v>35</v>
      </c>
      <c r="F17" s="52">
        <v>40</v>
      </c>
      <c r="G17" s="50">
        <f t="shared" si="0"/>
        <v>1.1428571428571428</v>
      </c>
      <c r="H17" s="37">
        <v>35</v>
      </c>
      <c r="I17" s="60">
        <v>33</v>
      </c>
      <c r="J17" s="53">
        <f>IF(H17&gt;0,I17/H17,0)</f>
        <v>0.94285714285714284</v>
      </c>
      <c r="K17" s="103">
        <v>67</v>
      </c>
      <c r="L17" s="54">
        <v>69</v>
      </c>
      <c r="M17" s="53">
        <f>IF(K17&gt;0,L17/K17,0)</f>
        <v>1.0298507462686568</v>
      </c>
      <c r="N17" s="62">
        <v>0</v>
      </c>
      <c r="O17" s="63">
        <v>0</v>
      </c>
      <c r="P17" s="64">
        <v>69</v>
      </c>
      <c r="Q17" s="65">
        <v>0</v>
      </c>
      <c r="R17" s="66">
        <v>1</v>
      </c>
      <c r="S17" s="45"/>
    </row>
    <row r="18" spans="1:19" s="46" customFormat="1" ht="20.100000000000001" customHeight="1" x14ac:dyDescent="0.2">
      <c r="A18" s="31" t="s">
        <v>43</v>
      </c>
      <c r="B18" s="48">
        <v>144</v>
      </c>
      <c r="C18" s="60">
        <v>129</v>
      </c>
      <c r="D18" s="61">
        <f t="shared" si="2"/>
        <v>0.89583333333333337</v>
      </c>
      <c r="E18" s="51">
        <v>80</v>
      </c>
      <c r="F18" s="52">
        <v>56</v>
      </c>
      <c r="G18" s="50">
        <f t="shared" si="0"/>
        <v>0.7</v>
      </c>
      <c r="H18" s="37">
        <v>40</v>
      </c>
      <c r="I18" s="60">
        <v>34</v>
      </c>
      <c r="J18" s="53">
        <f t="shared" si="1"/>
        <v>0.85</v>
      </c>
      <c r="K18" s="52">
        <v>80</v>
      </c>
      <c r="L18" s="54">
        <v>95</v>
      </c>
      <c r="M18" s="55">
        <f t="shared" si="3"/>
        <v>1.1875</v>
      </c>
      <c r="N18" s="62">
        <v>0</v>
      </c>
      <c r="O18" s="63">
        <v>0</v>
      </c>
      <c r="P18" s="64">
        <v>95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266</v>
      </c>
      <c r="C19" s="60">
        <v>177</v>
      </c>
      <c r="D19" s="61">
        <f t="shared" si="2"/>
        <v>0.66541353383458646</v>
      </c>
      <c r="E19" s="51">
        <v>160</v>
      </c>
      <c r="F19" s="52">
        <v>81</v>
      </c>
      <c r="G19" s="50">
        <f t="shared" si="0"/>
        <v>0.50624999999999998</v>
      </c>
      <c r="H19" s="37">
        <v>100</v>
      </c>
      <c r="I19" s="60">
        <v>59</v>
      </c>
      <c r="J19" s="53">
        <f t="shared" si="1"/>
        <v>0.59</v>
      </c>
      <c r="K19" s="52">
        <v>220</v>
      </c>
      <c r="L19" s="54">
        <v>121</v>
      </c>
      <c r="M19" s="55">
        <f t="shared" si="3"/>
        <v>0.55000000000000004</v>
      </c>
      <c r="N19" s="62">
        <v>0</v>
      </c>
      <c r="O19" s="63">
        <v>0</v>
      </c>
      <c r="P19" s="64">
        <v>121</v>
      </c>
      <c r="Q19" s="65">
        <v>0</v>
      </c>
      <c r="R19" s="66">
        <v>1</v>
      </c>
      <c r="S19" s="45"/>
    </row>
    <row r="20" spans="1:19" s="46" customFormat="1" ht="20.100000000000001" customHeight="1" x14ac:dyDescent="0.2">
      <c r="A20" s="31" t="s">
        <v>45</v>
      </c>
      <c r="B20" s="48">
        <v>39</v>
      </c>
      <c r="C20" s="60">
        <v>19</v>
      </c>
      <c r="D20" s="61">
        <f t="shared" si="2"/>
        <v>0.48717948717948717</v>
      </c>
      <c r="E20" s="51">
        <v>30</v>
      </c>
      <c r="F20" s="52">
        <v>8</v>
      </c>
      <c r="G20" s="50">
        <f t="shared" si="0"/>
        <v>0.26666666666666666</v>
      </c>
      <c r="H20" s="37">
        <v>0</v>
      </c>
      <c r="I20" s="60">
        <v>10</v>
      </c>
      <c r="J20" s="53">
        <f>IF(H2&gt;0,I20/H20,0)</f>
        <v>0</v>
      </c>
      <c r="K20" s="52">
        <v>0</v>
      </c>
      <c r="L20" s="54">
        <v>17</v>
      </c>
      <c r="M20" s="55">
        <f>IF(K20&gt;0,L20/K20,0)</f>
        <v>0</v>
      </c>
      <c r="N20" s="62">
        <v>0</v>
      </c>
      <c r="O20" s="63">
        <v>0</v>
      </c>
      <c r="P20" s="64">
        <v>17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95</v>
      </c>
      <c r="C21" s="60">
        <v>87</v>
      </c>
      <c r="D21" s="61">
        <f t="shared" si="2"/>
        <v>0.91578947368421049</v>
      </c>
      <c r="E21" s="51">
        <v>40</v>
      </c>
      <c r="F21" s="52">
        <v>33</v>
      </c>
      <c r="G21" s="50">
        <f t="shared" si="0"/>
        <v>0.82499999999999996</v>
      </c>
      <c r="H21" s="37">
        <v>40</v>
      </c>
      <c r="I21" s="60">
        <v>35</v>
      </c>
      <c r="J21" s="53">
        <f>IF(H21&gt;0,I21/H21,0)</f>
        <v>0.875</v>
      </c>
      <c r="K21" s="103">
        <v>95</v>
      </c>
      <c r="L21" s="54">
        <v>86</v>
      </c>
      <c r="M21" s="53">
        <f>IF(K21&gt;0,L21/K21,0)</f>
        <v>0.90526315789473688</v>
      </c>
      <c r="N21" s="62">
        <v>0</v>
      </c>
      <c r="O21" s="63">
        <v>0</v>
      </c>
      <c r="P21" s="64">
        <v>86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242</v>
      </c>
      <c r="C22" s="74">
        <v>136</v>
      </c>
      <c r="D22" s="111">
        <f t="shared" si="2"/>
        <v>0.56198347107438018</v>
      </c>
      <c r="E22" s="51">
        <v>212</v>
      </c>
      <c r="F22" s="76">
        <v>90</v>
      </c>
      <c r="G22" s="75">
        <f>IF(E22&gt;0,F22/E22,0)</f>
        <v>0.42452830188679247</v>
      </c>
      <c r="H22" s="37">
        <v>92</v>
      </c>
      <c r="I22" s="74">
        <v>45</v>
      </c>
      <c r="J22" s="77">
        <f>IF(H22&gt;0,I22/H22,0)</f>
        <v>0.4891304347826087</v>
      </c>
      <c r="K22" s="222">
        <v>197</v>
      </c>
      <c r="L22" s="78">
        <v>60</v>
      </c>
      <c r="M22" s="55">
        <f>IF(K22&gt;0,L22/K22,0)</f>
        <v>0.30456852791878175</v>
      </c>
      <c r="N22" s="79">
        <v>0</v>
      </c>
      <c r="O22" s="80">
        <v>0</v>
      </c>
      <c r="P22" s="78">
        <v>60</v>
      </c>
      <c r="Q22" s="81">
        <v>0</v>
      </c>
      <c r="R22" s="82">
        <v>1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2024</v>
      </c>
      <c r="C23" s="85">
        <f>SUM(C7:C22)</f>
        <v>1623</v>
      </c>
      <c r="D23" s="130">
        <f t="shared" si="2"/>
        <v>0.8018774703557312</v>
      </c>
      <c r="E23" s="87">
        <f>SUM(E7:E22)</f>
        <v>1251</v>
      </c>
      <c r="F23" s="85">
        <f>SUM(F7:F22)</f>
        <v>863</v>
      </c>
      <c r="G23" s="86">
        <f t="shared" si="0"/>
        <v>0.68984812150279773</v>
      </c>
      <c r="H23" s="88">
        <f>SUM(H7:H22)</f>
        <v>757</v>
      </c>
      <c r="I23" s="85">
        <f>SUM(I7:I22)</f>
        <v>608</v>
      </c>
      <c r="J23" s="89">
        <f t="shared" si="1"/>
        <v>0.80317040951122853</v>
      </c>
      <c r="K23" s="85">
        <f>SUM(K7:K22)</f>
        <v>1372</v>
      </c>
      <c r="L23" s="90">
        <f>SUM(L7:L22)</f>
        <v>1138</v>
      </c>
      <c r="M23" s="91">
        <f>+L23/K23</f>
        <v>0.82944606413994171</v>
      </c>
      <c r="N23" s="92">
        <f>SUM(N7:N22)</f>
        <v>1</v>
      </c>
      <c r="O23" s="93">
        <f>SUM(O7:O22)</f>
        <v>6</v>
      </c>
      <c r="P23" s="94">
        <f>SUM(P7:P22)</f>
        <v>1124</v>
      </c>
      <c r="Q23" s="94">
        <f>SUM(Q7:Q22)</f>
        <v>5</v>
      </c>
      <c r="R23" s="95">
        <v>22</v>
      </c>
      <c r="S23" s="45"/>
    </row>
    <row r="24" spans="1:19" ht="15" x14ac:dyDescent="0.2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.75" customHeight="1" x14ac:dyDescent="0.25">
      <c r="A25" s="244" t="s">
        <v>49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9" ht="15" x14ac:dyDescent="0.25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5" x14ac:dyDescent="0.2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O1" s="228"/>
    </row>
    <row r="2" spans="1:17" ht="20.100000000000001" customHeight="1" x14ac:dyDescent="0.2">
      <c r="A2" s="252" t="str">
        <f>'1 Adult Part'!$A$2</f>
        <v>FY25 QUARTER ENDING MARCH 31, 2025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O2" s="24"/>
    </row>
    <row r="3" spans="1:17" ht="20.100000000000001" customHeight="1" thickBot="1" x14ac:dyDescent="0.25">
      <c r="A3" s="255" t="s">
        <v>79</v>
      </c>
      <c r="B3" s="278"/>
      <c r="C3" s="278"/>
      <c r="D3" s="278"/>
      <c r="E3" s="278"/>
      <c r="F3" s="278"/>
      <c r="G3" s="278"/>
      <c r="H3" s="278"/>
      <c r="I3" s="278"/>
      <c r="J3" s="291"/>
      <c r="K3" s="291"/>
      <c r="L3" s="291"/>
      <c r="M3" s="291"/>
      <c r="N3" s="292"/>
    </row>
    <row r="4" spans="1:17" ht="21.75" customHeight="1" x14ac:dyDescent="0.25">
      <c r="A4" s="293" t="s">
        <v>62</v>
      </c>
      <c r="B4" s="275" t="str">
        <f>'2 Adult Exits'!$B$4</f>
        <v>Total Exits</v>
      </c>
      <c r="C4" s="282"/>
      <c r="D4" s="273"/>
      <c r="E4" s="274" t="str">
        <f>'2 Adult Exits'!$E$4</f>
        <v>Entered Employments</v>
      </c>
      <c r="F4" s="275"/>
      <c r="G4" s="276"/>
      <c r="H4" s="184" t="str">
        <f>'2 Adult Exits'!$H$4</f>
        <v>Exclusions</v>
      </c>
      <c r="I4" s="282" t="str">
        <f>'2 Adult Exits'!$I$4</f>
        <v>E.E. Rate at Exit</v>
      </c>
      <c r="J4" s="273"/>
      <c r="K4" s="272" t="str">
        <f>'2 Adult Exits'!$K$4</f>
        <v>Average Wage</v>
      </c>
      <c r="L4" s="273"/>
      <c r="M4" s="289" t="str">
        <f>'2 Adult Exits'!$M$4</f>
        <v>Credentials</v>
      </c>
      <c r="N4" s="290"/>
    </row>
    <row r="5" spans="1:17" ht="35.25" customHeight="1" thickBot="1" x14ac:dyDescent="0.3">
      <c r="A5" s="294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27</v>
      </c>
      <c r="C6" s="103">
        <v>20</v>
      </c>
      <c r="D6" s="50">
        <f t="shared" ref="D6:D22" si="0">C6/B6</f>
        <v>0.7407407407407407</v>
      </c>
      <c r="E6" s="51">
        <v>20</v>
      </c>
      <c r="F6" s="187">
        <v>3</v>
      </c>
      <c r="G6" s="50">
        <f>F6/E6</f>
        <v>0.15</v>
      </c>
      <c r="H6" s="188">
        <v>0</v>
      </c>
      <c r="I6" s="189">
        <f t="shared" ref="I6:I22" si="1">+E6/B6</f>
        <v>0.7407407407407407</v>
      </c>
      <c r="J6" s="50">
        <f t="shared" ref="J6:J22" si="2">(F6/(C6-H6))</f>
        <v>0.15</v>
      </c>
      <c r="K6" s="106">
        <v>23</v>
      </c>
      <c r="L6" s="107">
        <v>20.633333333333301</v>
      </c>
      <c r="M6" s="32">
        <v>20</v>
      </c>
      <c r="N6" s="190">
        <v>9</v>
      </c>
      <c r="P6" s="191"/>
      <c r="Q6" s="218"/>
    </row>
    <row r="7" spans="1:17" s="110" customFormat="1" ht="21.95" customHeight="1" x14ac:dyDescent="0.2">
      <c r="A7" s="47" t="str">
        <f>'1 Adult Part'!A8</f>
        <v>Boston</v>
      </c>
      <c r="B7" s="71">
        <v>70</v>
      </c>
      <c r="C7" s="103">
        <v>56</v>
      </c>
      <c r="D7" s="111">
        <f t="shared" si="0"/>
        <v>0.8</v>
      </c>
      <c r="E7" s="51">
        <v>57</v>
      </c>
      <c r="F7" s="187">
        <v>31</v>
      </c>
      <c r="G7" s="50">
        <f t="shared" ref="G7:G22" si="3">F7/E7</f>
        <v>0.54385964912280704</v>
      </c>
      <c r="H7" s="188">
        <v>0</v>
      </c>
      <c r="I7" s="189">
        <f t="shared" si="1"/>
        <v>0.81428571428571428</v>
      </c>
      <c r="J7" s="50">
        <f t="shared" si="2"/>
        <v>0.5535714285714286</v>
      </c>
      <c r="K7" s="106">
        <v>18</v>
      </c>
      <c r="L7" s="107">
        <v>38.052556493685501</v>
      </c>
      <c r="M7" s="48">
        <v>95</v>
      </c>
      <c r="N7" s="192">
        <v>74</v>
      </c>
      <c r="P7" s="191"/>
      <c r="Q7" s="218"/>
    </row>
    <row r="8" spans="1:17" s="110" customFormat="1" ht="21.95" customHeight="1" x14ac:dyDescent="0.2">
      <c r="A8" s="31" t="str">
        <f>'1 Adult Part'!A9</f>
        <v>Bristol</v>
      </c>
      <c r="B8" s="71">
        <v>44</v>
      </c>
      <c r="C8" s="113">
        <v>22</v>
      </c>
      <c r="D8" s="61">
        <f t="shared" si="0"/>
        <v>0.5</v>
      </c>
      <c r="E8" s="51">
        <v>33</v>
      </c>
      <c r="F8" s="193">
        <v>18</v>
      </c>
      <c r="G8" s="111">
        <f t="shared" si="3"/>
        <v>0.54545454545454541</v>
      </c>
      <c r="H8" s="194">
        <v>1</v>
      </c>
      <c r="I8" s="195">
        <f t="shared" si="1"/>
        <v>0.75</v>
      </c>
      <c r="J8" s="61">
        <f t="shared" si="2"/>
        <v>0.8571428571428571</v>
      </c>
      <c r="K8" s="106">
        <v>23.5</v>
      </c>
      <c r="L8" s="107">
        <v>29.839088319088301</v>
      </c>
      <c r="M8" s="48">
        <v>18</v>
      </c>
      <c r="N8" s="196">
        <v>42</v>
      </c>
      <c r="P8" s="191"/>
      <c r="Q8" s="218"/>
    </row>
    <row r="9" spans="1:17" s="110" customFormat="1" ht="21.95" customHeight="1" x14ac:dyDescent="0.2">
      <c r="A9" s="31" t="str">
        <f>'1 Adult Part'!A10</f>
        <v>Brockton</v>
      </c>
      <c r="B9" s="197">
        <v>75</v>
      </c>
      <c r="C9" s="113">
        <v>66</v>
      </c>
      <c r="D9" s="61">
        <f t="shared" si="0"/>
        <v>0.88</v>
      </c>
      <c r="E9" s="68">
        <v>55</v>
      </c>
      <c r="F9" s="193">
        <v>41</v>
      </c>
      <c r="G9" s="61">
        <f>IF(E9&gt;0,F9/E9,0)</f>
        <v>0.74545454545454548</v>
      </c>
      <c r="H9" s="198">
        <v>0</v>
      </c>
      <c r="I9" s="195">
        <f t="shared" si="1"/>
        <v>0.73333333333333328</v>
      </c>
      <c r="J9" s="61">
        <f t="shared" si="2"/>
        <v>0.62121212121212122</v>
      </c>
      <c r="K9" s="119">
        <v>24</v>
      </c>
      <c r="L9" s="107">
        <v>27.993578799249502</v>
      </c>
      <c r="M9" s="67">
        <v>16</v>
      </c>
      <c r="N9" s="196">
        <v>33</v>
      </c>
      <c r="P9" s="191"/>
      <c r="Q9" s="219"/>
    </row>
    <row r="10" spans="1:17" s="110" customFormat="1" ht="21.95" customHeight="1" x14ac:dyDescent="0.2">
      <c r="A10" s="31" t="str">
        <f>'1 Adult Part'!A11</f>
        <v>Cape &amp; Islands</v>
      </c>
      <c r="B10" s="71">
        <v>43</v>
      </c>
      <c r="C10" s="113">
        <v>34</v>
      </c>
      <c r="D10" s="61">
        <f t="shared" si="0"/>
        <v>0.79069767441860461</v>
      </c>
      <c r="E10" s="51">
        <v>34</v>
      </c>
      <c r="F10" s="193">
        <v>29</v>
      </c>
      <c r="G10" s="61">
        <f>IF(E10&gt;0, F10/E10,0)</f>
        <v>0.8529411764705882</v>
      </c>
      <c r="H10" s="198">
        <v>4</v>
      </c>
      <c r="I10" s="195">
        <f t="shared" si="1"/>
        <v>0.79069767441860461</v>
      </c>
      <c r="J10" s="61">
        <f t="shared" si="2"/>
        <v>0.96666666666666667</v>
      </c>
      <c r="K10" s="106">
        <v>25</v>
      </c>
      <c r="L10" s="107">
        <v>31.2635221674877</v>
      </c>
      <c r="M10" s="48">
        <v>35</v>
      </c>
      <c r="N10" s="196">
        <v>18</v>
      </c>
      <c r="P10" s="191"/>
      <c r="Q10" s="218"/>
    </row>
    <row r="11" spans="1:17" s="110" customFormat="1" ht="21.95" customHeight="1" x14ac:dyDescent="0.2">
      <c r="A11" s="31" t="str">
        <f>'1 Adult Part'!A12</f>
        <v>Central Mass</v>
      </c>
      <c r="B11" s="71">
        <v>65</v>
      </c>
      <c r="C11" s="113">
        <v>40</v>
      </c>
      <c r="D11" s="61">
        <f t="shared" si="0"/>
        <v>0.61538461538461542</v>
      </c>
      <c r="E11" s="51">
        <v>52</v>
      </c>
      <c r="F11" s="193">
        <v>26</v>
      </c>
      <c r="G11" s="121">
        <f t="shared" si="3"/>
        <v>0.5</v>
      </c>
      <c r="H11" s="199">
        <v>3</v>
      </c>
      <c r="I11" s="195">
        <f t="shared" si="1"/>
        <v>0.8</v>
      </c>
      <c r="J11" s="61">
        <f t="shared" si="2"/>
        <v>0.70270270270270274</v>
      </c>
      <c r="K11" s="106">
        <v>30</v>
      </c>
      <c r="L11" s="107">
        <v>29.197781065088801</v>
      </c>
      <c r="M11" s="48">
        <v>47</v>
      </c>
      <c r="N11" s="196">
        <v>55</v>
      </c>
      <c r="P11" s="191"/>
      <c r="Q11" s="218"/>
    </row>
    <row r="12" spans="1:17" s="110" customFormat="1" ht="21.95" customHeight="1" x14ac:dyDescent="0.2">
      <c r="A12" s="31" t="str">
        <f>'1 Adult Part'!A13</f>
        <v>Franklin Hampshire</v>
      </c>
      <c r="B12" s="71">
        <v>30</v>
      </c>
      <c r="C12" s="113">
        <v>23</v>
      </c>
      <c r="D12" s="61">
        <f t="shared" si="0"/>
        <v>0.76666666666666672</v>
      </c>
      <c r="E12" s="51">
        <v>23</v>
      </c>
      <c r="F12" s="193">
        <v>5</v>
      </c>
      <c r="G12" s="61">
        <f t="shared" si="3"/>
        <v>0.21739130434782608</v>
      </c>
      <c r="H12" s="198">
        <v>0</v>
      </c>
      <c r="I12" s="195">
        <f t="shared" si="1"/>
        <v>0.76666666666666672</v>
      </c>
      <c r="J12" s="61">
        <f t="shared" si="2"/>
        <v>0.21739130434782608</v>
      </c>
      <c r="K12" s="106">
        <v>24</v>
      </c>
      <c r="L12" s="107">
        <v>18.875</v>
      </c>
      <c r="M12" s="48">
        <v>29</v>
      </c>
      <c r="N12" s="196">
        <v>8</v>
      </c>
      <c r="P12" s="191"/>
      <c r="Q12" s="218"/>
    </row>
    <row r="13" spans="1:17" s="110" customFormat="1" ht="21.95" customHeight="1" x14ac:dyDescent="0.2">
      <c r="A13" s="31" t="str">
        <f>'1 Adult Part'!A14</f>
        <v>Greater Lowell</v>
      </c>
      <c r="B13" s="71">
        <v>121</v>
      </c>
      <c r="C13" s="113">
        <v>37</v>
      </c>
      <c r="D13" s="61">
        <f t="shared" si="0"/>
        <v>0.30578512396694213</v>
      </c>
      <c r="E13" s="51">
        <v>100</v>
      </c>
      <c r="F13" s="193">
        <v>33</v>
      </c>
      <c r="G13" s="111">
        <f>IF(E13&gt;0,F13/E13,0)</f>
        <v>0.33</v>
      </c>
      <c r="H13" s="194">
        <v>1</v>
      </c>
      <c r="I13" s="195">
        <f t="shared" si="1"/>
        <v>0.82644628099173556</v>
      </c>
      <c r="J13" s="61">
        <f t="shared" si="2"/>
        <v>0.91666666666666663</v>
      </c>
      <c r="K13" s="106">
        <v>28</v>
      </c>
      <c r="L13" s="107">
        <v>41.496048627298599</v>
      </c>
      <c r="M13" s="48">
        <v>72</v>
      </c>
      <c r="N13" s="196">
        <v>41</v>
      </c>
      <c r="P13" s="191"/>
      <c r="Q13" s="218"/>
    </row>
    <row r="14" spans="1:17" s="110" customFormat="1" ht="21.95" customHeight="1" x14ac:dyDescent="0.2">
      <c r="A14" s="31" t="str">
        <f>'1 Adult Part'!A15</f>
        <v>Greater New Bedford</v>
      </c>
      <c r="B14" s="197">
        <v>95</v>
      </c>
      <c r="C14" s="113">
        <v>51</v>
      </c>
      <c r="D14" s="61">
        <f t="shared" si="0"/>
        <v>0.5368421052631579</v>
      </c>
      <c r="E14" s="68">
        <v>78</v>
      </c>
      <c r="F14" s="193">
        <v>22</v>
      </c>
      <c r="G14" s="61">
        <f t="shared" si="3"/>
        <v>0.28205128205128205</v>
      </c>
      <c r="H14" s="198">
        <v>0</v>
      </c>
      <c r="I14" s="195">
        <f t="shared" si="1"/>
        <v>0.82105263157894737</v>
      </c>
      <c r="J14" s="61">
        <f t="shared" si="2"/>
        <v>0.43137254901960786</v>
      </c>
      <c r="K14" s="106">
        <v>24.5</v>
      </c>
      <c r="L14" s="107">
        <v>24.812459207459199</v>
      </c>
      <c r="M14" s="48">
        <v>60</v>
      </c>
      <c r="N14" s="196">
        <v>44</v>
      </c>
      <c r="P14" s="191"/>
      <c r="Q14" s="218"/>
    </row>
    <row r="15" spans="1:17" s="110" customFormat="1" ht="21.95" customHeight="1" x14ac:dyDescent="0.2">
      <c r="A15" s="31" t="str">
        <f>'1 Adult Part'!A16</f>
        <v>Hampden</v>
      </c>
      <c r="B15" s="71">
        <v>180</v>
      </c>
      <c r="C15" s="113">
        <v>98</v>
      </c>
      <c r="D15" s="61">
        <f t="shared" si="0"/>
        <v>0.5444444444444444</v>
      </c>
      <c r="E15" s="51">
        <v>134</v>
      </c>
      <c r="F15" s="193">
        <v>64</v>
      </c>
      <c r="G15" s="61">
        <f t="shared" si="3"/>
        <v>0.47761194029850745</v>
      </c>
      <c r="H15" s="198">
        <v>0</v>
      </c>
      <c r="I15" s="195">
        <f t="shared" si="1"/>
        <v>0.74444444444444446</v>
      </c>
      <c r="J15" s="61">
        <f t="shared" si="2"/>
        <v>0.65306122448979587</v>
      </c>
      <c r="K15" s="106">
        <v>18.03</v>
      </c>
      <c r="L15" s="107">
        <v>23.395602964743599</v>
      </c>
      <c r="M15" s="48">
        <v>56</v>
      </c>
      <c r="N15" s="196">
        <v>70</v>
      </c>
      <c r="P15" s="191"/>
      <c r="Q15" s="218"/>
    </row>
    <row r="16" spans="1:17" s="110" customFormat="1" ht="21.95" customHeight="1" x14ac:dyDescent="0.2">
      <c r="A16" s="31" t="str">
        <f>'1 Adult Part'!A17</f>
        <v>Merrimack Valley</v>
      </c>
      <c r="B16" s="71">
        <v>45</v>
      </c>
      <c r="C16" s="113">
        <v>48</v>
      </c>
      <c r="D16" s="61">
        <f t="shared" si="0"/>
        <v>1.0666666666666667</v>
      </c>
      <c r="E16" s="51">
        <v>36</v>
      </c>
      <c r="F16" s="193">
        <v>16</v>
      </c>
      <c r="G16" s="61">
        <f t="shared" si="3"/>
        <v>0.44444444444444442</v>
      </c>
      <c r="H16" s="198">
        <v>0</v>
      </c>
      <c r="I16" s="195">
        <f t="shared" si="1"/>
        <v>0.8</v>
      </c>
      <c r="J16" s="61">
        <f t="shared" si="2"/>
        <v>0.33333333333333331</v>
      </c>
      <c r="K16" s="106">
        <v>20</v>
      </c>
      <c r="L16" s="107">
        <v>46.322355769230803</v>
      </c>
      <c r="M16" s="67">
        <v>45</v>
      </c>
      <c r="N16" s="196">
        <v>51</v>
      </c>
      <c r="P16" s="191"/>
      <c r="Q16" s="218"/>
    </row>
    <row r="17" spans="1:17" s="110" customFormat="1" ht="21.95" customHeight="1" x14ac:dyDescent="0.2">
      <c r="A17" s="31" t="str">
        <f>'1 Adult Part'!A18</f>
        <v>Metro North</v>
      </c>
      <c r="B17" s="71">
        <v>76</v>
      </c>
      <c r="C17" s="113">
        <v>62</v>
      </c>
      <c r="D17" s="61">
        <f t="shared" si="0"/>
        <v>0.81578947368421051</v>
      </c>
      <c r="E17" s="51">
        <v>63</v>
      </c>
      <c r="F17" s="193">
        <v>39</v>
      </c>
      <c r="G17" s="61">
        <f t="shared" si="3"/>
        <v>0.61904761904761907</v>
      </c>
      <c r="H17" s="198">
        <v>3</v>
      </c>
      <c r="I17" s="195">
        <f t="shared" si="1"/>
        <v>0.82894736842105265</v>
      </c>
      <c r="J17" s="61">
        <f t="shared" si="2"/>
        <v>0.66101694915254239</v>
      </c>
      <c r="K17" s="106">
        <v>30</v>
      </c>
      <c r="L17" s="107">
        <v>47.548160749506899</v>
      </c>
      <c r="M17" s="48">
        <v>48</v>
      </c>
      <c r="N17" s="196">
        <v>43</v>
      </c>
      <c r="P17" s="191"/>
      <c r="Q17" s="218"/>
    </row>
    <row r="18" spans="1:17" s="110" customFormat="1" ht="21.95" customHeight="1" x14ac:dyDescent="0.2">
      <c r="A18" s="31" t="str">
        <f>'1 Adult Part'!A19</f>
        <v>Metro South/West</v>
      </c>
      <c r="B18" s="71">
        <v>200</v>
      </c>
      <c r="C18" s="113">
        <v>63</v>
      </c>
      <c r="D18" s="61">
        <f t="shared" si="0"/>
        <v>0.315</v>
      </c>
      <c r="E18" s="51">
        <v>150</v>
      </c>
      <c r="F18" s="193">
        <v>46</v>
      </c>
      <c r="G18" s="61">
        <f t="shared" si="3"/>
        <v>0.30666666666666664</v>
      </c>
      <c r="H18" s="198">
        <v>0</v>
      </c>
      <c r="I18" s="195">
        <f t="shared" si="1"/>
        <v>0.75</v>
      </c>
      <c r="J18" s="61">
        <f t="shared" si="2"/>
        <v>0.73015873015873012</v>
      </c>
      <c r="K18" s="106">
        <v>35</v>
      </c>
      <c r="L18" s="107">
        <v>46.883709587513898</v>
      </c>
      <c r="M18" s="48">
        <v>117</v>
      </c>
      <c r="N18" s="196">
        <v>89</v>
      </c>
      <c r="P18" s="191"/>
      <c r="Q18" s="218"/>
    </row>
    <row r="19" spans="1:17" s="110" customFormat="1" ht="21.95" customHeight="1" x14ac:dyDescent="0.2">
      <c r="A19" s="31" t="str">
        <f>'1 Adult Part'!A20</f>
        <v>North Central</v>
      </c>
      <c r="B19" s="71">
        <v>34</v>
      </c>
      <c r="C19" s="113">
        <v>6</v>
      </c>
      <c r="D19" s="61">
        <f t="shared" si="0"/>
        <v>0.17647058823529413</v>
      </c>
      <c r="E19" s="51">
        <v>30</v>
      </c>
      <c r="F19" s="193">
        <v>6</v>
      </c>
      <c r="G19" s="50">
        <f t="shared" si="3"/>
        <v>0.2</v>
      </c>
      <c r="H19" s="188">
        <v>0</v>
      </c>
      <c r="I19" s="195">
        <f t="shared" si="1"/>
        <v>0.88235294117647056</v>
      </c>
      <c r="J19" s="61">
        <f t="shared" si="2"/>
        <v>1</v>
      </c>
      <c r="K19" s="106">
        <v>25</v>
      </c>
      <c r="L19" s="107">
        <v>33.1100961538462</v>
      </c>
      <c r="M19" s="48">
        <v>27</v>
      </c>
      <c r="N19" s="196">
        <v>11</v>
      </c>
      <c r="P19" s="191"/>
      <c r="Q19" s="218"/>
    </row>
    <row r="20" spans="1:17" s="110" customFormat="1" ht="21.95" customHeight="1" x14ac:dyDescent="0.2">
      <c r="A20" s="31" t="str">
        <f>'1 Adult Part'!A21</f>
        <v>North Shore</v>
      </c>
      <c r="B20" s="71">
        <v>82</v>
      </c>
      <c r="C20" s="113">
        <v>34</v>
      </c>
      <c r="D20" s="61">
        <f t="shared" si="0"/>
        <v>0.41463414634146339</v>
      </c>
      <c r="E20" s="51">
        <v>72</v>
      </c>
      <c r="F20" s="193">
        <v>25</v>
      </c>
      <c r="G20" s="50">
        <f t="shared" si="3"/>
        <v>0.34722222222222221</v>
      </c>
      <c r="H20" s="188">
        <v>1</v>
      </c>
      <c r="I20" s="195">
        <f t="shared" si="1"/>
        <v>0.87804878048780488</v>
      </c>
      <c r="J20" s="61">
        <f t="shared" si="2"/>
        <v>0.75757575757575757</v>
      </c>
      <c r="K20" s="106">
        <v>18</v>
      </c>
      <c r="L20" s="107">
        <v>31.929513335313299</v>
      </c>
      <c r="M20" s="67">
        <v>95</v>
      </c>
      <c r="N20" s="196">
        <v>57</v>
      </c>
      <c r="P20" s="191"/>
      <c r="Q20" s="218"/>
    </row>
    <row r="21" spans="1:17" s="110" customFormat="1" ht="21.95" customHeight="1" thickBot="1" x14ac:dyDescent="0.25">
      <c r="A21" s="73" t="str">
        <f>'1 Adult Part'!A22</f>
        <v>South Shore</v>
      </c>
      <c r="B21" s="200">
        <v>181</v>
      </c>
      <c r="C21" s="124">
        <v>67</v>
      </c>
      <c r="D21" s="75">
        <f t="shared" si="0"/>
        <v>0.37016574585635359</v>
      </c>
      <c r="E21" s="70">
        <v>93</v>
      </c>
      <c r="F21" s="201">
        <v>40</v>
      </c>
      <c r="G21" s="111">
        <f t="shared" si="3"/>
        <v>0.43010752688172044</v>
      </c>
      <c r="H21" s="194">
        <v>1</v>
      </c>
      <c r="I21" s="195">
        <f t="shared" si="1"/>
        <v>0.51381215469613262</v>
      </c>
      <c r="J21" s="121">
        <f t="shared" si="2"/>
        <v>0.60606060606060608</v>
      </c>
      <c r="K21" s="106">
        <v>31.46</v>
      </c>
      <c r="L21" s="126">
        <v>42.566571334648202</v>
      </c>
      <c r="M21" s="223">
        <v>84</v>
      </c>
      <c r="N21" s="202">
        <v>31</v>
      </c>
      <c r="P21" s="191"/>
      <c r="Q21" s="218"/>
    </row>
    <row r="22" spans="1:17" s="110" customFormat="1" ht="21.95" customHeight="1" thickBot="1" x14ac:dyDescent="0.25">
      <c r="A22" s="203" t="s">
        <v>48</v>
      </c>
      <c r="B22" s="204">
        <f>SUM(B6:B21)</f>
        <v>1368</v>
      </c>
      <c r="C22" s="129">
        <f>SUM(C6:C21)</f>
        <v>727</v>
      </c>
      <c r="D22" s="130">
        <f t="shared" si="0"/>
        <v>0.5314327485380117</v>
      </c>
      <c r="E22" s="87">
        <f>SUM(E6:E21)</f>
        <v>1030</v>
      </c>
      <c r="F22" s="205">
        <f>SUM(F6:F21)</f>
        <v>444</v>
      </c>
      <c r="G22" s="130">
        <f t="shared" si="3"/>
        <v>0.43106796116504853</v>
      </c>
      <c r="H22" s="206">
        <f>SUM(H6:H21)</f>
        <v>14</v>
      </c>
      <c r="I22" s="207">
        <f t="shared" si="1"/>
        <v>0.75292397660818711</v>
      </c>
      <c r="J22" s="130">
        <f t="shared" si="2"/>
        <v>0.62272089761570826</v>
      </c>
      <c r="K22" s="133">
        <v>25.40165757906216</v>
      </c>
      <c r="L22" s="134">
        <v>35.043886005195397</v>
      </c>
      <c r="M22" s="205">
        <f>SUM(M6:M21)</f>
        <v>864</v>
      </c>
      <c r="N22" s="208">
        <f>SUM(N6:N21)</f>
        <v>676</v>
      </c>
      <c r="P22" s="191"/>
      <c r="Q22" s="220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</row>
    <row r="27" spans="1:17" x14ac:dyDescent="0.2">
      <c r="L27" s="209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AB1" s="3"/>
      <c r="AC1" s="3"/>
    </row>
    <row r="2" spans="1:29" s="24" customFormat="1" ht="20.100000000000001" customHeight="1" x14ac:dyDescent="0.2">
      <c r="A2" s="252" t="str">
        <f>'1 Adult Part'!$A$2</f>
        <v>FY25 QUARTER ENDING MARCH 31, 2025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AB2" s="3"/>
      <c r="AC2" s="3"/>
    </row>
    <row r="3" spans="1:29" s="24" customFormat="1" ht="20.100000000000001" customHeight="1" thickBot="1" x14ac:dyDescent="0.25">
      <c r="A3" s="255" t="s">
        <v>81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2"/>
      <c r="AB3" s="3"/>
      <c r="AC3" s="3"/>
    </row>
    <row r="4" spans="1:29" ht="16.5" customHeight="1" x14ac:dyDescent="0.25">
      <c r="A4" s="210"/>
      <c r="B4" s="295" t="str">
        <f>'3 Adult Characteristics'!$B$4</f>
        <v>Percentage of Total Participants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7"/>
    </row>
    <row r="5" spans="1:29" ht="51.75" customHeight="1" thickBot="1" x14ac:dyDescent="0.25">
      <c r="A5" s="211" t="s">
        <v>62</v>
      </c>
      <c r="B5" s="212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36.363636363636402</v>
      </c>
      <c r="C6" s="154">
        <v>22.0779220779221</v>
      </c>
      <c r="D6" s="155">
        <v>6.4935064935064899</v>
      </c>
      <c r="E6" s="154">
        <v>11.6883116883117</v>
      </c>
      <c r="F6" s="154">
        <v>2.5974025974026</v>
      </c>
      <c r="G6" s="155">
        <v>19.480519480519501</v>
      </c>
      <c r="H6" s="154">
        <v>6.4935064935064899</v>
      </c>
      <c r="I6" s="155">
        <v>50.649350649350701</v>
      </c>
      <c r="J6" s="154">
        <v>1.2987012987013</v>
      </c>
      <c r="K6" s="155">
        <v>1.2987012987013</v>
      </c>
      <c r="L6" s="155">
        <v>7.7922077922077904</v>
      </c>
      <c r="M6" s="156">
        <v>2.5974025974026</v>
      </c>
      <c r="N6" s="213">
        <v>10.3896103896104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66.355140186915904</v>
      </c>
      <c r="C7" s="160">
        <v>18.691588785046701</v>
      </c>
      <c r="D7" s="161">
        <v>20.5607476635514</v>
      </c>
      <c r="E7" s="160">
        <v>45.7943925233645</v>
      </c>
      <c r="F7" s="160">
        <v>14.953271028037401</v>
      </c>
      <c r="G7" s="161">
        <v>4.6728971962616797</v>
      </c>
      <c r="H7" s="160">
        <v>0.934579439252337</v>
      </c>
      <c r="I7" s="161">
        <v>95.327102803738299</v>
      </c>
      <c r="J7" s="160">
        <v>0.934579439252337</v>
      </c>
      <c r="K7" s="161">
        <v>6.5420560747663501</v>
      </c>
      <c r="L7" s="161">
        <v>0.934579439252337</v>
      </c>
      <c r="M7" s="162">
        <v>0.934579439252337</v>
      </c>
      <c r="N7" s="214">
        <v>16.822429906542101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44.615384615384599</v>
      </c>
      <c r="C8" s="165">
        <v>18.461538461538499</v>
      </c>
      <c r="D8" s="166">
        <v>6.1538461538461497</v>
      </c>
      <c r="E8" s="165">
        <v>13.846153846153801</v>
      </c>
      <c r="F8" s="165">
        <v>9.2307692307692299</v>
      </c>
      <c r="G8" s="166">
        <v>7.6923076923076898</v>
      </c>
      <c r="H8" s="165">
        <v>0</v>
      </c>
      <c r="I8" s="166">
        <v>93.846153846153896</v>
      </c>
      <c r="J8" s="165">
        <v>0</v>
      </c>
      <c r="K8" s="166">
        <v>1.5384615384615401</v>
      </c>
      <c r="L8" s="166">
        <v>1.5384615384615401</v>
      </c>
      <c r="M8" s="167">
        <v>0</v>
      </c>
      <c r="N8" s="215">
        <v>16.923076923076898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54.4554455445545</v>
      </c>
      <c r="C9" s="165">
        <v>35.643564356435597</v>
      </c>
      <c r="D9" s="166">
        <v>7.9207920792079198</v>
      </c>
      <c r="E9" s="165">
        <v>32.673267326732699</v>
      </c>
      <c r="F9" s="165">
        <v>0.99009900990098998</v>
      </c>
      <c r="G9" s="166">
        <v>7.9207920792079198</v>
      </c>
      <c r="H9" s="165">
        <v>3.9603960396039599</v>
      </c>
      <c r="I9" s="166">
        <v>87.128712871287107</v>
      </c>
      <c r="J9" s="165">
        <v>0.99009900990098998</v>
      </c>
      <c r="K9" s="166">
        <v>0.99009900990098998</v>
      </c>
      <c r="L9" s="166">
        <v>0.99009900990098998</v>
      </c>
      <c r="M9" s="167">
        <v>0.99009900990098998</v>
      </c>
      <c r="N9" s="215">
        <v>4.9504950495049496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62.857142857142897</v>
      </c>
      <c r="C10" s="165">
        <v>50</v>
      </c>
      <c r="D10" s="166">
        <v>8.5714285714285694</v>
      </c>
      <c r="E10" s="165">
        <v>8.5714285714285694</v>
      </c>
      <c r="F10" s="165">
        <v>5.71428571428571</v>
      </c>
      <c r="G10" s="166">
        <v>7.1428571428571397</v>
      </c>
      <c r="H10" s="165">
        <v>1.4285714285714299</v>
      </c>
      <c r="I10" s="166">
        <v>100</v>
      </c>
      <c r="J10" s="165">
        <v>0</v>
      </c>
      <c r="K10" s="166">
        <v>1.4285714285714299</v>
      </c>
      <c r="L10" s="166">
        <v>0</v>
      </c>
      <c r="M10" s="167">
        <v>8.5714285714285694</v>
      </c>
      <c r="N10" s="215">
        <v>15.714285714285699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44.642857142857103</v>
      </c>
      <c r="C11" s="165">
        <v>30.3571428571429</v>
      </c>
      <c r="D11" s="166">
        <v>18.75</v>
      </c>
      <c r="E11" s="165">
        <v>10.714285714285699</v>
      </c>
      <c r="F11" s="165">
        <v>12.5</v>
      </c>
      <c r="G11" s="166">
        <v>8.0357142857142794</v>
      </c>
      <c r="H11" s="165">
        <v>0</v>
      </c>
      <c r="I11" s="166">
        <v>98.214285714285694</v>
      </c>
      <c r="J11" s="165">
        <v>0</v>
      </c>
      <c r="K11" s="166">
        <v>45.535714285714299</v>
      </c>
      <c r="L11" s="166">
        <v>0.89285714285714302</v>
      </c>
      <c r="M11" s="167">
        <v>8.0357142857142794</v>
      </c>
      <c r="N11" s="215">
        <v>8.9285714285714306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51.1111111111111</v>
      </c>
      <c r="C12" s="165">
        <v>31.1111111111111</v>
      </c>
      <c r="D12" s="166">
        <v>8.8888888888888893</v>
      </c>
      <c r="E12" s="165">
        <v>13.3333333333333</v>
      </c>
      <c r="F12" s="165">
        <v>0</v>
      </c>
      <c r="G12" s="166">
        <v>15.5555555555556</v>
      </c>
      <c r="H12" s="165">
        <v>0</v>
      </c>
      <c r="I12" s="166">
        <v>93.3333333333333</v>
      </c>
      <c r="J12" s="165">
        <v>0</v>
      </c>
      <c r="K12" s="166">
        <v>0</v>
      </c>
      <c r="L12" s="166">
        <v>0</v>
      </c>
      <c r="M12" s="167">
        <v>6.6666666666666696</v>
      </c>
      <c r="N12" s="215">
        <v>20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54.385964912280699</v>
      </c>
      <c r="C13" s="165">
        <v>33.3333333333333</v>
      </c>
      <c r="D13" s="166">
        <v>13.157894736842101</v>
      </c>
      <c r="E13" s="165">
        <v>9.6491228070175392</v>
      </c>
      <c r="F13" s="165">
        <v>35.087719298245602</v>
      </c>
      <c r="G13" s="166">
        <v>4.3859649122807003</v>
      </c>
      <c r="H13" s="165">
        <v>5.2631578947368398</v>
      </c>
      <c r="I13" s="166">
        <v>96.491228070175396</v>
      </c>
      <c r="J13" s="165">
        <v>2.6315789473684199</v>
      </c>
      <c r="K13" s="166">
        <v>7.0175438596491198</v>
      </c>
      <c r="L13" s="166">
        <v>0</v>
      </c>
      <c r="M13" s="167">
        <v>1.7543859649122799</v>
      </c>
      <c r="N13" s="215">
        <v>17.543859649122801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45.945945945946001</v>
      </c>
      <c r="C14" s="165">
        <v>20.720720720720699</v>
      </c>
      <c r="D14" s="166">
        <v>18.018018018018001</v>
      </c>
      <c r="E14" s="165">
        <v>19.819819819819799</v>
      </c>
      <c r="F14" s="165">
        <v>4.5045045045045002</v>
      </c>
      <c r="G14" s="166">
        <v>5.4054054054054097</v>
      </c>
      <c r="H14" s="165">
        <v>4.5045045045045002</v>
      </c>
      <c r="I14" s="166">
        <v>97.297297297297305</v>
      </c>
      <c r="J14" s="165">
        <v>0.90090090090090102</v>
      </c>
      <c r="K14" s="166">
        <v>46.846846846846802</v>
      </c>
      <c r="L14" s="166">
        <v>2.7027027027027</v>
      </c>
      <c r="M14" s="167">
        <v>4.5045045045045002</v>
      </c>
      <c r="N14" s="215">
        <v>9.9099099099099099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43.434343434343397</v>
      </c>
      <c r="C15" s="165">
        <v>16.6666666666667</v>
      </c>
      <c r="D15" s="166">
        <v>53.030303030303003</v>
      </c>
      <c r="E15" s="165">
        <v>21.2121212121212</v>
      </c>
      <c r="F15" s="165">
        <v>2.52525252525253</v>
      </c>
      <c r="G15" s="166">
        <v>5.0505050505050502</v>
      </c>
      <c r="H15" s="165">
        <v>7.0707070707070701</v>
      </c>
      <c r="I15" s="166">
        <v>97.474747474747502</v>
      </c>
      <c r="J15" s="165">
        <v>0</v>
      </c>
      <c r="K15" s="166">
        <v>14.141414141414099</v>
      </c>
      <c r="L15" s="166">
        <v>1.51515151515151</v>
      </c>
      <c r="M15" s="167">
        <v>3.0303030303030298</v>
      </c>
      <c r="N15" s="215">
        <v>18.181818181818201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47.368421052631597</v>
      </c>
      <c r="C16" s="165">
        <v>32.894736842105303</v>
      </c>
      <c r="D16" s="166">
        <v>23.684210526315798</v>
      </c>
      <c r="E16" s="165">
        <v>9.2105263157894708</v>
      </c>
      <c r="F16" s="165">
        <v>7.8947368421052602</v>
      </c>
      <c r="G16" s="166">
        <v>11.842105263157899</v>
      </c>
      <c r="H16" s="165">
        <v>1.31578947368421</v>
      </c>
      <c r="I16" s="166">
        <v>97.368421052631604</v>
      </c>
      <c r="J16" s="165">
        <v>0</v>
      </c>
      <c r="K16" s="166">
        <v>3.9473684210526301</v>
      </c>
      <c r="L16" s="166">
        <v>0</v>
      </c>
      <c r="M16" s="167">
        <v>6.5789473684210504</v>
      </c>
      <c r="N16" s="215">
        <v>10.526315789473699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51.162790697674403</v>
      </c>
      <c r="C17" s="165">
        <v>32.558139534883701</v>
      </c>
      <c r="D17" s="166">
        <v>13.953488372093</v>
      </c>
      <c r="E17" s="165">
        <v>12.403100775193799</v>
      </c>
      <c r="F17" s="165">
        <v>14.7286821705426</v>
      </c>
      <c r="G17" s="166">
        <v>6.9767441860465098</v>
      </c>
      <c r="H17" s="165">
        <v>0.775193798449612</v>
      </c>
      <c r="I17" s="166">
        <v>98.449612403100801</v>
      </c>
      <c r="J17" s="165">
        <v>0</v>
      </c>
      <c r="K17" s="166">
        <v>6.9767441860465098</v>
      </c>
      <c r="L17" s="166">
        <v>0</v>
      </c>
      <c r="M17" s="167">
        <v>3.87596899224806</v>
      </c>
      <c r="N17" s="215">
        <v>7.75193798449612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57.303370786516901</v>
      </c>
      <c r="C18" s="165">
        <v>33.7078651685393</v>
      </c>
      <c r="D18" s="166">
        <v>10.6741573033708</v>
      </c>
      <c r="E18" s="165">
        <v>15.168539325842699</v>
      </c>
      <c r="F18" s="165">
        <v>20.7865168539326</v>
      </c>
      <c r="G18" s="166">
        <v>10.1123595505618</v>
      </c>
      <c r="H18" s="165">
        <v>0</v>
      </c>
      <c r="I18" s="166">
        <v>97.752808988764002</v>
      </c>
      <c r="J18" s="165">
        <v>0</v>
      </c>
      <c r="K18" s="166">
        <v>1.68539325842697</v>
      </c>
      <c r="L18" s="166">
        <v>0</v>
      </c>
      <c r="M18" s="167">
        <v>4.4943820224719104</v>
      </c>
      <c r="N18" s="215">
        <v>8.4269662921348303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52.631578947368403</v>
      </c>
      <c r="C19" s="165">
        <v>26.315789473684202</v>
      </c>
      <c r="D19" s="166">
        <v>15.789473684210501</v>
      </c>
      <c r="E19" s="165">
        <v>15.789473684210501</v>
      </c>
      <c r="F19" s="165">
        <v>15.789473684210501</v>
      </c>
      <c r="G19" s="166">
        <v>0</v>
      </c>
      <c r="H19" s="165">
        <v>0</v>
      </c>
      <c r="I19" s="166">
        <v>100</v>
      </c>
      <c r="J19" s="165">
        <v>0</v>
      </c>
      <c r="K19" s="166">
        <v>5.2631578947368398</v>
      </c>
      <c r="L19" s="166">
        <v>0</v>
      </c>
      <c r="M19" s="167">
        <v>5.2631578947368398</v>
      </c>
      <c r="N19" s="215">
        <v>5.2631578947368398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56.321839080459803</v>
      </c>
      <c r="C20" s="165">
        <v>42.528735632183903</v>
      </c>
      <c r="D20" s="166">
        <v>11.4942528735632</v>
      </c>
      <c r="E20" s="165">
        <v>12.643678160919499</v>
      </c>
      <c r="F20" s="165">
        <v>2.29885057471264</v>
      </c>
      <c r="G20" s="166">
        <v>6.8965517241379297</v>
      </c>
      <c r="H20" s="165">
        <v>0</v>
      </c>
      <c r="I20" s="166">
        <v>95.402298850574695</v>
      </c>
      <c r="J20" s="165">
        <v>0</v>
      </c>
      <c r="K20" s="166">
        <v>9.1954022988505706</v>
      </c>
      <c r="L20" s="166">
        <v>0</v>
      </c>
      <c r="M20" s="167">
        <v>1.14942528735632</v>
      </c>
      <c r="N20" s="215">
        <v>12.643678160919499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52.205882352941202</v>
      </c>
      <c r="C21" s="170">
        <v>39.705882352941202</v>
      </c>
      <c r="D21" s="171">
        <v>8.0882352941176503</v>
      </c>
      <c r="E21" s="170">
        <v>14.705882352941201</v>
      </c>
      <c r="F21" s="170">
        <v>16.911764705882401</v>
      </c>
      <c r="G21" s="171">
        <v>5.1470588235294104</v>
      </c>
      <c r="H21" s="170">
        <v>0</v>
      </c>
      <c r="I21" s="171">
        <v>96.323529411764696</v>
      </c>
      <c r="J21" s="170">
        <v>0</v>
      </c>
      <c r="K21" s="171">
        <v>5.8823529411764701</v>
      </c>
      <c r="L21" s="171">
        <v>0</v>
      </c>
      <c r="M21" s="172">
        <v>4.4117647058823497</v>
      </c>
      <c r="N21" s="216">
        <v>8.8235294117647101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51.2615384615385</v>
      </c>
      <c r="C22" s="176">
        <v>29.846153846153801</v>
      </c>
      <c r="D22" s="175">
        <v>17.7846153846154</v>
      </c>
      <c r="E22" s="175">
        <v>17.4153846153846</v>
      </c>
      <c r="F22" s="177">
        <v>11.2615384615385</v>
      </c>
      <c r="G22" s="175">
        <v>7.6307692307692303</v>
      </c>
      <c r="H22" s="177">
        <v>2.3384615384615399</v>
      </c>
      <c r="I22" s="177">
        <v>94.215384615384593</v>
      </c>
      <c r="J22" s="177">
        <v>0.43076923076923102</v>
      </c>
      <c r="K22" s="175">
        <v>11.2</v>
      </c>
      <c r="L22" s="175">
        <v>0.984615384615385</v>
      </c>
      <c r="M22" s="178">
        <v>3.7538461538461498</v>
      </c>
      <c r="N22" s="216">
        <v>12.0615384615385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15A1D-FB13-4ADC-8F9D-0737F10E5832}">
  <ds:schemaRefs>
    <ds:schemaRef ds:uri="b72976aa-e7d9-498e-b08a-d3d9e47e405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a543ae4e-6060-48c8-a421-709023b87e3c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C2E2158-DBF2-4386-824C-4858D8939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2025-05-16T14:41:14Z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