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5 Reports/FY25 Q4 06302025/"/>
    </mc:Choice>
  </mc:AlternateContent>
  <xr:revisionPtr revIDLastSave="338" documentId="11_FB508043404FAEA238E5144F26598A3343AB2CB9" xr6:coauthVersionLast="47" xr6:coauthVersionMax="47" xr10:uidLastSave="{18972A4B-8B04-4BA4-BF77-7AA1D402831F}"/>
  <bookViews>
    <workbookView xWindow="-120" yWindow="-120" windowWidth="19440" windowHeight="970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H23" i="1"/>
  <c r="M22" i="4" l="1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N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<sst xmlns="http://schemas.openxmlformats.org/spreadsheetml/2006/main" count="212" uniqueCount="86">
  <si>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</si>
  <si>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</si>
  <si>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</si>
  <si>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</si>
  <si>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</si>
  <si>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</si>
  <si>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</si>
  <si>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</si>
  <si>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</si>
  <si>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</si>
  <si>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</si>
  <si>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</si>
  <si>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</si>
  <si>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</si>
  <si>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</si>
  <si>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</si>
  <si>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</si>
  <si>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</si>
  <si>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</si>
  <si>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</si>
  <si>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</si>
  <si>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</si>
  <si>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</si>
  <si>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</si>
  <si>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</si>
  <si>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</si>
  <si>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</si>
  <si>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</si>
  <si>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</si>
  <si>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</si>
  <si>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</si>
  <si>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</si>
  <si>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</si>
  <si>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</si>
  <si>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</si>
  <si>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</si>
  <si>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</si>
  <si>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</si>
  <si>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</si>
  <si>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</si>
  <si>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</si>
  <si>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</si>
  <si>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</si>
  <si>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</si>
  <si>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</si>
  <si>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</si>
  <si>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</si>
  <si>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</si>
  <si>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</si>
  <si>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</si>
  <si>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</si>
  <si>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</si>
  <si>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</si>
  <si>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</si>
  <si>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</si>
  <si>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</si>
  <si>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</si>
  <si>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</si>
  <si>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</si>
  <si>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</si>
  <si>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</si>
  <si>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</si>
  <si>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</si>
  <si>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</si>
  <si>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</si>
  <si>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</si>
  <si>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</si>
  <si>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</si>
  <si>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</si>
  <si>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</si>
  <si>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</si>
  <si>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</si>
  <si>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</si>
  <si>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</si>
  <si>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</si>
  <si>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</si>
  <si>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</si>
  <si>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</si>
  <si>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</si>
  <si>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</si>
  <si>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</si>
  <si>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</si>
  <si>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</si>
  <si>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</si>
  <si>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</si>
  <si>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FY25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</si>
</sst>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4" sqref="C34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29"/>
      <c r="D2" s="230"/>
      <c r="E2" s="230"/>
      <c r="F2" s="231"/>
      <c r="G2" s="2"/>
    </row>
    <row r="3" spans="2:8" ht="18.75" customHeight="1" thickTop="1" thickBot="1" x14ac:dyDescent="0.3">
      <c r="B3" s="1"/>
      <c r="C3" s="224"/>
      <c r="D3" s="225"/>
      <c r="E3" s="225"/>
      <c r="F3" s="226"/>
      <c r="G3" s="2"/>
    </row>
    <row r="4" spans="2:8" ht="18.75" customHeight="1" thickTop="1" thickBot="1" x14ac:dyDescent="0.35">
      <c r="B4" s="1"/>
      <c r="C4" s="232"/>
      <c r="D4" s="233"/>
      <c r="E4" s="233"/>
      <c r="F4" s="234"/>
      <c r="G4" s="2"/>
    </row>
    <row r="5" spans="2:8" ht="18.75" customHeight="1" thickTop="1" thickBot="1" x14ac:dyDescent="0.3">
      <c r="B5" s="1"/>
      <c r="C5" s="235"/>
      <c r="D5" s="236"/>
      <c r="E5" s="236"/>
      <c r="F5" s="237"/>
      <c r="G5" s="2"/>
    </row>
    <row r="6" spans="2:8" ht="18.75" customHeight="1" thickTop="1" thickBot="1" x14ac:dyDescent="0.35">
      <c r="B6" s="1"/>
      <c r="C6" s="232" t="s">
        <v>0</v>
      </c>
      <c r="D6" s="233"/>
      <c r="E6" s="233"/>
      <c r="F6" s="234"/>
      <c r="G6" s="2"/>
    </row>
    <row r="7" spans="2:8" ht="19.5" customHeight="1" thickTop="1" thickBot="1" x14ac:dyDescent="0.35">
      <c r="B7" s="1"/>
      <c r="C7" s="232" t="s">
        <v>85</v>
      </c>
      <c r="D7" s="233"/>
      <c r="E7" s="233"/>
      <c r="F7" s="234"/>
      <c r="G7" s="2"/>
    </row>
    <row r="8" spans="2:8" ht="17.25" thickTop="1" thickBot="1" x14ac:dyDescent="0.3">
      <c r="B8" s="1"/>
      <c r="C8" s="235"/>
      <c r="D8" s="236"/>
      <c r="E8" s="236"/>
      <c r="F8" s="237"/>
      <c r="G8" s="2"/>
    </row>
    <row r="9" spans="2:8" s="7" customFormat="1" ht="17.25" thickTop="1" thickBot="1" x14ac:dyDescent="0.3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4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5"/>
      <c r="D26" s="236"/>
      <c r="E26" s="236"/>
      <c r="F26" s="237"/>
      <c r="G26" s="2"/>
    </row>
    <row r="27" spans="2:7" ht="14.25" thickTop="1" thickBot="1" x14ac:dyDescent="0.25">
      <c r="B27" s="1"/>
      <c r="C27" s="241"/>
      <c r="D27" s="242"/>
      <c r="E27" s="242"/>
      <c r="F27" s="243"/>
      <c r="G27" s="2"/>
    </row>
    <row r="28" spans="2:7" ht="14.25" thickTop="1" thickBot="1" x14ac:dyDescent="0.25">
      <c r="B28" s="1"/>
      <c r="C28" s="238"/>
      <c r="D28" s="239"/>
      <c r="E28" s="239"/>
      <c r="F28" s="240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80" zoomScaleNormal="8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">
        <v>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11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12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45</v>
      </c>
      <c r="C7" s="33">
        <v>29</v>
      </c>
      <c r="D7" s="34">
        <f t="shared" ref="D7:D23" si="0">(C7/B7)</f>
        <v>0.64444444444444449</v>
      </c>
      <c r="E7" s="35">
        <v>28</v>
      </c>
      <c r="F7" s="36">
        <v>13</v>
      </c>
      <c r="G7" s="34">
        <f t="shared" ref="G7:G23" si="1">(F7/E7)</f>
        <v>0.4642857142857143</v>
      </c>
      <c r="H7" s="37">
        <v>20</v>
      </c>
      <c r="I7" s="33">
        <v>11</v>
      </c>
      <c r="J7" s="38">
        <f t="shared" ref="J7:J23" si="2">(I7/H7)</f>
        <v>0.55000000000000004</v>
      </c>
      <c r="K7" s="36">
        <v>25</v>
      </c>
      <c r="L7" s="39">
        <v>18</v>
      </c>
      <c r="M7" s="40">
        <f>+L7/K7</f>
        <v>0.72</v>
      </c>
      <c r="N7" s="41">
        <v>0</v>
      </c>
      <c r="O7" s="42">
        <v>0</v>
      </c>
      <c r="P7" s="39">
        <v>18</v>
      </c>
      <c r="Q7" s="43">
        <v>1</v>
      </c>
      <c r="R7" s="44">
        <v>3</v>
      </c>
      <c r="S7" s="45"/>
    </row>
    <row r="8" spans="1:19" s="46" customFormat="1" ht="20.100000000000001" customHeight="1" x14ac:dyDescent="0.2">
      <c r="A8" s="47" t="s">
        <v>33</v>
      </c>
      <c r="B8" s="48">
        <v>136</v>
      </c>
      <c r="C8" s="49">
        <v>183</v>
      </c>
      <c r="D8" s="50">
        <f t="shared" si="0"/>
        <v>1.3455882352941178</v>
      </c>
      <c r="E8" s="51">
        <v>60</v>
      </c>
      <c r="F8" s="52">
        <v>110</v>
      </c>
      <c r="G8" s="50">
        <f t="shared" si="1"/>
        <v>1.8333333333333333</v>
      </c>
      <c r="H8" s="37">
        <v>60</v>
      </c>
      <c r="I8" s="49">
        <v>108</v>
      </c>
      <c r="J8" s="53">
        <f t="shared" si="2"/>
        <v>1.8</v>
      </c>
      <c r="K8" s="52">
        <v>120</v>
      </c>
      <c r="L8" s="54">
        <v>179</v>
      </c>
      <c r="M8" s="55">
        <f>+L8/K8</f>
        <v>1.4916666666666667</v>
      </c>
      <c r="N8" s="56">
        <v>0</v>
      </c>
      <c r="O8" s="57">
        <v>0</v>
      </c>
      <c r="P8" s="54">
        <v>177</v>
      </c>
      <c r="Q8" s="58">
        <v>2</v>
      </c>
      <c r="R8" s="59">
        <v>1</v>
      </c>
      <c r="S8" s="45"/>
    </row>
    <row r="9" spans="1:19" s="46" customFormat="1" ht="20.100000000000001" customHeight="1" x14ac:dyDescent="0.2">
      <c r="A9" s="31" t="s">
        <v>34</v>
      </c>
      <c r="B9" s="48">
        <v>69</v>
      </c>
      <c r="C9" s="60">
        <v>56</v>
      </c>
      <c r="D9" s="61">
        <f t="shared" si="0"/>
        <v>0.81159420289855078</v>
      </c>
      <c r="E9" s="51">
        <v>45</v>
      </c>
      <c r="F9" s="52">
        <v>36</v>
      </c>
      <c r="G9" s="50">
        <f t="shared" si="1"/>
        <v>0.8</v>
      </c>
      <c r="H9" s="37">
        <v>27</v>
      </c>
      <c r="I9" s="60">
        <v>31</v>
      </c>
      <c r="J9" s="53">
        <f t="shared" si="2"/>
        <v>1.1481481481481481</v>
      </c>
      <c r="K9" s="52">
        <v>37</v>
      </c>
      <c r="L9" s="54">
        <v>49</v>
      </c>
      <c r="M9" s="55">
        <f t="shared" ref="M9:M22" si="3">+L9/K9</f>
        <v>1.3243243243243243</v>
      </c>
      <c r="N9" s="62">
        <v>0</v>
      </c>
      <c r="O9" s="63">
        <v>0</v>
      </c>
      <c r="P9" s="64">
        <v>48</v>
      </c>
      <c r="Q9" s="65">
        <v>1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89</v>
      </c>
      <c r="C10" s="60">
        <v>88</v>
      </c>
      <c r="D10" s="61">
        <f t="shared" si="0"/>
        <v>0.9887640449438202</v>
      </c>
      <c r="E10" s="68">
        <v>54</v>
      </c>
      <c r="F10" s="52">
        <v>60</v>
      </c>
      <c r="G10" s="50">
        <f t="shared" si="1"/>
        <v>1.1111111111111112</v>
      </c>
      <c r="H10" s="69">
        <v>19</v>
      </c>
      <c r="I10" s="60">
        <v>15</v>
      </c>
      <c r="J10" s="53">
        <f>IF(H10&gt;0,I10/H10,0)</f>
        <v>0.78947368421052633</v>
      </c>
      <c r="K10" s="52">
        <v>29</v>
      </c>
      <c r="L10" s="54">
        <v>33</v>
      </c>
      <c r="M10" s="55">
        <f t="shared" si="3"/>
        <v>1.1379310344827587</v>
      </c>
      <c r="N10" s="62">
        <v>0</v>
      </c>
      <c r="O10" s="63">
        <v>0</v>
      </c>
      <c r="P10" s="64">
        <v>33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33</v>
      </c>
      <c r="C11" s="60">
        <v>33</v>
      </c>
      <c r="D11" s="61">
        <f t="shared" si="0"/>
        <v>1</v>
      </c>
      <c r="E11" s="70">
        <v>8</v>
      </c>
      <c r="F11" s="52">
        <v>10</v>
      </c>
      <c r="G11" s="50">
        <f t="shared" si="1"/>
        <v>1.25</v>
      </c>
      <c r="H11" s="37">
        <v>8</v>
      </c>
      <c r="I11" s="60">
        <v>7</v>
      </c>
      <c r="J11" s="53">
        <f>IF(H11&gt;0,I11/H11,0)</f>
        <v>0.875</v>
      </c>
      <c r="K11" s="52">
        <v>33</v>
      </c>
      <c r="L11" s="54">
        <v>20</v>
      </c>
      <c r="M11" s="55">
        <f>IF(K11&gt;0,L11/K11,0)</f>
        <v>0.60606060606060608</v>
      </c>
      <c r="N11" s="62">
        <v>1</v>
      </c>
      <c r="O11" s="63">
        <v>0</v>
      </c>
      <c r="P11" s="64">
        <v>20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108</v>
      </c>
      <c r="C12" s="60">
        <v>117</v>
      </c>
      <c r="D12" s="61">
        <f t="shared" si="0"/>
        <v>1.0833333333333333</v>
      </c>
      <c r="E12" s="72">
        <v>55</v>
      </c>
      <c r="F12" s="52">
        <v>70</v>
      </c>
      <c r="G12" s="50">
        <f t="shared" si="1"/>
        <v>1.2727272727272727</v>
      </c>
      <c r="H12" s="37">
        <v>55</v>
      </c>
      <c r="I12" s="60">
        <v>68</v>
      </c>
      <c r="J12" s="53">
        <f t="shared" si="2"/>
        <v>1.2363636363636363</v>
      </c>
      <c r="K12" s="52">
        <v>108</v>
      </c>
      <c r="L12" s="54">
        <v>115</v>
      </c>
      <c r="M12" s="55">
        <f t="shared" si="3"/>
        <v>1.0648148148148149</v>
      </c>
      <c r="N12" s="62">
        <v>1</v>
      </c>
      <c r="O12" s="63">
        <v>27</v>
      </c>
      <c r="P12" s="64">
        <v>89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52</v>
      </c>
      <c r="D13" s="61">
        <f t="shared" si="0"/>
        <v>1.04</v>
      </c>
      <c r="E13" s="51">
        <v>35</v>
      </c>
      <c r="F13" s="52">
        <v>35</v>
      </c>
      <c r="G13" s="50">
        <f t="shared" si="1"/>
        <v>1</v>
      </c>
      <c r="H13" s="37">
        <v>20</v>
      </c>
      <c r="I13" s="60">
        <v>24</v>
      </c>
      <c r="J13" s="53">
        <f t="shared" si="2"/>
        <v>1.2</v>
      </c>
      <c r="K13" s="52">
        <v>30</v>
      </c>
      <c r="L13" s="54">
        <v>36</v>
      </c>
      <c r="M13" s="55">
        <f t="shared" si="3"/>
        <v>1.2</v>
      </c>
      <c r="N13" s="62">
        <v>1</v>
      </c>
      <c r="O13" s="63">
        <v>0</v>
      </c>
      <c r="P13" s="64">
        <v>28</v>
      </c>
      <c r="Q13" s="65">
        <v>0</v>
      </c>
      <c r="R13" s="66">
        <v>9</v>
      </c>
      <c r="S13" s="45"/>
    </row>
    <row r="14" spans="1:19" s="46" customFormat="1" ht="20.100000000000001" customHeight="1" x14ac:dyDescent="0.2">
      <c r="A14" s="31" t="s">
        <v>39</v>
      </c>
      <c r="B14" s="48">
        <v>45</v>
      </c>
      <c r="C14" s="60">
        <v>55</v>
      </c>
      <c r="D14" s="61">
        <f t="shared" si="0"/>
        <v>1.2222222222222223</v>
      </c>
      <c r="E14" s="51">
        <v>18</v>
      </c>
      <c r="F14" s="52">
        <v>26</v>
      </c>
      <c r="G14" s="50">
        <f t="shared" si="1"/>
        <v>1.4444444444444444</v>
      </c>
      <c r="H14" s="37">
        <v>14</v>
      </c>
      <c r="I14" s="60">
        <v>25</v>
      </c>
      <c r="J14" s="53">
        <f t="shared" si="2"/>
        <v>1.7857142857142858</v>
      </c>
      <c r="K14" s="52">
        <v>38</v>
      </c>
      <c r="L14" s="54">
        <v>53</v>
      </c>
      <c r="M14" s="55">
        <f t="shared" si="3"/>
        <v>1.3947368421052631</v>
      </c>
      <c r="N14" s="62">
        <v>0</v>
      </c>
      <c r="O14" s="63">
        <v>0</v>
      </c>
      <c r="P14" s="64">
        <v>53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224</v>
      </c>
      <c r="C15" s="60">
        <v>306</v>
      </c>
      <c r="D15" s="61">
        <f t="shared" si="0"/>
        <v>1.3660714285714286</v>
      </c>
      <c r="E15" s="51">
        <v>109</v>
      </c>
      <c r="F15" s="52">
        <v>192</v>
      </c>
      <c r="G15" s="50">
        <f t="shared" si="1"/>
        <v>1.761467889908257</v>
      </c>
      <c r="H15" s="37">
        <v>79</v>
      </c>
      <c r="I15" s="60">
        <v>97</v>
      </c>
      <c r="J15" s="53">
        <f t="shared" si="2"/>
        <v>1.2278481012658229</v>
      </c>
      <c r="K15" s="52">
        <v>152</v>
      </c>
      <c r="L15" s="54">
        <v>159</v>
      </c>
      <c r="M15" s="55">
        <f t="shared" si="3"/>
        <v>1.0460526315789473</v>
      </c>
      <c r="N15" s="62">
        <v>10</v>
      </c>
      <c r="O15" s="63">
        <v>0</v>
      </c>
      <c r="P15" s="64">
        <v>112</v>
      </c>
      <c r="Q15" s="65">
        <v>5</v>
      </c>
      <c r="R15" s="66">
        <v>65</v>
      </c>
      <c r="S15" s="45"/>
    </row>
    <row r="16" spans="1:19" s="46" customFormat="1" ht="20.100000000000001" customHeight="1" x14ac:dyDescent="0.2">
      <c r="A16" s="31" t="s">
        <v>41</v>
      </c>
      <c r="B16" s="48">
        <v>291</v>
      </c>
      <c r="C16" s="60">
        <v>321</v>
      </c>
      <c r="D16" s="61">
        <f t="shared" si="0"/>
        <v>1.1030927835051547</v>
      </c>
      <c r="E16" s="51">
        <v>147</v>
      </c>
      <c r="F16" s="52">
        <v>192</v>
      </c>
      <c r="G16" s="50">
        <f t="shared" si="1"/>
        <v>1.3061224489795917</v>
      </c>
      <c r="H16" s="37">
        <v>150</v>
      </c>
      <c r="I16" s="60">
        <v>135</v>
      </c>
      <c r="J16" s="53">
        <f t="shared" si="2"/>
        <v>0.9</v>
      </c>
      <c r="K16" s="52">
        <v>199</v>
      </c>
      <c r="L16" s="54">
        <v>217</v>
      </c>
      <c r="M16" s="55">
        <f t="shared" si="3"/>
        <v>1.0904522613065326</v>
      </c>
      <c r="N16" s="62">
        <v>0</v>
      </c>
      <c r="O16" s="63">
        <v>0</v>
      </c>
      <c r="P16" s="64">
        <v>215</v>
      </c>
      <c r="Q16" s="65">
        <v>1</v>
      </c>
      <c r="R16" s="66">
        <v>4</v>
      </c>
      <c r="S16" s="45"/>
    </row>
    <row r="17" spans="1:19" s="46" customFormat="1" ht="20.100000000000001" customHeight="1" x14ac:dyDescent="0.2">
      <c r="A17" s="31" t="s">
        <v>42</v>
      </c>
      <c r="B17" s="48">
        <v>80</v>
      </c>
      <c r="C17" s="60">
        <v>66</v>
      </c>
      <c r="D17" s="61">
        <f t="shared" si="0"/>
        <v>0.82499999999999996</v>
      </c>
      <c r="E17" s="72">
        <v>50</v>
      </c>
      <c r="F17" s="52">
        <v>36</v>
      </c>
      <c r="G17" s="50">
        <f t="shared" si="1"/>
        <v>0.72</v>
      </c>
      <c r="H17" s="69">
        <v>50</v>
      </c>
      <c r="I17" s="60">
        <v>33</v>
      </c>
      <c r="J17" s="53">
        <f>IF(H17&gt;0,I17/H17,0)</f>
        <v>0.66</v>
      </c>
      <c r="K17" s="103">
        <v>80</v>
      </c>
      <c r="L17" s="54">
        <v>63</v>
      </c>
      <c r="M17" s="53">
        <f>IF(K17&gt;0,L17/K17,0)</f>
        <v>0.78749999999999998</v>
      </c>
      <c r="N17" s="62">
        <v>0</v>
      </c>
      <c r="O17" s="63">
        <v>0</v>
      </c>
      <c r="P17" s="64">
        <v>63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178</v>
      </c>
      <c r="C18" s="60">
        <v>131</v>
      </c>
      <c r="D18" s="61">
        <f t="shared" si="0"/>
        <v>0.7359550561797753</v>
      </c>
      <c r="E18" s="51">
        <v>90</v>
      </c>
      <c r="F18" s="52">
        <v>48</v>
      </c>
      <c r="G18" s="50">
        <f t="shared" si="1"/>
        <v>0.53333333333333333</v>
      </c>
      <c r="H18" s="37">
        <v>40</v>
      </c>
      <c r="I18" s="60">
        <v>34</v>
      </c>
      <c r="J18" s="53">
        <f t="shared" si="2"/>
        <v>0.85</v>
      </c>
      <c r="K18" s="52">
        <v>90</v>
      </c>
      <c r="L18" s="54">
        <v>95</v>
      </c>
      <c r="M18" s="55">
        <f t="shared" si="3"/>
        <v>1.0555555555555556</v>
      </c>
      <c r="N18" s="62">
        <v>0</v>
      </c>
      <c r="O18" s="63">
        <v>0</v>
      </c>
      <c r="P18" s="64">
        <v>95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102</v>
      </c>
      <c r="C19" s="60">
        <v>76</v>
      </c>
      <c r="D19" s="61">
        <f t="shared" si="0"/>
        <v>0.74509803921568629</v>
      </c>
      <c r="E19" s="51">
        <v>70</v>
      </c>
      <c r="F19" s="52">
        <v>45</v>
      </c>
      <c r="G19" s="50">
        <f t="shared" si="1"/>
        <v>0.6428571428571429</v>
      </c>
      <c r="H19" s="37">
        <v>34</v>
      </c>
      <c r="I19" s="60">
        <v>32</v>
      </c>
      <c r="J19" s="53">
        <f t="shared" si="2"/>
        <v>0.94117647058823528</v>
      </c>
      <c r="K19" s="52">
        <v>65</v>
      </c>
      <c r="L19" s="54">
        <v>52</v>
      </c>
      <c r="M19" s="55">
        <f t="shared" si="3"/>
        <v>0.8</v>
      </c>
      <c r="N19" s="62">
        <v>0</v>
      </c>
      <c r="O19" s="63">
        <v>0</v>
      </c>
      <c r="P19" s="64">
        <v>52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19</v>
      </c>
      <c r="C20" s="60">
        <v>12</v>
      </c>
      <c r="D20" s="61">
        <f t="shared" si="0"/>
        <v>0.63157894736842102</v>
      </c>
      <c r="E20" s="51">
        <v>18</v>
      </c>
      <c r="F20" s="52">
        <v>11</v>
      </c>
      <c r="G20" s="50">
        <f t="shared" si="1"/>
        <v>0.61111111111111116</v>
      </c>
      <c r="H20" s="37">
        <v>0</v>
      </c>
      <c r="I20" s="60">
        <v>12</v>
      </c>
      <c r="J20" s="53">
        <f>IF(H20&gt;0,I20/H20,0)</f>
        <v>0</v>
      </c>
      <c r="K20" s="52">
        <v>0</v>
      </c>
      <c r="L20" s="54">
        <v>12</v>
      </c>
      <c r="M20" s="53">
        <f>IF(K20&gt;0,L20/K20,0)</f>
        <v>0</v>
      </c>
      <c r="N20" s="62">
        <v>0</v>
      </c>
      <c r="O20" s="63">
        <v>0</v>
      </c>
      <c r="P20" s="64">
        <v>12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86</v>
      </c>
      <c r="C21" s="60">
        <v>66</v>
      </c>
      <c r="D21" s="61">
        <f t="shared" si="0"/>
        <v>0.76744186046511631</v>
      </c>
      <c r="E21" s="51">
        <v>49</v>
      </c>
      <c r="F21" s="52">
        <v>30</v>
      </c>
      <c r="G21" s="50">
        <f t="shared" si="1"/>
        <v>0.61224489795918369</v>
      </c>
      <c r="H21" s="69">
        <v>49</v>
      </c>
      <c r="I21" s="60">
        <v>31</v>
      </c>
      <c r="J21" s="53">
        <f>IF(H21&gt;0,I21/H21,0)</f>
        <v>0.63265306122448983</v>
      </c>
      <c r="K21" s="103">
        <v>86</v>
      </c>
      <c r="L21" s="54">
        <v>62</v>
      </c>
      <c r="M21" s="53">
        <f>IF(K21&gt;0,L21/K21,0)</f>
        <v>0.72093023255813948</v>
      </c>
      <c r="N21" s="62">
        <v>0</v>
      </c>
      <c r="O21" s="63">
        <v>0</v>
      </c>
      <c r="P21" s="64">
        <v>62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110</v>
      </c>
      <c r="C22" s="74">
        <v>141</v>
      </c>
      <c r="D22" s="75">
        <f t="shared" si="0"/>
        <v>1.2818181818181817</v>
      </c>
      <c r="E22" s="51">
        <v>80</v>
      </c>
      <c r="F22" s="76">
        <v>94</v>
      </c>
      <c r="G22" s="75">
        <f>IF(E22&gt;0,F22/E22,0)</f>
        <v>1.175</v>
      </c>
      <c r="H22" s="69">
        <v>42</v>
      </c>
      <c r="I22" s="74">
        <v>34</v>
      </c>
      <c r="J22" s="75">
        <f>IF(H22&gt;0,I22/H22,0)</f>
        <v>0.80952380952380953</v>
      </c>
      <c r="K22" s="222">
        <v>99</v>
      </c>
      <c r="L22" s="78">
        <v>53</v>
      </c>
      <c r="M22" s="55">
        <f t="shared" si="3"/>
        <v>0.53535353535353536</v>
      </c>
      <c r="N22" s="79">
        <v>0</v>
      </c>
      <c r="O22" s="80">
        <v>0</v>
      </c>
      <c r="P22" s="78">
        <v>50</v>
      </c>
      <c r="Q22" s="81">
        <v>0</v>
      </c>
      <c r="R22" s="82">
        <v>4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1665</v>
      </c>
      <c r="C23" s="85">
        <f>SUM(C7:C22)</f>
        <v>1732</v>
      </c>
      <c r="D23" s="86">
        <f t="shared" si="0"/>
        <v>1.0402402402402402</v>
      </c>
      <c r="E23" s="87">
        <f>SUM(E7:E22)</f>
        <v>916</v>
      </c>
      <c r="F23" s="85">
        <f>SUM(F7:F22)</f>
        <v>1008</v>
      </c>
      <c r="G23" s="86">
        <f t="shared" si="1"/>
        <v>1.1004366812227073</v>
      </c>
      <c r="H23" s="88">
        <f>SUM(H7:H22)</f>
        <v>667</v>
      </c>
      <c r="I23" s="85">
        <f>SUM(I7:I22)</f>
        <v>697</v>
      </c>
      <c r="J23" s="89">
        <f t="shared" si="2"/>
        <v>1.0449775112443778</v>
      </c>
      <c r="K23" s="85">
        <f>SUM(K7:K22)</f>
        <v>1191</v>
      </c>
      <c r="L23" s="90">
        <f>SUM(L7:L22)</f>
        <v>1216</v>
      </c>
      <c r="M23" s="91">
        <f>+L23/K23</f>
        <v>1.0209907640638118</v>
      </c>
      <c r="N23" s="93">
        <f>SUM(N7:N22)</f>
        <v>13</v>
      </c>
      <c r="O23" s="93">
        <f>SUM(O7:O22)</f>
        <v>27</v>
      </c>
      <c r="P23" s="94">
        <f>SUM(P7:P22)</f>
        <v>1127</v>
      </c>
      <c r="Q23" s="94">
        <f>SUM(Q7:Q22)</f>
        <v>12</v>
      </c>
      <c r="R23" s="95">
        <f>SUM(R7:R22)</f>
        <v>88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" customHeight="1" x14ac:dyDescent="0.25">
      <c r="A25" s="248" t="s">
        <v>49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</row>
    <row r="26" spans="1:19" ht="15" x14ac:dyDescent="0.25">
      <c r="A26" s="244" t="s">
        <v>50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  <c r="O1" s="228"/>
    </row>
    <row r="2" spans="1:15" s="24" customFormat="1" ht="20.100000000000001" customHeight="1" x14ac:dyDescent="0.2">
      <c r="A2" s="267" t="str">
        <f>'1 Adult Part'!$A$2</f>
        <v>FY25 QUARTER ENDING JUNE 30, 2025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9"/>
    </row>
    <row r="3" spans="1:15" s="24" customFormat="1" ht="20.100000000000001" customHeight="1" thickBot="1" x14ac:dyDescent="0.25">
      <c r="A3" s="277" t="s">
        <v>51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1:15" ht="15" x14ac:dyDescent="0.25">
      <c r="A4" s="280" t="s">
        <v>12</v>
      </c>
      <c r="B4" s="275" t="s">
        <v>52</v>
      </c>
      <c r="C4" s="275"/>
      <c r="D4" s="276"/>
      <c r="E4" s="274" t="s">
        <v>53</v>
      </c>
      <c r="F4" s="275"/>
      <c r="G4" s="276"/>
      <c r="H4" s="227" t="s">
        <v>54</v>
      </c>
      <c r="I4" s="272" t="s">
        <v>55</v>
      </c>
      <c r="J4" s="273"/>
      <c r="K4" s="272" t="s">
        <v>56</v>
      </c>
      <c r="L4" s="273"/>
      <c r="M4" s="274" t="s">
        <v>57</v>
      </c>
      <c r="N4" s="276"/>
    </row>
    <row r="5" spans="1:15" ht="34.5" customHeight="1" thickBot="1" x14ac:dyDescent="0.3">
      <c r="A5" s="281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29</v>
      </c>
      <c r="C6" s="103">
        <v>15</v>
      </c>
      <c r="D6" s="50">
        <f t="shared" ref="D6:D22" si="0">C6/B6</f>
        <v>0.51724137931034486</v>
      </c>
      <c r="E6" s="35">
        <v>22</v>
      </c>
      <c r="F6" s="104">
        <v>9</v>
      </c>
      <c r="G6" s="50">
        <f t="shared" ref="G6:G22" si="1">F6/E6</f>
        <v>0.40909090909090912</v>
      </c>
      <c r="H6" s="104">
        <v>2</v>
      </c>
      <c r="I6" s="105">
        <f t="shared" ref="I6:I22" si="2">+E6/B6</f>
        <v>0.75862068965517238</v>
      </c>
      <c r="J6" s="50">
        <f>IF(F6=0,0, F6/(C6-H6))</f>
        <v>0.69230769230769229</v>
      </c>
      <c r="K6" s="106">
        <v>22</v>
      </c>
      <c r="L6" s="107">
        <v>24.684102564102599</v>
      </c>
      <c r="M6" s="108">
        <v>16</v>
      </c>
      <c r="N6" s="109">
        <v>10</v>
      </c>
    </row>
    <row r="7" spans="1:15" s="110" customFormat="1" ht="21.95" customHeight="1" x14ac:dyDescent="0.2">
      <c r="A7" s="47" t="s">
        <v>33</v>
      </c>
      <c r="B7" s="37">
        <v>90</v>
      </c>
      <c r="C7" s="103">
        <v>131</v>
      </c>
      <c r="D7" s="111">
        <f t="shared" si="0"/>
        <v>1.4555555555555555</v>
      </c>
      <c r="E7" s="51">
        <v>65</v>
      </c>
      <c r="F7" s="104">
        <v>61</v>
      </c>
      <c r="G7" s="50">
        <f t="shared" si="1"/>
        <v>0.93846153846153846</v>
      </c>
      <c r="H7" s="104">
        <v>1</v>
      </c>
      <c r="I7" s="105">
        <f t="shared" si="2"/>
        <v>0.72222222222222221</v>
      </c>
      <c r="J7" s="50">
        <f t="shared" ref="J7:J22" si="3">(F7/(C7-H7))</f>
        <v>0.46923076923076923</v>
      </c>
      <c r="K7" s="106">
        <v>16.5</v>
      </c>
      <c r="L7" s="107">
        <v>21.915102984447199</v>
      </c>
      <c r="M7" s="112">
        <v>80</v>
      </c>
      <c r="N7" s="109">
        <v>79</v>
      </c>
    </row>
    <row r="8" spans="1:15" s="110" customFormat="1" ht="21.95" customHeight="1" x14ac:dyDescent="0.2">
      <c r="A8" s="31" t="s">
        <v>34</v>
      </c>
      <c r="B8" s="37">
        <v>45</v>
      </c>
      <c r="C8" s="113">
        <v>29</v>
      </c>
      <c r="D8" s="61">
        <f t="shared" si="0"/>
        <v>0.64444444444444449</v>
      </c>
      <c r="E8" s="51">
        <v>34</v>
      </c>
      <c r="F8" s="114">
        <v>20</v>
      </c>
      <c r="G8" s="111">
        <f t="shared" si="1"/>
        <v>0.58823529411764708</v>
      </c>
      <c r="H8" s="115">
        <v>1</v>
      </c>
      <c r="I8" s="116">
        <f t="shared" si="2"/>
        <v>0.75555555555555554</v>
      </c>
      <c r="J8" s="61">
        <f t="shared" si="3"/>
        <v>0.7142857142857143</v>
      </c>
      <c r="K8" s="106">
        <v>18.5</v>
      </c>
      <c r="L8" s="117">
        <v>24.880192307692301</v>
      </c>
      <c r="M8" s="112">
        <v>15</v>
      </c>
      <c r="N8" s="118">
        <v>35</v>
      </c>
    </row>
    <row r="9" spans="1:15" s="110" customFormat="1" ht="21.95" customHeight="1" x14ac:dyDescent="0.2">
      <c r="A9" s="31" t="s">
        <v>35</v>
      </c>
      <c r="B9" s="69">
        <v>52</v>
      </c>
      <c r="C9" s="113">
        <v>60</v>
      </c>
      <c r="D9" s="61">
        <f t="shared" si="0"/>
        <v>1.1538461538461537</v>
      </c>
      <c r="E9" s="68">
        <v>31</v>
      </c>
      <c r="F9" s="114">
        <v>23</v>
      </c>
      <c r="G9" s="61">
        <f>IF(E9&gt;0,F9/E9,0)</f>
        <v>0.74193548387096775</v>
      </c>
      <c r="H9" s="114">
        <v>0</v>
      </c>
      <c r="I9" s="116">
        <f t="shared" si="2"/>
        <v>0.59615384615384615</v>
      </c>
      <c r="J9" s="61">
        <f t="shared" si="3"/>
        <v>0.38333333333333336</v>
      </c>
      <c r="K9" s="119">
        <v>18</v>
      </c>
      <c r="L9" s="117">
        <v>22.067257525083601</v>
      </c>
      <c r="M9" s="120">
        <v>20</v>
      </c>
      <c r="N9" s="118">
        <v>11</v>
      </c>
    </row>
    <row r="10" spans="1:15" s="110" customFormat="1" ht="21.95" customHeight="1" x14ac:dyDescent="0.2">
      <c r="A10" s="31" t="s">
        <v>36</v>
      </c>
      <c r="B10" s="37">
        <v>24</v>
      </c>
      <c r="C10" s="113">
        <v>21</v>
      </c>
      <c r="D10" s="61">
        <f t="shared" si="0"/>
        <v>0.875</v>
      </c>
      <c r="E10" s="51">
        <v>18</v>
      </c>
      <c r="F10" s="114">
        <v>16</v>
      </c>
      <c r="G10" s="61">
        <f t="shared" si="1"/>
        <v>0.88888888888888884</v>
      </c>
      <c r="H10" s="114">
        <v>4</v>
      </c>
      <c r="I10" s="116">
        <f t="shared" si="2"/>
        <v>0.75</v>
      </c>
      <c r="J10" s="61">
        <f t="shared" si="3"/>
        <v>0.94117647058823528</v>
      </c>
      <c r="K10" s="106">
        <v>20.84</v>
      </c>
      <c r="L10" s="117">
        <v>29.9137019230769</v>
      </c>
      <c r="M10" s="112">
        <v>16</v>
      </c>
      <c r="N10" s="118">
        <v>15</v>
      </c>
    </row>
    <row r="11" spans="1:15" s="110" customFormat="1" ht="21.95" customHeight="1" x14ac:dyDescent="0.2">
      <c r="A11" s="31" t="s">
        <v>37</v>
      </c>
      <c r="B11" s="37">
        <v>75</v>
      </c>
      <c r="C11" s="113">
        <v>63</v>
      </c>
      <c r="D11" s="61">
        <f t="shared" si="0"/>
        <v>0.84</v>
      </c>
      <c r="E11" s="51">
        <v>54</v>
      </c>
      <c r="F11" s="114">
        <v>41</v>
      </c>
      <c r="G11" s="121">
        <f t="shared" si="1"/>
        <v>0.7592592592592593</v>
      </c>
      <c r="H11" s="122">
        <v>2</v>
      </c>
      <c r="I11" s="116">
        <f t="shared" si="2"/>
        <v>0.72</v>
      </c>
      <c r="J11" s="61">
        <f t="shared" si="3"/>
        <v>0.67213114754098358</v>
      </c>
      <c r="K11" s="106">
        <v>23.5</v>
      </c>
      <c r="L11" s="117">
        <v>25.214690431519699</v>
      </c>
      <c r="M11" s="112">
        <v>54</v>
      </c>
      <c r="N11" s="118">
        <v>76</v>
      </c>
    </row>
    <row r="12" spans="1:15" s="110" customFormat="1" ht="21.95" customHeight="1" x14ac:dyDescent="0.2">
      <c r="A12" s="31" t="s">
        <v>38</v>
      </c>
      <c r="B12" s="37">
        <v>30</v>
      </c>
      <c r="C12" s="113">
        <v>33</v>
      </c>
      <c r="D12" s="61">
        <f t="shared" si="0"/>
        <v>1.1000000000000001</v>
      </c>
      <c r="E12" s="51">
        <v>20</v>
      </c>
      <c r="F12" s="114">
        <v>12</v>
      </c>
      <c r="G12" s="61">
        <f t="shared" si="1"/>
        <v>0.6</v>
      </c>
      <c r="H12" s="114">
        <v>0</v>
      </c>
      <c r="I12" s="116">
        <f t="shared" si="2"/>
        <v>0.66666666666666663</v>
      </c>
      <c r="J12" s="61">
        <f t="shared" si="3"/>
        <v>0.36363636363636365</v>
      </c>
      <c r="K12" s="106">
        <v>20</v>
      </c>
      <c r="L12" s="117">
        <v>20.533566433566399</v>
      </c>
      <c r="M12" s="112">
        <v>18</v>
      </c>
      <c r="N12" s="118">
        <v>10</v>
      </c>
    </row>
    <row r="13" spans="1:15" s="110" customFormat="1" ht="21.95" customHeight="1" x14ac:dyDescent="0.2">
      <c r="A13" s="31" t="s">
        <v>39</v>
      </c>
      <c r="B13" s="37">
        <v>31</v>
      </c>
      <c r="C13" s="113">
        <v>29</v>
      </c>
      <c r="D13" s="61">
        <f t="shared" si="0"/>
        <v>0.93548387096774188</v>
      </c>
      <c r="E13" s="51">
        <v>24</v>
      </c>
      <c r="F13" s="114">
        <v>24</v>
      </c>
      <c r="G13" s="111">
        <f>IF(E13&gt;0,F13/E13,0)</f>
        <v>1</v>
      </c>
      <c r="H13" s="115">
        <v>1</v>
      </c>
      <c r="I13" s="116">
        <f t="shared" si="2"/>
        <v>0.77419354838709675</v>
      </c>
      <c r="J13" s="61">
        <f t="shared" si="3"/>
        <v>0.8571428571428571</v>
      </c>
      <c r="K13" s="106">
        <v>17.5</v>
      </c>
      <c r="L13" s="117">
        <v>21.514583333333299</v>
      </c>
      <c r="M13" s="112">
        <v>28</v>
      </c>
      <c r="N13" s="118">
        <v>44</v>
      </c>
    </row>
    <row r="14" spans="1:15" s="110" customFormat="1" ht="21.95" customHeight="1" x14ac:dyDescent="0.2">
      <c r="A14" s="31" t="s">
        <v>40</v>
      </c>
      <c r="B14" s="37">
        <v>119</v>
      </c>
      <c r="C14" s="113">
        <v>207</v>
      </c>
      <c r="D14" s="61">
        <f t="shared" si="0"/>
        <v>1.7394957983193278</v>
      </c>
      <c r="E14" s="51">
        <v>97</v>
      </c>
      <c r="F14" s="114">
        <v>80</v>
      </c>
      <c r="G14" s="61">
        <f t="shared" si="1"/>
        <v>0.82474226804123707</v>
      </c>
      <c r="H14" s="114">
        <v>1</v>
      </c>
      <c r="I14" s="116">
        <f t="shared" si="2"/>
        <v>0.81512605042016806</v>
      </c>
      <c r="J14" s="61">
        <f t="shared" si="3"/>
        <v>0.38834951456310679</v>
      </c>
      <c r="K14" s="106">
        <v>19.5</v>
      </c>
      <c r="L14" s="117">
        <v>20.431493589743599</v>
      </c>
      <c r="M14" s="112">
        <v>114</v>
      </c>
      <c r="N14" s="118">
        <v>107</v>
      </c>
    </row>
    <row r="15" spans="1:15" s="110" customFormat="1" ht="21.95" customHeight="1" x14ac:dyDescent="0.2">
      <c r="A15" s="31" t="s">
        <v>41</v>
      </c>
      <c r="B15" s="37">
        <v>114</v>
      </c>
      <c r="C15" s="113">
        <v>207</v>
      </c>
      <c r="D15" s="61">
        <f t="shared" si="0"/>
        <v>1.8157894736842106</v>
      </c>
      <c r="E15" s="51">
        <v>80</v>
      </c>
      <c r="F15" s="114">
        <v>116</v>
      </c>
      <c r="G15" s="61">
        <f>IF(E15=0,0,F15/E15)</f>
        <v>1.45</v>
      </c>
      <c r="H15" s="114">
        <v>5</v>
      </c>
      <c r="I15" s="116">
        <f t="shared" si="2"/>
        <v>0.70175438596491224</v>
      </c>
      <c r="J15" s="61">
        <f t="shared" si="3"/>
        <v>0.57425742574257421</v>
      </c>
      <c r="K15" s="106">
        <v>15.94</v>
      </c>
      <c r="L15" s="117">
        <v>21.473551663853399</v>
      </c>
      <c r="M15" s="112">
        <v>83</v>
      </c>
      <c r="N15" s="118">
        <v>170</v>
      </c>
    </row>
    <row r="16" spans="1:15" s="110" customFormat="1" ht="21.95" customHeight="1" x14ac:dyDescent="0.2">
      <c r="A16" s="31" t="s">
        <v>42</v>
      </c>
      <c r="B16" s="37">
        <v>38</v>
      </c>
      <c r="C16" s="113">
        <v>43</v>
      </c>
      <c r="D16" s="61">
        <f t="shared" si="0"/>
        <v>1.131578947368421</v>
      </c>
      <c r="E16" s="51">
        <v>29</v>
      </c>
      <c r="F16" s="114">
        <v>10</v>
      </c>
      <c r="G16" s="61">
        <f t="shared" si="1"/>
        <v>0.34482758620689657</v>
      </c>
      <c r="H16" s="114">
        <v>0</v>
      </c>
      <c r="I16" s="116">
        <f t="shared" si="2"/>
        <v>0.76315789473684215</v>
      </c>
      <c r="J16" s="61">
        <f t="shared" si="3"/>
        <v>0.23255813953488372</v>
      </c>
      <c r="K16" s="106">
        <v>19</v>
      </c>
      <c r="L16" s="117">
        <v>21.948</v>
      </c>
      <c r="M16" s="120">
        <v>32</v>
      </c>
      <c r="N16" s="118">
        <v>35</v>
      </c>
    </row>
    <row r="17" spans="1:17" s="110" customFormat="1" ht="21.95" customHeight="1" x14ac:dyDescent="0.2">
      <c r="A17" s="31" t="s">
        <v>43</v>
      </c>
      <c r="B17" s="37">
        <v>86</v>
      </c>
      <c r="C17" s="113">
        <v>77</v>
      </c>
      <c r="D17" s="61">
        <f t="shared" si="0"/>
        <v>0.89534883720930236</v>
      </c>
      <c r="E17" s="51">
        <v>67</v>
      </c>
      <c r="F17" s="114">
        <v>35</v>
      </c>
      <c r="G17" s="61">
        <f t="shared" si="1"/>
        <v>0.52238805970149249</v>
      </c>
      <c r="H17" s="114">
        <v>8</v>
      </c>
      <c r="I17" s="116">
        <f t="shared" si="2"/>
        <v>0.77906976744186052</v>
      </c>
      <c r="J17" s="61">
        <f t="shared" si="3"/>
        <v>0.50724637681159424</v>
      </c>
      <c r="K17" s="106">
        <v>23</v>
      </c>
      <c r="L17" s="117">
        <v>24.29351626963</v>
      </c>
      <c r="M17" s="112">
        <v>45</v>
      </c>
      <c r="N17" s="118">
        <v>39</v>
      </c>
    </row>
    <row r="18" spans="1:17" s="110" customFormat="1" ht="21.95" customHeight="1" x14ac:dyDescent="0.2">
      <c r="A18" s="31" t="s">
        <v>44</v>
      </c>
      <c r="B18" s="37">
        <v>50</v>
      </c>
      <c r="C18" s="113">
        <v>29</v>
      </c>
      <c r="D18" s="61">
        <f t="shared" si="0"/>
        <v>0.57999999999999996</v>
      </c>
      <c r="E18" s="51">
        <v>35</v>
      </c>
      <c r="F18" s="114">
        <v>20</v>
      </c>
      <c r="G18" s="61">
        <f t="shared" si="1"/>
        <v>0.5714285714285714</v>
      </c>
      <c r="H18" s="114">
        <v>1</v>
      </c>
      <c r="I18" s="116">
        <f t="shared" si="2"/>
        <v>0.7</v>
      </c>
      <c r="J18" s="61">
        <f t="shared" si="3"/>
        <v>0.7142857142857143</v>
      </c>
      <c r="K18" s="106">
        <v>22</v>
      </c>
      <c r="L18" s="117">
        <v>30.3488461538462</v>
      </c>
      <c r="M18" s="112">
        <v>42</v>
      </c>
      <c r="N18" s="118">
        <v>35</v>
      </c>
    </row>
    <row r="19" spans="1:17" s="110" customFormat="1" ht="21.95" customHeight="1" x14ac:dyDescent="0.2">
      <c r="A19" s="31" t="s">
        <v>45</v>
      </c>
      <c r="B19" s="37">
        <v>16</v>
      </c>
      <c r="C19" s="113">
        <v>1</v>
      </c>
      <c r="D19" s="61">
        <f t="shared" si="0"/>
        <v>6.25E-2</v>
      </c>
      <c r="E19" s="51">
        <v>12</v>
      </c>
      <c r="F19" s="114">
        <v>1</v>
      </c>
      <c r="G19" s="50">
        <f t="shared" si="1"/>
        <v>8.3333333333333329E-2</v>
      </c>
      <c r="H19" s="104">
        <v>0</v>
      </c>
      <c r="I19" s="116">
        <f t="shared" si="2"/>
        <v>0.75</v>
      </c>
      <c r="J19" s="61">
        <f>IF(F19=0,0,F19/(C19-H19))</f>
        <v>1</v>
      </c>
      <c r="K19" s="106">
        <v>20</v>
      </c>
      <c r="L19" s="117">
        <v>27.75</v>
      </c>
      <c r="M19" s="112">
        <v>1</v>
      </c>
      <c r="N19" s="118">
        <v>12</v>
      </c>
    </row>
    <row r="20" spans="1:17" s="110" customFormat="1" ht="21.95" customHeight="1" x14ac:dyDescent="0.2">
      <c r="A20" s="31" t="s">
        <v>46</v>
      </c>
      <c r="B20" s="69">
        <v>56</v>
      </c>
      <c r="C20" s="113">
        <v>31</v>
      </c>
      <c r="D20" s="61">
        <f t="shared" si="0"/>
        <v>0.5535714285714286</v>
      </c>
      <c r="E20" s="51">
        <v>49</v>
      </c>
      <c r="F20" s="114">
        <v>19</v>
      </c>
      <c r="G20" s="50">
        <f t="shared" si="1"/>
        <v>0.38775510204081631</v>
      </c>
      <c r="H20" s="104">
        <v>3</v>
      </c>
      <c r="I20" s="116">
        <f t="shared" si="2"/>
        <v>0.875</v>
      </c>
      <c r="J20" s="61">
        <f t="shared" si="3"/>
        <v>0.6785714285714286</v>
      </c>
      <c r="K20" s="106">
        <v>16</v>
      </c>
      <c r="L20" s="117">
        <v>26.143481781376501</v>
      </c>
      <c r="M20" s="120">
        <v>70</v>
      </c>
      <c r="N20" s="118">
        <v>41</v>
      </c>
    </row>
    <row r="21" spans="1:17" s="110" customFormat="1" ht="21.95" customHeight="1" thickBot="1" x14ac:dyDescent="0.25">
      <c r="A21" s="73" t="s">
        <v>47</v>
      </c>
      <c r="B21" s="123">
        <v>77</v>
      </c>
      <c r="C21" s="124">
        <v>98</v>
      </c>
      <c r="D21" s="75">
        <f t="shared" si="0"/>
        <v>1.2727272727272727</v>
      </c>
      <c r="E21" s="70">
        <v>30</v>
      </c>
      <c r="F21" s="122">
        <v>43</v>
      </c>
      <c r="G21" s="111">
        <f t="shared" si="1"/>
        <v>1.4333333333333333</v>
      </c>
      <c r="H21" s="125">
        <v>1</v>
      </c>
      <c r="I21" s="116">
        <f t="shared" si="2"/>
        <v>0.38961038961038963</v>
      </c>
      <c r="J21" s="121">
        <f t="shared" si="3"/>
        <v>0.44329896907216493</v>
      </c>
      <c r="K21" s="106">
        <v>22.06</v>
      </c>
      <c r="L21" s="126">
        <v>33.598049412967299</v>
      </c>
      <c r="M21" s="221">
        <v>60</v>
      </c>
      <c r="N21" s="127">
        <v>33</v>
      </c>
    </row>
    <row r="22" spans="1:17" s="110" customFormat="1" ht="21.95" customHeight="1" thickBot="1" x14ac:dyDescent="0.25">
      <c r="A22" s="83" t="s">
        <v>48</v>
      </c>
      <c r="B22" s="128">
        <f>SUM(B6:B21)</f>
        <v>932</v>
      </c>
      <c r="C22" s="129">
        <f>SUM(C6:C21)</f>
        <v>1074</v>
      </c>
      <c r="D22" s="130">
        <f t="shared" si="0"/>
        <v>1.1523605150214593</v>
      </c>
      <c r="E22" s="87">
        <f>SUM(E6:E21)</f>
        <v>667</v>
      </c>
      <c r="F22" s="131">
        <f>SUM(F6:F21)</f>
        <v>530</v>
      </c>
      <c r="G22" s="130">
        <f t="shared" si="1"/>
        <v>0.79460269865067468</v>
      </c>
      <c r="H22" s="131">
        <f>SUM(H6:H21)</f>
        <v>30</v>
      </c>
      <c r="I22" s="132">
        <f t="shared" si="2"/>
        <v>0.71566523605150212</v>
      </c>
      <c r="J22" s="130">
        <f t="shared" si="3"/>
        <v>0.5076628352490421</v>
      </c>
      <c r="K22" s="133">
        <v>19.495274390243903</v>
      </c>
      <c r="L22" s="134">
        <v>23.7989582928491</v>
      </c>
      <c r="M22" s="135">
        <f>SUM(M6:M21)</f>
        <v>694</v>
      </c>
      <c r="N22" s="136">
        <f>SUM(N6:N21)</f>
        <v>752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1"/>
    </row>
    <row r="2" spans="1:19" s="24" customFormat="1" ht="20.100000000000001" customHeight="1" x14ac:dyDescent="0.2">
      <c r="A2" s="252" t="str">
        <f>'1 Adult Part'!$A$2</f>
        <v>FY25 QUARTER ENDING JUNE 30, 2025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9"/>
    </row>
    <row r="3" spans="1:19" s="24" customFormat="1" ht="20.100000000000001" customHeight="1" thickBot="1" x14ac:dyDescent="0.25">
      <c r="A3" s="255" t="s">
        <v>61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</row>
    <row r="4" spans="1:19" ht="16.5" customHeight="1" x14ac:dyDescent="0.25">
      <c r="A4" s="280" t="s">
        <v>62</v>
      </c>
      <c r="B4" s="272" t="s">
        <v>63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73"/>
    </row>
    <row r="5" spans="1:19" ht="50.25" customHeight="1" thickBot="1" x14ac:dyDescent="0.25">
      <c r="A5" s="281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31.034482758620701</v>
      </c>
      <c r="C6" s="154">
        <v>6.8965517241379297</v>
      </c>
      <c r="D6" s="155">
        <v>17.241379310344801</v>
      </c>
      <c r="E6" s="154">
        <v>34.482758620689701</v>
      </c>
      <c r="F6" s="154">
        <v>6.8965517241379297</v>
      </c>
      <c r="G6" s="155">
        <v>6.8965517241379297</v>
      </c>
      <c r="H6" s="154">
        <v>0</v>
      </c>
      <c r="I6" s="155">
        <v>96.551724137931004</v>
      </c>
      <c r="J6" s="154">
        <v>0</v>
      </c>
      <c r="K6" s="155">
        <v>3.4482758620689702</v>
      </c>
      <c r="L6" s="155">
        <v>13.7931034482759</v>
      </c>
      <c r="M6" s="156">
        <v>0</v>
      </c>
      <c r="N6" s="155">
        <v>27.586206896551701</v>
      </c>
      <c r="O6" s="157">
        <v>96.551724137931004</v>
      </c>
      <c r="P6" s="158"/>
    </row>
    <row r="7" spans="1:19" s="46" customFormat="1" ht="21.95" customHeight="1" x14ac:dyDescent="0.2">
      <c r="A7" s="47" t="s">
        <v>33</v>
      </c>
      <c r="B7" s="159">
        <v>84.153005464480898</v>
      </c>
      <c r="C7" s="160">
        <v>8.1967213114754092</v>
      </c>
      <c r="D7" s="161">
        <v>41.5300546448087</v>
      </c>
      <c r="E7" s="160">
        <v>54.0983606557377</v>
      </c>
      <c r="F7" s="160">
        <v>5.4644808743169397</v>
      </c>
      <c r="G7" s="161">
        <v>4.9180327868852496</v>
      </c>
      <c r="H7" s="160">
        <v>1.0928961748633901</v>
      </c>
      <c r="I7" s="161">
        <v>74.316939890710401</v>
      </c>
      <c r="J7" s="160">
        <v>0</v>
      </c>
      <c r="K7" s="161">
        <v>7.10382513661202</v>
      </c>
      <c r="L7" s="161">
        <v>4.9180327868852496</v>
      </c>
      <c r="M7" s="162">
        <v>1.0928961748633901</v>
      </c>
      <c r="N7" s="161">
        <v>28.9617486338798</v>
      </c>
      <c r="O7" s="163">
        <v>78.142076502732195</v>
      </c>
      <c r="P7" s="158"/>
    </row>
    <row r="8" spans="1:19" s="46" customFormat="1" ht="21.95" customHeight="1" x14ac:dyDescent="0.2">
      <c r="A8" s="31" t="s">
        <v>34</v>
      </c>
      <c r="B8" s="164">
        <v>60.714285714285701</v>
      </c>
      <c r="C8" s="165">
        <v>5.3571428571428603</v>
      </c>
      <c r="D8" s="166">
        <v>19.6428571428571</v>
      </c>
      <c r="E8" s="165">
        <v>30.3571428571429</v>
      </c>
      <c r="F8" s="165">
        <v>0</v>
      </c>
      <c r="G8" s="166">
        <v>14.285714285714301</v>
      </c>
      <c r="H8" s="165">
        <v>5.3571428571428603</v>
      </c>
      <c r="I8" s="166">
        <v>87.5</v>
      </c>
      <c r="J8" s="165">
        <v>0</v>
      </c>
      <c r="K8" s="166">
        <v>21.428571428571399</v>
      </c>
      <c r="L8" s="166">
        <v>1.78571428571429</v>
      </c>
      <c r="M8" s="167">
        <v>1.78571428571429</v>
      </c>
      <c r="N8" s="166">
        <v>51.785714285714299</v>
      </c>
      <c r="O8" s="168">
        <v>92.857142857142904</v>
      </c>
      <c r="P8" s="158"/>
    </row>
    <row r="9" spans="1:19" s="46" customFormat="1" ht="21.95" customHeight="1" x14ac:dyDescent="0.2">
      <c r="A9" s="31" t="s">
        <v>35</v>
      </c>
      <c r="B9" s="164">
        <v>70.454545454545496</v>
      </c>
      <c r="C9" s="165">
        <v>4.5454545454545503</v>
      </c>
      <c r="D9" s="166">
        <v>14.7727272727273</v>
      </c>
      <c r="E9" s="165">
        <v>65.909090909090907</v>
      </c>
      <c r="F9" s="165">
        <v>0</v>
      </c>
      <c r="G9" s="166">
        <v>6.8181818181818201</v>
      </c>
      <c r="H9" s="165">
        <v>4.5454545454545503</v>
      </c>
      <c r="I9" s="166">
        <v>84.090909090909093</v>
      </c>
      <c r="J9" s="165">
        <v>1.13636363636364</v>
      </c>
      <c r="K9" s="166">
        <v>9.0909090909090899</v>
      </c>
      <c r="L9" s="166">
        <v>2.2727272727272698</v>
      </c>
      <c r="M9" s="167">
        <v>3.4090909090909101</v>
      </c>
      <c r="N9" s="166">
        <v>55.681818181818201</v>
      </c>
      <c r="O9" s="168">
        <v>90.909090909090907</v>
      </c>
      <c r="P9" s="158"/>
    </row>
    <row r="10" spans="1:19" s="46" customFormat="1" ht="21.95" customHeight="1" x14ac:dyDescent="0.2">
      <c r="A10" s="31" t="s">
        <v>36</v>
      </c>
      <c r="B10" s="164">
        <v>66.6666666666667</v>
      </c>
      <c r="C10" s="165">
        <v>3.0303030303030298</v>
      </c>
      <c r="D10" s="166">
        <v>9.0909090909090899</v>
      </c>
      <c r="E10" s="165">
        <v>39.393939393939398</v>
      </c>
      <c r="F10" s="165">
        <v>3.0303030303030298</v>
      </c>
      <c r="G10" s="166">
        <v>6.0606060606060597</v>
      </c>
      <c r="H10" s="165">
        <v>12.1212121212121</v>
      </c>
      <c r="I10" s="166">
        <v>60.606060606060602</v>
      </c>
      <c r="J10" s="165">
        <v>0</v>
      </c>
      <c r="K10" s="166">
        <v>0</v>
      </c>
      <c r="L10" s="166">
        <v>0</v>
      </c>
      <c r="M10" s="167">
        <v>3.0303030303030298</v>
      </c>
      <c r="N10" s="166">
        <v>54.545454545454497</v>
      </c>
      <c r="O10" s="168">
        <v>100</v>
      </c>
      <c r="P10" s="158"/>
    </row>
    <row r="11" spans="1:19" s="46" customFormat="1" ht="21.95" customHeight="1" x14ac:dyDescent="0.2">
      <c r="A11" s="31" t="s">
        <v>37</v>
      </c>
      <c r="B11" s="164">
        <v>71.794871794871796</v>
      </c>
      <c r="C11" s="165">
        <v>1.70940170940171</v>
      </c>
      <c r="D11" s="166">
        <v>27.350427350427299</v>
      </c>
      <c r="E11" s="165">
        <v>36.7521367521367</v>
      </c>
      <c r="F11" s="165">
        <v>6.83760683760684</v>
      </c>
      <c r="G11" s="166">
        <v>2.5641025641025599</v>
      </c>
      <c r="H11" s="165">
        <v>3.41880341880342</v>
      </c>
      <c r="I11" s="166">
        <v>66.6666666666667</v>
      </c>
      <c r="J11" s="165">
        <v>0</v>
      </c>
      <c r="K11" s="166">
        <v>64.957264957264996</v>
      </c>
      <c r="L11" s="166">
        <v>0.854700854700855</v>
      </c>
      <c r="M11" s="167">
        <v>0</v>
      </c>
      <c r="N11" s="166">
        <v>41.025641025641001</v>
      </c>
      <c r="O11" s="168">
        <v>80.341880341880298</v>
      </c>
      <c r="P11" s="158"/>
    </row>
    <row r="12" spans="1:19" s="46" customFormat="1" ht="21.95" customHeight="1" x14ac:dyDescent="0.2">
      <c r="A12" s="31" t="s">
        <v>38</v>
      </c>
      <c r="B12" s="164">
        <v>34.615384615384599</v>
      </c>
      <c r="C12" s="165">
        <v>13.461538461538501</v>
      </c>
      <c r="D12" s="166">
        <v>19.230769230769202</v>
      </c>
      <c r="E12" s="165">
        <v>15.384615384615399</v>
      </c>
      <c r="F12" s="165">
        <v>9.6153846153846203</v>
      </c>
      <c r="G12" s="166">
        <v>25</v>
      </c>
      <c r="H12" s="165">
        <v>1.92307692307692</v>
      </c>
      <c r="I12" s="166">
        <v>90.384615384615401</v>
      </c>
      <c r="J12" s="165">
        <v>3.8461538461538498</v>
      </c>
      <c r="K12" s="166">
        <v>5.7692307692307701</v>
      </c>
      <c r="L12" s="166">
        <v>3.8461538461538498</v>
      </c>
      <c r="M12" s="167">
        <v>3.8461538461538498</v>
      </c>
      <c r="N12" s="166">
        <v>21.153846153846199</v>
      </c>
      <c r="O12" s="168">
        <v>92.307692307692307</v>
      </c>
      <c r="P12" s="158"/>
    </row>
    <row r="13" spans="1:19" s="46" customFormat="1" ht="21.95" customHeight="1" x14ac:dyDescent="0.2">
      <c r="A13" s="31" t="s">
        <v>39</v>
      </c>
      <c r="B13" s="164">
        <v>76.363636363636402</v>
      </c>
      <c r="C13" s="165">
        <v>3.6363636363636398</v>
      </c>
      <c r="D13" s="166">
        <v>36.363636363636402</v>
      </c>
      <c r="E13" s="165">
        <v>30.909090909090899</v>
      </c>
      <c r="F13" s="165">
        <v>16.363636363636399</v>
      </c>
      <c r="G13" s="166">
        <v>5.4545454545454604</v>
      </c>
      <c r="H13" s="165">
        <v>3.6363636363636398</v>
      </c>
      <c r="I13" s="166">
        <v>81.818181818181799</v>
      </c>
      <c r="J13" s="165">
        <v>1.8181818181818199</v>
      </c>
      <c r="K13" s="166">
        <v>10.909090909090899</v>
      </c>
      <c r="L13" s="166">
        <v>1.8181818181818199</v>
      </c>
      <c r="M13" s="167">
        <v>1.8181818181818199</v>
      </c>
      <c r="N13" s="166">
        <v>61.818181818181799</v>
      </c>
      <c r="O13" s="168">
        <v>98.181818181818201</v>
      </c>
      <c r="P13" s="158"/>
    </row>
    <row r="14" spans="1:19" s="46" customFormat="1" ht="21.95" customHeight="1" x14ac:dyDescent="0.2">
      <c r="A14" s="31" t="s">
        <v>40</v>
      </c>
      <c r="B14" s="164">
        <v>72.549019607843107</v>
      </c>
      <c r="C14" s="165">
        <v>5.8823529411764701</v>
      </c>
      <c r="D14" s="166">
        <v>23.202614379084999</v>
      </c>
      <c r="E14" s="165">
        <v>38.235294117647101</v>
      </c>
      <c r="F14" s="165">
        <v>2.28758169934641</v>
      </c>
      <c r="G14" s="166">
        <v>12.7450980392157</v>
      </c>
      <c r="H14" s="165">
        <v>12.7450980392157</v>
      </c>
      <c r="I14" s="166">
        <v>91.176470588235304</v>
      </c>
      <c r="J14" s="165">
        <v>0.32679738562091498</v>
      </c>
      <c r="K14" s="166">
        <v>47.385620915032703</v>
      </c>
      <c r="L14" s="166">
        <v>5.5555555555555598</v>
      </c>
      <c r="M14" s="167">
        <v>1.63398692810458</v>
      </c>
      <c r="N14" s="166">
        <v>43.464052287581701</v>
      </c>
      <c r="O14" s="168">
        <v>99.673202614379093</v>
      </c>
      <c r="P14" s="158"/>
    </row>
    <row r="15" spans="1:19" s="46" customFormat="1" ht="21.95" customHeight="1" x14ac:dyDescent="0.2">
      <c r="A15" s="31" t="s">
        <v>41</v>
      </c>
      <c r="B15" s="164">
        <v>60.436137071651103</v>
      </c>
      <c r="C15" s="165">
        <v>4.0498442367601202</v>
      </c>
      <c r="D15" s="166">
        <v>66.043613707165093</v>
      </c>
      <c r="E15" s="165">
        <v>25.233644859813101</v>
      </c>
      <c r="F15" s="165">
        <v>4.3613707165109004</v>
      </c>
      <c r="G15" s="166">
        <v>7.1651090342679096</v>
      </c>
      <c r="H15" s="165">
        <v>8.0996884735202492</v>
      </c>
      <c r="I15" s="166">
        <v>93.457943925233707</v>
      </c>
      <c r="J15" s="165">
        <v>0</v>
      </c>
      <c r="K15" s="166">
        <v>15.576323987538901</v>
      </c>
      <c r="L15" s="166">
        <v>5.9190031152648004</v>
      </c>
      <c r="M15" s="167">
        <v>1.2461059190031201</v>
      </c>
      <c r="N15" s="166">
        <v>39.8753894080997</v>
      </c>
      <c r="O15" s="168">
        <v>97.196261682243005</v>
      </c>
      <c r="P15" s="158"/>
    </row>
    <row r="16" spans="1:19" s="46" customFormat="1" ht="21.95" customHeight="1" x14ac:dyDescent="0.2">
      <c r="A16" s="31" t="s">
        <v>42</v>
      </c>
      <c r="B16" s="164">
        <v>77.272727272727295</v>
      </c>
      <c r="C16" s="165">
        <v>7.5757575757575797</v>
      </c>
      <c r="D16" s="166">
        <v>60.606060606060602</v>
      </c>
      <c r="E16" s="165">
        <v>18.181818181818201</v>
      </c>
      <c r="F16" s="165">
        <v>3.0303030303030298</v>
      </c>
      <c r="G16" s="166">
        <v>9.0909090909090899</v>
      </c>
      <c r="H16" s="165">
        <v>0</v>
      </c>
      <c r="I16" s="166">
        <v>77.272727272727295</v>
      </c>
      <c r="J16" s="165">
        <v>0</v>
      </c>
      <c r="K16" s="166">
        <v>6.0606060606060597</v>
      </c>
      <c r="L16" s="166">
        <v>1.51515151515151</v>
      </c>
      <c r="M16" s="167">
        <v>1.51515151515151</v>
      </c>
      <c r="N16" s="166">
        <v>62.121212121212103</v>
      </c>
      <c r="O16" s="168">
        <v>80.303030303030297</v>
      </c>
      <c r="P16" s="158"/>
    </row>
    <row r="17" spans="1:23" s="46" customFormat="1" ht="21.95" customHeight="1" x14ac:dyDescent="0.2">
      <c r="A17" s="31" t="s">
        <v>43</v>
      </c>
      <c r="B17" s="164">
        <v>82.442748091603093</v>
      </c>
      <c r="C17" s="165">
        <v>12.2137404580153</v>
      </c>
      <c r="D17" s="166">
        <v>25.1908396946565</v>
      </c>
      <c r="E17" s="165">
        <v>36.641221374045799</v>
      </c>
      <c r="F17" s="165">
        <v>4.5801526717557302</v>
      </c>
      <c r="G17" s="166">
        <v>9.9236641221373993</v>
      </c>
      <c r="H17" s="165">
        <v>0</v>
      </c>
      <c r="I17" s="166">
        <v>93.893129770992402</v>
      </c>
      <c r="J17" s="165">
        <v>0</v>
      </c>
      <c r="K17" s="166">
        <v>6.8702290076335899</v>
      </c>
      <c r="L17" s="166">
        <v>2.2900763358778602</v>
      </c>
      <c r="M17" s="167">
        <v>0.76335877862595403</v>
      </c>
      <c r="N17" s="166">
        <v>31.297709923664101</v>
      </c>
      <c r="O17" s="168">
        <v>95.419847328244302</v>
      </c>
      <c r="P17" s="158"/>
    </row>
    <row r="18" spans="1:23" s="46" customFormat="1" ht="21.95" customHeight="1" x14ac:dyDescent="0.2">
      <c r="A18" s="31" t="s">
        <v>44</v>
      </c>
      <c r="B18" s="164">
        <v>67.105263157894697</v>
      </c>
      <c r="C18" s="165">
        <v>15.789473684210501</v>
      </c>
      <c r="D18" s="166">
        <v>18.421052631578899</v>
      </c>
      <c r="E18" s="165">
        <v>26.315789473684202</v>
      </c>
      <c r="F18" s="165">
        <v>7.8947368421052602</v>
      </c>
      <c r="G18" s="166">
        <v>11.842105263157899</v>
      </c>
      <c r="H18" s="165">
        <v>1.31578947368421</v>
      </c>
      <c r="I18" s="166">
        <v>81.578947368421098</v>
      </c>
      <c r="J18" s="165">
        <v>1.31578947368421</v>
      </c>
      <c r="K18" s="166">
        <v>9.2105263157894708</v>
      </c>
      <c r="L18" s="166">
        <v>1.31578947368421</v>
      </c>
      <c r="M18" s="167">
        <v>2.6315789473684199</v>
      </c>
      <c r="N18" s="166">
        <v>48.684210526315802</v>
      </c>
      <c r="O18" s="168">
        <v>89.473684210526301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8.3333333333333304</v>
      </c>
      <c r="E19" s="165">
        <v>83.3333333333333</v>
      </c>
      <c r="F19" s="165">
        <v>0</v>
      </c>
      <c r="G19" s="166">
        <v>0</v>
      </c>
      <c r="H19" s="165">
        <v>8.3333333333333304</v>
      </c>
      <c r="I19" s="166">
        <v>66.6666666666667</v>
      </c>
      <c r="J19" s="165">
        <v>91.6666666666667</v>
      </c>
      <c r="K19" s="166">
        <v>8.3333333333333304</v>
      </c>
      <c r="L19" s="166">
        <v>0</v>
      </c>
      <c r="M19" s="167">
        <v>0</v>
      </c>
      <c r="N19" s="166">
        <v>25</v>
      </c>
      <c r="O19" s="168">
        <v>66.6666666666667</v>
      </c>
      <c r="P19" s="158"/>
    </row>
    <row r="20" spans="1:23" s="46" customFormat="1" ht="21.95" customHeight="1" x14ac:dyDescent="0.2">
      <c r="A20" s="31" t="s">
        <v>46</v>
      </c>
      <c r="B20" s="164">
        <v>81.818181818181799</v>
      </c>
      <c r="C20" s="165">
        <v>10.6060606060606</v>
      </c>
      <c r="D20" s="166">
        <v>42.424242424242401</v>
      </c>
      <c r="E20" s="165">
        <v>28.7878787878788</v>
      </c>
      <c r="F20" s="165">
        <v>3.0303030303030298</v>
      </c>
      <c r="G20" s="166">
        <v>13.636363636363599</v>
      </c>
      <c r="H20" s="165">
        <v>0</v>
      </c>
      <c r="I20" s="166">
        <v>96.969696969696997</v>
      </c>
      <c r="J20" s="165">
        <v>0</v>
      </c>
      <c r="K20" s="166">
        <v>37.878787878787897</v>
      </c>
      <c r="L20" s="166">
        <v>0</v>
      </c>
      <c r="M20" s="167">
        <v>1.51515151515151</v>
      </c>
      <c r="N20" s="166">
        <v>36.363636363636402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78.014184397163106</v>
      </c>
      <c r="C21" s="170">
        <v>9.2198581560283692</v>
      </c>
      <c r="D21" s="171">
        <v>17.730496453900699</v>
      </c>
      <c r="E21" s="170">
        <v>45.390070921985803</v>
      </c>
      <c r="F21" s="170">
        <v>7.8014184397163104</v>
      </c>
      <c r="G21" s="171">
        <v>6.3829787234042596</v>
      </c>
      <c r="H21" s="170">
        <v>2.12765957446809</v>
      </c>
      <c r="I21" s="171">
        <v>90.780141843971606</v>
      </c>
      <c r="J21" s="170">
        <v>0</v>
      </c>
      <c r="K21" s="171">
        <v>14.893617021276601</v>
      </c>
      <c r="L21" s="171">
        <v>2.83687943262411</v>
      </c>
      <c r="M21" s="172">
        <v>0.70921985815602795</v>
      </c>
      <c r="N21" s="171">
        <v>62.411347517730498</v>
      </c>
      <c r="O21" s="173">
        <v>96.453900709219894</v>
      </c>
      <c r="P21" s="158"/>
    </row>
    <row r="22" spans="1:23" s="46" customFormat="1" ht="21.95" customHeight="1" thickBot="1" x14ac:dyDescent="0.25">
      <c r="A22" s="83" t="s">
        <v>48</v>
      </c>
      <c r="B22" s="174">
        <v>70.842956120092396</v>
      </c>
      <c r="C22" s="175">
        <v>6.9284064665127003</v>
      </c>
      <c r="D22" s="176">
        <v>34.2956120092379</v>
      </c>
      <c r="E22" s="175">
        <v>36.720554272517298</v>
      </c>
      <c r="F22" s="177">
        <v>4.7921478060046203</v>
      </c>
      <c r="G22" s="175">
        <v>8.8914549653579709</v>
      </c>
      <c r="H22" s="177">
        <v>5.1963048498845303</v>
      </c>
      <c r="I22" s="175">
        <v>86.143187066974605</v>
      </c>
      <c r="J22" s="178">
        <v>0.98152424942263305</v>
      </c>
      <c r="K22" s="175">
        <v>21.997690531177799</v>
      </c>
      <c r="L22" s="178">
        <v>3.7528868360277099</v>
      </c>
      <c r="M22" s="175">
        <v>1.44341801385681</v>
      </c>
      <c r="N22" s="177">
        <v>43.013856812933</v>
      </c>
      <c r="O22" s="179">
        <v>92.667436489607397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tr">
        <f>'1 Adult Part'!A2:R2</f>
        <v>FY25 QUARTER ENDING JUNE 30, 2025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78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62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42</v>
      </c>
      <c r="C7" s="33">
        <v>80</v>
      </c>
      <c r="D7" s="183">
        <f>C7/B7</f>
        <v>1.9047619047619047</v>
      </c>
      <c r="E7" s="35">
        <v>30</v>
      </c>
      <c r="F7" s="36">
        <v>55</v>
      </c>
      <c r="G7" s="34">
        <f t="shared" ref="G7:G23" si="0">(F7/E7)</f>
        <v>1.8333333333333333</v>
      </c>
      <c r="H7" s="37">
        <v>22</v>
      </c>
      <c r="I7" s="33">
        <v>56</v>
      </c>
      <c r="J7" s="38">
        <f t="shared" ref="J7:J23" si="1">(I7/H7)</f>
        <v>2.5454545454545454</v>
      </c>
      <c r="K7" s="217">
        <v>26</v>
      </c>
      <c r="L7" s="39">
        <v>67</v>
      </c>
      <c r="M7" s="40">
        <f>+L7/K7</f>
        <v>2.5769230769230771</v>
      </c>
      <c r="N7" s="41">
        <v>0</v>
      </c>
      <c r="O7" s="42">
        <v>0</v>
      </c>
      <c r="P7" s="39">
        <v>67</v>
      </c>
      <c r="Q7" s="43">
        <v>2</v>
      </c>
      <c r="R7" s="44">
        <v>30</v>
      </c>
      <c r="S7" s="45"/>
    </row>
    <row r="8" spans="1:19" s="46" customFormat="1" ht="20.100000000000001" customHeight="1" x14ac:dyDescent="0.2">
      <c r="A8" s="47" t="s">
        <v>33</v>
      </c>
      <c r="B8" s="48">
        <v>129</v>
      </c>
      <c r="C8" s="49">
        <v>122</v>
      </c>
      <c r="D8" s="121">
        <f t="shared" ref="D8:D23" si="2">C8/B8</f>
        <v>0.94573643410852715</v>
      </c>
      <c r="E8" s="51">
        <v>60</v>
      </c>
      <c r="F8" s="52">
        <v>53</v>
      </c>
      <c r="G8" s="50">
        <f t="shared" si="0"/>
        <v>0.8833333333333333</v>
      </c>
      <c r="H8" s="37">
        <v>60</v>
      </c>
      <c r="I8" s="49">
        <v>54</v>
      </c>
      <c r="J8" s="53">
        <f t="shared" si="1"/>
        <v>0.9</v>
      </c>
      <c r="K8" s="52">
        <v>110</v>
      </c>
      <c r="L8" s="54">
        <v>121</v>
      </c>
      <c r="M8" s="55">
        <f>+L8/K8</f>
        <v>1.1000000000000001</v>
      </c>
      <c r="N8" s="56">
        <v>0</v>
      </c>
      <c r="O8" s="57">
        <v>1</v>
      </c>
      <c r="P8" s="54">
        <v>119</v>
      </c>
      <c r="Q8" s="58">
        <v>2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75</v>
      </c>
      <c r="C9" s="60">
        <v>82</v>
      </c>
      <c r="D9" s="61">
        <f t="shared" si="2"/>
        <v>1.0933333333333333</v>
      </c>
      <c r="E9" s="51">
        <v>50</v>
      </c>
      <c r="F9" s="52">
        <v>58</v>
      </c>
      <c r="G9" s="50">
        <f t="shared" si="0"/>
        <v>1.1599999999999999</v>
      </c>
      <c r="H9" s="37">
        <v>23</v>
      </c>
      <c r="I9" s="60">
        <v>53</v>
      </c>
      <c r="J9" s="53">
        <f t="shared" si="1"/>
        <v>2.3043478260869565</v>
      </c>
      <c r="K9" s="52">
        <v>28</v>
      </c>
      <c r="L9" s="54">
        <v>72</v>
      </c>
      <c r="M9" s="55">
        <f t="shared" ref="M9:M19" si="3">+L9/K9</f>
        <v>2.5714285714285716</v>
      </c>
      <c r="N9" s="62">
        <v>0</v>
      </c>
      <c r="O9" s="63">
        <v>0</v>
      </c>
      <c r="P9" s="64">
        <v>71</v>
      </c>
      <c r="Q9" s="65">
        <v>1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123</v>
      </c>
      <c r="C10" s="60">
        <v>124</v>
      </c>
      <c r="D10" s="61">
        <f t="shared" si="2"/>
        <v>1.0081300813008129</v>
      </c>
      <c r="E10" s="68">
        <v>75</v>
      </c>
      <c r="F10" s="52">
        <v>75</v>
      </c>
      <c r="G10" s="50">
        <f t="shared" si="0"/>
        <v>1</v>
      </c>
      <c r="H10" s="69">
        <v>15</v>
      </c>
      <c r="I10" s="60">
        <v>30</v>
      </c>
      <c r="J10" s="53">
        <f>IF(H10&gt;0,I10/H10,0)</f>
        <v>2</v>
      </c>
      <c r="K10" s="52">
        <v>19</v>
      </c>
      <c r="L10" s="54">
        <v>46</v>
      </c>
      <c r="M10" s="55">
        <f t="shared" si="3"/>
        <v>2.4210526315789473</v>
      </c>
      <c r="N10" s="62">
        <v>0</v>
      </c>
      <c r="O10" s="63">
        <v>0</v>
      </c>
      <c r="P10" s="64">
        <v>46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105</v>
      </c>
      <c r="C11" s="60">
        <v>88</v>
      </c>
      <c r="D11" s="61">
        <f t="shared" si="2"/>
        <v>0.83809523809523812</v>
      </c>
      <c r="E11" s="70">
        <v>64</v>
      </c>
      <c r="F11" s="52">
        <v>47</v>
      </c>
      <c r="G11" s="50">
        <f t="shared" si="0"/>
        <v>0.734375</v>
      </c>
      <c r="H11" s="37">
        <v>64</v>
      </c>
      <c r="I11" s="60">
        <v>23</v>
      </c>
      <c r="J11" s="53">
        <f t="shared" si="1"/>
        <v>0.359375</v>
      </c>
      <c r="K11" s="52">
        <v>105</v>
      </c>
      <c r="L11" s="54">
        <v>46</v>
      </c>
      <c r="M11" s="55">
        <f t="shared" si="3"/>
        <v>0.43809523809523809</v>
      </c>
      <c r="N11" s="62">
        <v>1</v>
      </c>
      <c r="O11" s="63">
        <v>0</v>
      </c>
      <c r="P11" s="64">
        <v>46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97</v>
      </c>
      <c r="C12" s="60">
        <v>116</v>
      </c>
      <c r="D12" s="61">
        <f t="shared" si="2"/>
        <v>1.1958762886597938</v>
      </c>
      <c r="E12" s="72">
        <v>55</v>
      </c>
      <c r="F12" s="52">
        <v>79</v>
      </c>
      <c r="G12" s="50">
        <f t="shared" si="0"/>
        <v>1.4363636363636363</v>
      </c>
      <c r="H12" s="37">
        <v>55</v>
      </c>
      <c r="I12" s="60">
        <v>75</v>
      </c>
      <c r="J12" s="53">
        <f t="shared" si="1"/>
        <v>1.3636363636363635</v>
      </c>
      <c r="K12" s="52">
        <v>97</v>
      </c>
      <c r="L12" s="54">
        <v>111</v>
      </c>
      <c r="M12" s="55">
        <f t="shared" si="3"/>
        <v>1.1443298969072164</v>
      </c>
      <c r="N12" s="62">
        <v>0</v>
      </c>
      <c r="O12" s="63">
        <v>5</v>
      </c>
      <c r="P12" s="64">
        <v>106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45</v>
      </c>
      <c r="C13" s="60">
        <v>55</v>
      </c>
      <c r="D13" s="61">
        <f t="shared" si="2"/>
        <v>1.2222222222222223</v>
      </c>
      <c r="E13" s="51">
        <v>25</v>
      </c>
      <c r="F13" s="52">
        <v>43</v>
      </c>
      <c r="G13" s="50">
        <f t="shared" si="0"/>
        <v>1.72</v>
      </c>
      <c r="H13" s="37">
        <v>20</v>
      </c>
      <c r="I13" s="60">
        <v>20</v>
      </c>
      <c r="J13" s="53">
        <f t="shared" si="1"/>
        <v>1</v>
      </c>
      <c r="K13" s="52">
        <v>38</v>
      </c>
      <c r="L13" s="54">
        <v>29</v>
      </c>
      <c r="M13" s="55">
        <f t="shared" si="3"/>
        <v>0.76315789473684215</v>
      </c>
      <c r="N13" s="62">
        <v>0</v>
      </c>
      <c r="O13" s="63">
        <v>0</v>
      </c>
      <c r="P13" s="64">
        <v>26</v>
      </c>
      <c r="Q13" s="65">
        <v>0</v>
      </c>
      <c r="R13" s="66">
        <v>3</v>
      </c>
      <c r="S13" s="45"/>
    </row>
    <row r="14" spans="1:19" s="46" customFormat="1" ht="20.100000000000001" customHeight="1" x14ac:dyDescent="0.2">
      <c r="A14" s="31" t="s">
        <v>39</v>
      </c>
      <c r="B14" s="48">
        <v>159</v>
      </c>
      <c r="C14" s="60">
        <v>131</v>
      </c>
      <c r="D14" s="61">
        <f t="shared" si="2"/>
        <v>0.82389937106918243</v>
      </c>
      <c r="E14" s="51">
        <v>88</v>
      </c>
      <c r="F14" s="52">
        <v>83</v>
      </c>
      <c r="G14" s="50">
        <f t="shared" si="0"/>
        <v>0.94318181818181823</v>
      </c>
      <c r="H14" s="37">
        <v>55</v>
      </c>
      <c r="I14" s="60">
        <v>46</v>
      </c>
      <c r="J14" s="53">
        <f t="shared" si="1"/>
        <v>0.83636363636363631</v>
      </c>
      <c r="K14" s="52">
        <v>100</v>
      </c>
      <c r="L14" s="54">
        <v>82</v>
      </c>
      <c r="M14" s="55">
        <f t="shared" si="3"/>
        <v>0.82</v>
      </c>
      <c r="N14" s="62">
        <v>0</v>
      </c>
      <c r="O14" s="63">
        <v>0</v>
      </c>
      <c r="P14" s="64">
        <v>82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126</v>
      </c>
      <c r="C15" s="60">
        <v>133</v>
      </c>
      <c r="D15" s="61">
        <f t="shared" si="2"/>
        <v>1.0555555555555556</v>
      </c>
      <c r="E15" s="51">
        <v>79</v>
      </c>
      <c r="F15" s="52">
        <v>83</v>
      </c>
      <c r="G15" s="50">
        <f t="shared" si="0"/>
        <v>1.0506329113924051</v>
      </c>
      <c r="H15" s="37">
        <v>41</v>
      </c>
      <c r="I15" s="60">
        <v>56</v>
      </c>
      <c r="J15" s="53">
        <f t="shared" si="1"/>
        <v>1.3658536585365855</v>
      </c>
      <c r="K15" s="52">
        <v>80</v>
      </c>
      <c r="L15" s="54">
        <v>90</v>
      </c>
      <c r="M15" s="55">
        <f t="shared" si="3"/>
        <v>1.125</v>
      </c>
      <c r="N15" s="62">
        <v>0</v>
      </c>
      <c r="O15" s="63">
        <v>0</v>
      </c>
      <c r="P15" s="64">
        <v>86</v>
      </c>
      <c r="Q15" s="65">
        <v>0</v>
      </c>
      <c r="R15" s="66">
        <v>8</v>
      </c>
      <c r="S15" s="45"/>
    </row>
    <row r="16" spans="1:19" s="46" customFormat="1" ht="20.100000000000001" customHeight="1" x14ac:dyDescent="0.2">
      <c r="A16" s="31" t="s">
        <v>41</v>
      </c>
      <c r="B16" s="48">
        <v>270</v>
      </c>
      <c r="C16" s="60">
        <v>231</v>
      </c>
      <c r="D16" s="61">
        <f t="shared" si="2"/>
        <v>0.85555555555555551</v>
      </c>
      <c r="E16" s="51">
        <v>168</v>
      </c>
      <c r="F16" s="52">
        <v>143</v>
      </c>
      <c r="G16" s="50">
        <f t="shared" si="0"/>
        <v>0.85119047619047616</v>
      </c>
      <c r="H16" s="37">
        <v>95</v>
      </c>
      <c r="I16" s="60">
        <v>79</v>
      </c>
      <c r="J16" s="53">
        <f t="shared" si="1"/>
        <v>0.83157894736842108</v>
      </c>
      <c r="K16" s="52">
        <v>110</v>
      </c>
      <c r="L16" s="54">
        <v>124</v>
      </c>
      <c r="M16" s="55">
        <f t="shared" si="3"/>
        <v>1.1272727272727272</v>
      </c>
      <c r="N16" s="62">
        <v>0</v>
      </c>
      <c r="O16" s="63">
        <v>0</v>
      </c>
      <c r="P16" s="64">
        <v>123</v>
      </c>
      <c r="Q16" s="65">
        <v>1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67</v>
      </c>
      <c r="C17" s="60">
        <v>88</v>
      </c>
      <c r="D17" s="61">
        <f t="shared" si="2"/>
        <v>1.3134328358208955</v>
      </c>
      <c r="E17" s="72">
        <v>35</v>
      </c>
      <c r="F17" s="52">
        <v>52</v>
      </c>
      <c r="G17" s="50">
        <f t="shared" si="0"/>
        <v>1.4857142857142858</v>
      </c>
      <c r="H17" s="37">
        <v>35</v>
      </c>
      <c r="I17" s="60">
        <v>47</v>
      </c>
      <c r="J17" s="53">
        <f>IF(H17&gt;0,I17/H17,0)</f>
        <v>1.3428571428571427</v>
      </c>
      <c r="K17" s="103">
        <v>67</v>
      </c>
      <c r="L17" s="54">
        <v>83</v>
      </c>
      <c r="M17" s="53">
        <f>IF(K17&gt;0,L17/K17,0)</f>
        <v>1.2388059701492538</v>
      </c>
      <c r="N17" s="62">
        <v>0</v>
      </c>
      <c r="O17" s="63">
        <v>0</v>
      </c>
      <c r="P17" s="64">
        <v>83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144</v>
      </c>
      <c r="C18" s="60">
        <v>140</v>
      </c>
      <c r="D18" s="61">
        <f t="shared" si="2"/>
        <v>0.97222222222222221</v>
      </c>
      <c r="E18" s="51">
        <v>80</v>
      </c>
      <c r="F18" s="52">
        <v>67</v>
      </c>
      <c r="G18" s="50">
        <f t="shared" si="0"/>
        <v>0.83750000000000002</v>
      </c>
      <c r="H18" s="37">
        <v>40</v>
      </c>
      <c r="I18" s="60">
        <v>42</v>
      </c>
      <c r="J18" s="53">
        <f t="shared" si="1"/>
        <v>1.05</v>
      </c>
      <c r="K18" s="52">
        <v>80</v>
      </c>
      <c r="L18" s="54">
        <v>103</v>
      </c>
      <c r="M18" s="55">
        <f t="shared" si="3"/>
        <v>1.2875000000000001</v>
      </c>
      <c r="N18" s="62">
        <v>0</v>
      </c>
      <c r="O18" s="63">
        <v>0</v>
      </c>
      <c r="P18" s="64">
        <v>103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266</v>
      </c>
      <c r="C19" s="60">
        <v>197</v>
      </c>
      <c r="D19" s="61">
        <f t="shared" si="2"/>
        <v>0.74060150375939848</v>
      </c>
      <c r="E19" s="51">
        <v>160</v>
      </c>
      <c r="F19" s="52">
        <v>101</v>
      </c>
      <c r="G19" s="50">
        <f t="shared" si="0"/>
        <v>0.63124999999999998</v>
      </c>
      <c r="H19" s="37">
        <v>100</v>
      </c>
      <c r="I19" s="60">
        <v>75</v>
      </c>
      <c r="J19" s="53">
        <f t="shared" si="1"/>
        <v>0.75</v>
      </c>
      <c r="K19" s="52">
        <v>220</v>
      </c>
      <c r="L19" s="54">
        <v>137</v>
      </c>
      <c r="M19" s="55">
        <f t="shared" si="3"/>
        <v>0.62272727272727268</v>
      </c>
      <c r="N19" s="62">
        <v>0</v>
      </c>
      <c r="O19" s="63">
        <v>0</v>
      </c>
      <c r="P19" s="64">
        <v>137</v>
      </c>
      <c r="Q19" s="65">
        <v>0</v>
      </c>
      <c r="R19" s="66">
        <v>1</v>
      </c>
      <c r="S19" s="45"/>
    </row>
    <row r="20" spans="1:19" s="46" customFormat="1" ht="20.100000000000001" customHeight="1" x14ac:dyDescent="0.2">
      <c r="A20" s="31" t="s">
        <v>45</v>
      </c>
      <c r="B20" s="48">
        <v>39</v>
      </c>
      <c r="C20" s="60">
        <v>21</v>
      </c>
      <c r="D20" s="61">
        <f t="shared" si="2"/>
        <v>0.53846153846153844</v>
      </c>
      <c r="E20" s="51">
        <v>30</v>
      </c>
      <c r="F20" s="52">
        <v>10</v>
      </c>
      <c r="G20" s="50">
        <f t="shared" si="0"/>
        <v>0.33333333333333331</v>
      </c>
      <c r="H20" s="37">
        <v>0</v>
      </c>
      <c r="I20" s="60">
        <v>12</v>
      </c>
      <c r="J20" s="53">
        <f>IF(H2&gt;0,I20/H20,0)</f>
        <v>0</v>
      </c>
      <c r="K20" s="52">
        <v>0</v>
      </c>
      <c r="L20" s="54">
        <v>19</v>
      </c>
      <c r="M20" s="55">
        <f>IF(K20&gt;0,L20/K20,0)</f>
        <v>0</v>
      </c>
      <c r="N20" s="62">
        <v>0</v>
      </c>
      <c r="O20" s="63">
        <v>0</v>
      </c>
      <c r="P20" s="64">
        <v>19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95</v>
      </c>
      <c r="C21" s="60">
        <v>92</v>
      </c>
      <c r="D21" s="61">
        <f t="shared" si="2"/>
        <v>0.96842105263157896</v>
      </c>
      <c r="E21" s="51">
        <v>40</v>
      </c>
      <c r="F21" s="52">
        <v>38</v>
      </c>
      <c r="G21" s="50">
        <f t="shared" si="0"/>
        <v>0.95</v>
      </c>
      <c r="H21" s="37">
        <v>40</v>
      </c>
      <c r="I21" s="60">
        <v>37</v>
      </c>
      <c r="J21" s="53">
        <f>IF(H21&gt;0,I21/H21,0)</f>
        <v>0.92500000000000004</v>
      </c>
      <c r="K21" s="103">
        <v>95</v>
      </c>
      <c r="L21" s="54">
        <v>88</v>
      </c>
      <c r="M21" s="53">
        <f>IF(K21&gt;0,L21/K21,0)</f>
        <v>0.9263157894736842</v>
      </c>
      <c r="N21" s="62">
        <v>0</v>
      </c>
      <c r="O21" s="63">
        <v>0</v>
      </c>
      <c r="P21" s="64">
        <v>88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242</v>
      </c>
      <c r="C22" s="74">
        <v>157</v>
      </c>
      <c r="D22" s="111">
        <f t="shared" si="2"/>
        <v>0.64876033057851235</v>
      </c>
      <c r="E22" s="51">
        <v>212</v>
      </c>
      <c r="F22" s="76">
        <v>111</v>
      </c>
      <c r="G22" s="75">
        <f>IF(E22&gt;0,F22/E22,0)</f>
        <v>0.52358490566037741</v>
      </c>
      <c r="H22" s="37">
        <v>92</v>
      </c>
      <c r="I22" s="74">
        <v>54</v>
      </c>
      <c r="J22" s="77">
        <f>IF(H22&gt;0,I22/H22,0)</f>
        <v>0.58695652173913049</v>
      </c>
      <c r="K22" s="222">
        <v>197</v>
      </c>
      <c r="L22" s="78">
        <v>69</v>
      </c>
      <c r="M22" s="55">
        <f>IF(K22&gt;0,L22/K22,0)</f>
        <v>0.35025380710659898</v>
      </c>
      <c r="N22" s="79">
        <v>0</v>
      </c>
      <c r="O22" s="80">
        <v>0</v>
      </c>
      <c r="P22" s="78">
        <v>69</v>
      </c>
      <c r="Q22" s="81">
        <v>0</v>
      </c>
      <c r="R22" s="82">
        <v>1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2024</v>
      </c>
      <c r="C23" s="85">
        <f>SUM(C7:C22)</f>
        <v>1857</v>
      </c>
      <c r="D23" s="130">
        <f t="shared" si="2"/>
        <v>0.91749011857707508</v>
      </c>
      <c r="E23" s="87">
        <f>SUM(E7:E22)</f>
        <v>1251</v>
      </c>
      <c r="F23" s="85">
        <f>SUM(F7:F22)</f>
        <v>1098</v>
      </c>
      <c r="G23" s="86">
        <f t="shared" si="0"/>
        <v>0.87769784172661869</v>
      </c>
      <c r="H23" s="88">
        <f>SUM(H7:H22)</f>
        <v>757</v>
      </c>
      <c r="I23" s="85">
        <f>SUM(I7:I22)</f>
        <v>759</v>
      </c>
      <c r="J23" s="89">
        <f t="shared" si="1"/>
        <v>1.0026420079260239</v>
      </c>
      <c r="K23" s="85">
        <f>SUM(K7:K22)</f>
        <v>1372</v>
      </c>
      <c r="L23" s="90">
        <f>SUM(L7:L22)</f>
        <v>1287</v>
      </c>
      <c r="M23" s="91">
        <f>+L23/K23</f>
        <v>0.93804664723032072</v>
      </c>
      <c r="N23" s="92">
        <f>SUM(N7:N22)</f>
        <v>1</v>
      </c>
      <c r="O23" s="93">
        <f>SUM(O7:O22)</f>
        <v>6</v>
      </c>
      <c r="P23" s="94">
        <f>SUM(P7:P22)</f>
        <v>1271</v>
      </c>
      <c r="Q23" s="94">
        <f>SUM(Q7:Q22)</f>
        <v>7</v>
      </c>
      <c r="R23" s="95">
        <v>22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.75" customHeight="1" x14ac:dyDescent="0.25">
      <c r="A25" s="244" t="s">
        <v>49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9" ht="15" x14ac:dyDescent="0.25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O1" s="228"/>
    </row>
    <row r="2" spans="1:17" ht="20.100000000000001" customHeight="1" x14ac:dyDescent="0.2">
      <c r="A2" s="252" t="str">
        <f>'1 Adult Part'!$A$2</f>
        <v>FY25 QUARTER ENDING JUNE 30, 2025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4"/>
    </row>
    <row r="3" spans="1:17" ht="20.100000000000001" customHeight="1" thickBot="1" x14ac:dyDescent="0.25">
      <c r="A3" s="255" t="s">
        <v>79</v>
      </c>
      <c r="B3" s="278"/>
      <c r="C3" s="278"/>
      <c r="D3" s="278"/>
      <c r="E3" s="278"/>
      <c r="F3" s="278"/>
      <c r="G3" s="278"/>
      <c r="H3" s="278"/>
      <c r="I3" s="278"/>
      <c r="J3" s="291"/>
      <c r="K3" s="291"/>
      <c r="L3" s="291"/>
      <c r="M3" s="291"/>
      <c r="N3" s="292"/>
    </row>
    <row r="4" spans="1:17" ht="21.75" customHeight="1" x14ac:dyDescent="0.25">
      <c r="A4" s="293" t="s">
        <v>62</v>
      </c>
      <c r="B4" s="275" t="str">
        <f>'2 Adult Exits'!$B$4</f>
        <v>Total Exits</v>
      </c>
      <c r="C4" s="282"/>
      <c r="D4" s="273"/>
      <c r="E4" s="274" t="str">
        <f>'2 Adult Exits'!$E$4</f>
        <v>Entered Employments</v>
      </c>
      <c r="F4" s="275"/>
      <c r="G4" s="276"/>
      <c r="H4" s="184" t="str">
        <f>'2 Adult Exits'!$H$4</f>
        <v>Exclusions</v>
      </c>
      <c r="I4" s="282" t="str">
        <f>'2 Adult Exits'!$I$4</f>
        <v>E.E. Rate at Exit</v>
      </c>
      <c r="J4" s="273"/>
      <c r="K4" s="272" t="str">
        <f>'2 Adult Exits'!$K$4</f>
        <v>Average Wage</v>
      </c>
      <c r="L4" s="273"/>
      <c r="M4" s="289" t="str">
        <f>'2 Adult Exits'!$M$4</f>
        <v>Credentials</v>
      </c>
      <c r="N4" s="290"/>
    </row>
    <row r="5" spans="1:17" ht="35.25" customHeight="1" thickBot="1" x14ac:dyDescent="0.3">
      <c r="A5" s="294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27</v>
      </c>
      <c r="C6" s="103">
        <v>42</v>
      </c>
      <c r="D6" s="50">
        <f t="shared" ref="D6:D22" si="0">C6/B6</f>
        <v>1.5555555555555556</v>
      </c>
      <c r="E6" s="51">
        <v>20</v>
      </c>
      <c r="F6" s="187">
        <v>16</v>
      </c>
      <c r="G6" s="50">
        <f>F6/E6</f>
        <v>0.8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0.38095238095238093</v>
      </c>
      <c r="K6" s="106">
        <v>23</v>
      </c>
      <c r="L6" s="107">
        <v>20.823894230769199</v>
      </c>
      <c r="M6" s="32">
        <v>20</v>
      </c>
      <c r="N6" s="190">
        <v>16</v>
      </c>
      <c r="P6" s="191"/>
      <c r="Q6" s="218"/>
    </row>
    <row r="7" spans="1:17" s="110" customFormat="1" ht="21.95" customHeight="1" x14ac:dyDescent="0.2">
      <c r="A7" s="47" t="str">
        <f>'1 Adult Part'!A8</f>
        <v>Boston</v>
      </c>
      <c r="B7" s="71">
        <v>70</v>
      </c>
      <c r="C7" s="103">
        <v>93</v>
      </c>
      <c r="D7" s="111">
        <f t="shared" si="0"/>
        <v>1.3285714285714285</v>
      </c>
      <c r="E7" s="51">
        <v>57</v>
      </c>
      <c r="F7" s="187">
        <v>46</v>
      </c>
      <c r="G7" s="50">
        <f t="shared" ref="G7:G22" si="3">F7/E7</f>
        <v>0.80701754385964908</v>
      </c>
      <c r="H7" s="188">
        <v>0</v>
      </c>
      <c r="I7" s="189">
        <f t="shared" si="1"/>
        <v>0.81428571428571428</v>
      </c>
      <c r="J7" s="50">
        <f t="shared" si="2"/>
        <v>0.4946236559139785</v>
      </c>
      <c r="K7" s="106">
        <v>18</v>
      </c>
      <c r="L7" s="107">
        <v>34.943958879284999</v>
      </c>
      <c r="M7" s="48">
        <v>95</v>
      </c>
      <c r="N7" s="192">
        <v>83</v>
      </c>
      <c r="P7" s="191"/>
      <c r="Q7" s="218"/>
    </row>
    <row r="8" spans="1:17" s="110" customFormat="1" ht="21.95" customHeight="1" x14ac:dyDescent="0.2">
      <c r="A8" s="31" t="str">
        <f>'1 Adult Part'!A9</f>
        <v>Bristol</v>
      </c>
      <c r="B8" s="71">
        <v>44</v>
      </c>
      <c r="C8" s="113">
        <v>42</v>
      </c>
      <c r="D8" s="61">
        <f t="shared" si="0"/>
        <v>0.95454545454545459</v>
      </c>
      <c r="E8" s="51">
        <v>33</v>
      </c>
      <c r="F8" s="193">
        <v>37</v>
      </c>
      <c r="G8" s="111">
        <f t="shared" si="3"/>
        <v>1.1212121212121211</v>
      </c>
      <c r="H8" s="194">
        <v>1</v>
      </c>
      <c r="I8" s="195">
        <f t="shared" si="1"/>
        <v>0.75</v>
      </c>
      <c r="J8" s="61">
        <f t="shared" si="2"/>
        <v>0.90243902439024393</v>
      </c>
      <c r="K8" s="106">
        <v>23.5</v>
      </c>
      <c r="L8" s="107">
        <v>36.199009796509799</v>
      </c>
      <c r="M8" s="48">
        <v>18</v>
      </c>
      <c r="N8" s="196">
        <v>63</v>
      </c>
      <c r="P8" s="191"/>
      <c r="Q8" s="218"/>
    </row>
    <row r="9" spans="1:17" s="110" customFormat="1" ht="21.95" customHeight="1" x14ac:dyDescent="0.2">
      <c r="A9" s="31" t="str">
        <f>'1 Adult Part'!A10</f>
        <v>Brockton</v>
      </c>
      <c r="B9" s="197">
        <v>75</v>
      </c>
      <c r="C9" s="113">
        <v>93</v>
      </c>
      <c r="D9" s="61">
        <f t="shared" si="0"/>
        <v>1.24</v>
      </c>
      <c r="E9" s="68">
        <v>55</v>
      </c>
      <c r="F9" s="193">
        <v>57</v>
      </c>
      <c r="G9" s="61">
        <f>IF(E9&gt;0,F9/E9,0)</f>
        <v>1.0363636363636364</v>
      </c>
      <c r="H9" s="198">
        <v>0</v>
      </c>
      <c r="I9" s="195">
        <f t="shared" si="1"/>
        <v>0.73333333333333328</v>
      </c>
      <c r="J9" s="61">
        <f t="shared" si="2"/>
        <v>0.61290322580645162</v>
      </c>
      <c r="K9" s="119">
        <v>24</v>
      </c>
      <c r="L9" s="107">
        <v>27.258141025640999</v>
      </c>
      <c r="M9" s="67">
        <v>16</v>
      </c>
      <c r="N9" s="196">
        <v>34</v>
      </c>
      <c r="P9" s="191"/>
      <c r="Q9" s="219"/>
    </row>
    <row r="10" spans="1:17" s="110" customFormat="1" ht="21.95" customHeight="1" x14ac:dyDescent="0.2">
      <c r="A10" s="31" t="str">
        <f>'1 Adult Part'!A11</f>
        <v>Cape &amp; Islands</v>
      </c>
      <c r="B10" s="71">
        <v>43</v>
      </c>
      <c r="C10" s="113">
        <v>48</v>
      </c>
      <c r="D10" s="61">
        <f t="shared" si="0"/>
        <v>1.1162790697674418</v>
      </c>
      <c r="E10" s="51">
        <v>34</v>
      </c>
      <c r="F10" s="193">
        <v>39</v>
      </c>
      <c r="G10" s="61">
        <f>IF(E10&gt;0, F10/E10,0)</f>
        <v>1.1470588235294117</v>
      </c>
      <c r="H10" s="198">
        <v>4</v>
      </c>
      <c r="I10" s="195">
        <f t="shared" si="1"/>
        <v>0.79069767441860461</v>
      </c>
      <c r="J10" s="61">
        <f t="shared" si="2"/>
        <v>0.88636363636363635</v>
      </c>
      <c r="K10" s="106">
        <v>25</v>
      </c>
      <c r="L10" s="107">
        <v>29.837343840370199</v>
      </c>
      <c r="M10" s="48">
        <v>35</v>
      </c>
      <c r="N10" s="196">
        <v>27</v>
      </c>
      <c r="P10" s="191"/>
      <c r="Q10" s="218"/>
    </row>
    <row r="11" spans="1:17" s="110" customFormat="1" ht="21.95" customHeight="1" x14ac:dyDescent="0.2">
      <c r="A11" s="31" t="str">
        <f>'1 Adult Part'!A12</f>
        <v>Central Mass</v>
      </c>
      <c r="B11" s="71">
        <v>65</v>
      </c>
      <c r="C11" s="113">
        <v>73</v>
      </c>
      <c r="D11" s="61">
        <f t="shared" si="0"/>
        <v>1.1230769230769231</v>
      </c>
      <c r="E11" s="51">
        <v>52</v>
      </c>
      <c r="F11" s="193">
        <v>42</v>
      </c>
      <c r="G11" s="121">
        <f t="shared" si="3"/>
        <v>0.80769230769230771</v>
      </c>
      <c r="H11" s="199">
        <v>3</v>
      </c>
      <c r="I11" s="195">
        <f t="shared" si="1"/>
        <v>0.8</v>
      </c>
      <c r="J11" s="61">
        <f t="shared" si="2"/>
        <v>0.6</v>
      </c>
      <c r="K11" s="106">
        <v>30</v>
      </c>
      <c r="L11" s="107">
        <v>28.404322344322299</v>
      </c>
      <c r="M11" s="48">
        <v>47</v>
      </c>
      <c r="N11" s="196">
        <v>77</v>
      </c>
      <c r="P11" s="191"/>
      <c r="Q11" s="218"/>
    </row>
    <row r="12" spans="1:17" s="110" customFormat="1" ht="21.95" customHeight="1" x14ac:dyDescent="0.2">
      <c r="A12" s="31" t="str">
        <f>'1 Adult Part'!A13</f>
        <v>Franklin Hampshire</v>
      </c>
      <c r="B12" s="71">
        <v>30</v>
      </c>
      <c r="C12" s="113">
        <v>33</v>
      </c>
      <c r="D12" s="61">
        <f t="shared" si="0"/>
        <v>1.1000000000000001</v>
      </c>
      <c r="E12" s="51">
        <v>23</v>
      </c>
      <c r="F12" s="193">
        <v>10</v>
      </c>
      <c r="G12" s="61">
        <f t="shared" si="3"/>
        <v>0.43478260869565216</v>
      </c>
      <c r="H12" s="198">
        <v>0</v>
      </c>
      <c r="I12" s="195">
        <f t="shared" si="1"/>
        <v>0.76666666666666672</v>
      </c>
      <c r="J12" s="61">
        <f t="shared" si="2"/>
        <v>0.30303030303030304</v>
      </c>
      <c r="K12" s="106">
        <v>24</v>
      </c>
      <c r="L12" s="107">
        <v>19.1175961538462</v>
      </c>
      <c r="M12" s="48">
        <v>29</v>
      </c>
      <c r="N12" s="196">
        <v>11</v>
      </c>
      <c r="P12" s="191"/>
      <c r="Q12" s="218"/>
    </row>
    <row r="13" spans="1:17" s="110" customFormat="1" ht="21.95" customHeight="1" x14ac:dyDescent="0.2">
      <c r="A13" s="31" t="str">
        <f>'1 Adult Part'!A14</f>
        <v>Greater Lowell</v>
      </c>
      <c r="B13" s="71">
        <v>121</v>
      </c>
      <c r="C13" s="113">
        <v>78</v>
      </c>
      <c r="D13" s="61">
        <f t="shared" si="0"/>
        <v>0.64462809917355368</v>
      </c>
      <c r="E13" s="51">
        <v>100</v>
      </c>
      <c r="F13" s="193">
        <v>72</v>
      </c>
      <c r="G13" s="111">
        <f>IF(E13&gt;0,F13/E13,0)</f>
        <v>0.72</v>
      </c>
      <c r="H13" s="194">
        <v>1</v>
      </c>
      <c r="I13" s="195">
        <f t="shared" si="1"/>
        <v>0.82644628099173556</v>
      </c>
      <c r="J13" s="61">
        <f t="shared" si="2"/>
        <v>0.93506493506493504</v>
      </c>
      <c r="K13" s="106">
        <v>28</v>
      </c>
      <c r="L13" s="107">
        <v>41.735421860161402</v>
      </c>
      <c r="M13" s="48">
        <v>72</v>
      </c>
      <c r="N13" s="196">
        <v>65</v>
      </c>
      <c r="P13" s="191"/>
      <c r="Q13" s="218"/>
    </row>
    <row r="14" spans="1:17" s="110" customFormat="1" ht="21.95" customHeight="1" x14ac:dyDescent="0.2">
      <c r="A14" s="31" t="str">
        <f>'1 Adult Part'!A15</f>
        <v>Greater New Bedford</v>
      </c>
      <c r="B14" s="197">
        <v>95</v>
      </c>
      <c r="C14" s="113">
        <v>79</v>
      </c>
      <c r="D14" s="61">
        <f t="shared" si="0"/>
        <v>0.83157894736842108</v>
      </c>
      <c r="E14" s="68">
        <v>78</v>
      </c>
      <c r="F14" s="193">
        <v>38</v>
      </c>
      <c r="G14" s="61">
        <f t="shared" si="3"/>
        <v>0.48717948717948717</v>
      </c>
      <c r="H14" s="198">
        <v>0</v>
      </c>
      <c r="I14" s="195">
        <f t="shared" si="1"/>
        <v>0.82105263157894737</v>
      </c>
      <c r="J14" s="61">
        <f t="shared" si="2"/>
        <v>0.48101265822784811</v>
      </c>
      <c r="K14" s="106">
        <v>24.5</v>
      </c>
      <c r="L14" s="107">
        <v>25.548832658569498</v>
      </c>
      <c r="M14" s="48">
        <v>60</v>
      </c>
      <c r="N14" s="196">
        <v>61</v>
      </c>
      <c r="P14" s="191"/>
      <c r="Q14" s="218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158</v>
      </c>
      <c r="D15" s="61">
        <f t="shared" si="0"/>
        <v>0.87777777777777777</v>
      </c>
      <c r="E15" s="51">
        <v>134</v>
      </c>
      <c r="F15" s="193">
        <v>100</v>
      </c>
      <c r="G15" s="61">
        <f t="shared" si="3"/>
        <v>0.74626865671641796</v>
      </c>
      <c r="H15" s="198">
        <v>0</v>
      </c>
      <c r="I15" s="195">
        <f t="shared" si="1"/>
        <v>0.74444444444444446</v>
      </c>
      <c r="J15" s="61">
        <f t="shared" si="2"/>
        <v>0.63291139240506333</v>
      </c>
      <c r="K15" s="106">
        <v>18.03</v>
      </c>
      <c r="L15" s="107">
        <v>22.837266317016301</v>
      </c>
      <c r="M15" s="48">
        <v>56</v>
      </c>
      <c r="N15" s="196">
        <v>94</v>
      </c>
      <c r="P15" s="191"/>
      <c r="Q15" s="218"/>
    </row>
    <row r="16" spans="1:17" s="110" customFormat="1" ht="21.95" customHeight="1" x14ac:dyDescent="0.2">
      <c r="A16" s="31" t="str">
        <f>'1 Adult Part'!A17</f>
        <v>Merrimack Valley</v>
      </c>
      <c r="B16" s="71">
        <v>45</v>
      </c>
      <c r="C16" s="113">
        <v>69</v>
      </c>
      <c r="D16" s="61">
        <f t="shared" si="0"/>
        <v>1.5333333333333334</v>
      </c>
      <c r="E16" s="51">
        <v>36</v>
      </c>
      <c r="F16" s="193">
        <v>25</v>
      </c>
      <c r="G16" s="61">
        <f t="shared" si="3"/>
        <v>0.69444444444444442</v>
      </c>
      <c r="H16" s="198">
        <v>0</v>
      </c>
      <c r="I16" s="195">
        <f t="shared" si="1"/>
        <v>0.8</v>
      </c>
      <c r="J16" s="61">
        <f t="shared" si="2"/>
        <v>0.36231884057971014</v>
      </c>
      <c r="K16" s="106">
        <v>20</v>
      </c>
      <c r="L16" s="107">
        <v>44.211692307692303</v>
      </c>
      <c r="M16" s="67">
        <v>45</v>
      </c>
      <c r="N16" s="196">
        <v>57</v>
      </c>
      <c r="P16" s="191"/>
      <c r="Q16" s="218"/>
    </row>
    <row r="17" spans="1:17" s="110" customFormat="1" ht="21.95" customHeight="1" x14ac:dyDescent="0.2">
      <c r="A17" s="31" t="str">
        <f>'1 Adult Part'!A18</f>
        <v>Metro North</v>
      </c>
      <c r="B17" s="71">
        <v>76</v>
      </c>
      <c r="C17" s="113">
        <v>81</v>
      </c>
      <c r="D17" s="61">
        <f t="shared" si="0"/>
        <v>1.0657894736842106</v>
      </c>
      <c r="E17" s="51">
        <v>63</v>
      </c>
      <c r="F17" s="193">
        <v>46</v>
      </c>
      <c r="G17" s="61">
        <f t="shared" si="3"/>
        <v>0.73015873015873012</v>
      </c>
      <c r="H17" s="198">
        <v>3</v>
      </c>
      <c r="I17" s="195">
        <f t="shared" si="1"/>
        <v>0.82894736842105265</v>
      </c>
      <c r="J17" s="61">
        <f t="shared" si="2"/>
        <v>0.58974358974358976</v>
      </c>
      <c r="K17" s="106">
        <v>30</v>
      </c>
      <c r="L17" s="107">
        <v>47.466467391304299</v>
      </c>
      <c r="M17" s="48">
        <v>48</v>
      </c>
      <c r="N17" s="196">
        <v>54</v>
      </c>
      <c r="P17" s="191"/>
      <c r="Q17" s="218"/>
    </row>
    <row r="18" spans="1:17" s="110" customFormat="1" ht="21.95" customHeight="1" x14ac:dyDescent="0.2">
      <c r="A18" s="31" t="str">
        <f>'1 Adult Part'!A19</f>
        <v>Metro South/West</v>
      </c>
      <c r="B18" s="71">
        <v>200</v>
      </c>
      <c r="C18" s="113">
        <v>108</v>
      </c>
      <c r="D18" s="61">
        <f t="shared" si="0"/>
        <v>0.54</v>
      </c>
      <c r="E18" s="51">
        <v>150</v>
      </c>
      <c r="F18" s="193">
        <v>88</v>
      </c>
      <c r="G18" s="61">
        <f t="shared" si="3"/>
        <v>0.58666666666666667</v>
      </c>
      <c r="H18" s="198">
        <v>0</v>
      </c>
      <c r="I18" s="195">
        <f t="shared" si="1"/>
        <v>0.75</v>
      </c>
      <c r="J18" s="61">
        <f t="shared" si="2"/>
        <v>0.81481481481481477</v>
      </c>
      <c r="K18" s="106">
        <v>35</v>
      </c>
      <c r="L18" s="107">
        <v>47.400454680977901</v>
      </c>
      <c r="M18" s="48">
        <v>117</v>
      </c>
      <c r="N18" s="196">
        <v>108</v>
      </c>
      <c r="P18" s="191"/>
      <c r="Q18" s="218"/>
    </row>
    <row r="19" spans="1:17" s="110" customFormat="1" ht="21.95" customHeight="1" x14ac:dyDescent="0.2">
      <c r="A19" s="31" t="str">
        <f>'1 Adult Part'!A20</f>
        <v>North Central</v>
      </c>
      <c r="B19" s="71">
        <v>34</v>
      </c>
      <c r="C19" s="113">
        <v>12</v>
      </c>
      <c r="D19" s="61">
        <f t="shared" si="0"/>
        <v>0.35294117647058826</v>
      </c>
      <c r="E19" s="51">
        <v>30</v>
      </c>
      <c r="F19" s="193">
        <v>9</v>
      </c>
      <c r="G19" s="50">
        <f t="shared" si="3"/>
        <v>0.3</v>
      </c>
      <c r="H19" s="188">
        <v>0</v>
      </c>
      <c r="I19" s="195">
        <f t="shared" si="1"/>
        <v>0.88235294117647056</v>
      </c>
      <c r="J19" s="61">
        <f t="shared" si="2"/>
        <v>0.75</v>
      </c>
      <c r="K19" s="106">
        <v>25</v>
      </c>
      <c r="L19" s="107">
        <v>34.776388888888903</v>
      </c>
      <c r="M19" s="48">
        <v>27</v>
      </c>
      <c r="N19" s="196">
        <v>16</v>
      </c>
      <c r="P19" s="191"/>
      <c r="Q19" s="218"/>
    </row>
    <row r="20" spans="1:17" s="110" customFormat="1" ht="21.95" customHeight="1" x14ac:dyDescent="0.2">
      <c r="A20" s="31" t="str">
        <f>'1 Adult Part'!A21</f>
        <v>North Shore</v>
      </c>
      <c r="B20" s="71">
        <v>82</v>
      </c>
      <c r="C20" s="113">
        <v>60</v>
      </c>
      <c r="D20" s="61">
        <f t="shared" si="0"/>
        <v>0.73170731707317072</v>
      </c>
      <c r="E20" s="51">
        <v>72</v>
      </c>
      <c r="F20" s="193">
        <v>37</v>
      </c>
      <c r="G20" s="50">
        <f t="shared" si="3"/>
        <v>0.51388888888888884</v>
      </c>
      <c r="H20" s="188">
        <v>1</v>
      </c>
      <c r="I20" s="195">
        <f t="shared" si="1"/>
        <v>0.87804878048780488</v>
      </c>
      <c r="J20" s="61">
        <f t="shared" si="2"/>
        <v>0.6271186440677966</v>
      </c>
      <c r="K20" s="106">
        <v>18</v>
      </c>
      <c r="L20" s="107">
        <v>36.194037076874899</v>
      </c>
      <c r="M20" s="67">
        <v>95</v>
      </c>
      <c r="N20" s="196">
        <v>73</v>
      </c>
      <c r="P20" s="191"/>
      <c r="Q20" s="218"/>
    </row>
    <row r="21" spans="1:17" s="110" customFormat="1" ht="21.95" customHeight="1" thickBot="1" x14ac:dyDescent="0.25">
      <c r="A21" s="73" t="str">
        <f>'1 Adult Part'!A22</f>
        <v>South Shore</v>
      </c>
      <c r="B21" s="200">
        <v>181</v>
      </c>
      <c r="C21" s="124">
        <v>112</v>
      </c>
      <c r="D21" s="75">
        <f t="shared" si="0"/>
        <v>0.61878453038674031</v>
      </c>
      <c r="E21" s="70">
        <v>93</v>
      </c>
      <c r="F21" s="201">
        <v>69</v>
      </c>
      <c r="G21" s="111">
        <f t="shared" si="3"/>
        <v>0.74193548387096775</v>
      </c>
      <c r="H21" s="194">
        <v>1</v>
      </c>
      <c r="I21" s="195">
        <f t="shared" si="1"/>
        <v>0.51381215469613262</v>
      </c>
      <c r="J21" s="121">
        <f t="shared" si="2"/>
        <v>0.6216216216216216</v>
      </c>
      <c r="K21" s="106">
        <v>31.46</v>
      </c>
      <c r="L21" s="126">
        <v>40.186305012389603</v>
      </c>
      <c r="M21" s="223">
        <v>84</v>
      </c>
      <c r="N21" s="202">
        <v>54</v>
      </c>
      <c r="P21" s="191"/>
      <c r="Q21" s="218"/>
    </row>
    <row r="22" spans="1:17" s="110" customFormat="1" ht="21.95" customHeight="1" thickBot="1" x14ac:dyDescent="0.25">
      <c r="A22" s="203" t="s">
        <v>48</v>
      </c>
      <c r="B22" s="204">
        <f>SUM(B6:B21)</f>
        <v>1368</v>
      </c>
      <c r="C22" s="129">
        <f>SUM(C6:C21)</f>
        <v>1181</v>
      </c>
      <c r="D22" s="130">
        <f t="shared" si="0"/>
        <v>0.86330409356725146</v>
      </c>
      <c r="E22" s="87">
        <f>SUM(E6:E21)</f>
        <v>1030</v>
      </c>
      <c r="F22" s="205">
        <f>SUM(F6:F21)</f>
        <v>731</v>
      </c>
      <c r="G22" s="130">
        <f t="shared" si="3"/>
        <v>0.70970873786407762</v>
      </c>
      <c r="H22" s="206">
        <f>SUM(H6:H21)</f>
        <v>14</v>
      </c>
      <c r="I22" s="207">
        <f t="shared" si="1"/>
        <v>0.75292397660818711</v>
      </c>
      <c r="J22" s="130">
        <f t="shared" si="2"/>
        <v>0.62639245929734366</v>
      </c>
      <c r="K22" s="133">
        <v>25.40165757906216</v>
      </c>
      <c r="L22" s="134">
        <v>34.928248772827999</v>
      </c>
      <c r="M22" s="205">
        <f>SUM(M6:M21)</f>
        <v>864</v>
      </c>
      <c r="N22" s="208">
        <f>SUM(N6:N21)</f>
        <v>893</v>
      </c>
      <c r="P22" s="191"/>
      <c r="Q22" s="220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</row>
    <row r="27" spans="1:17" x14ac:dyDescent="0.2">
      <c r="L27" s="209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AB1" s="3"/>
      <c r="AC1" s="3"/>
    </row>
    <row r="2" spans="1:29" s="24" customFormat="1" ht="20.100000000000001" customHeight="1" x14ac:dyDescent="0.2">
      <c r="A2" s="252" t="str">
        <f>'1 Adult Part'!$A$2</f>
        <v>FY25 QUARTER ENDING JUNE 30, 2025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AB2" s="3"/>
      <c r="AC2" s="3"/>
    </row>
    <row r="3" spans="1:29" s="24" customFormat="1" ht="20.100000000000001" customHeight="1" thickBot="1" x14ac:dyDescent="0.25">
      <c r="A3" s="255" t="s">
        <v>81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2"/>
      <c r="AB3" s="3"/>
      <c r="AC3" s="3"/>
    </row>
    <row r="4" spans="1:29" ht="16.5" customHeight="1" x14ac:dyDescent="0.25">
      <c r="A4" s="210"/>
      <c r="B4" s="295" t="str">
        <f>'3 Adult Characteristics'!$B$4</f>
        <v>Percentage of Total Participants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7"/>
    </row>
    <row r="5" spans="1:29" ht="51.75" customHeight="1" thickBot="1" x14ac:dyDescent="0.2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36.25</v>
      </c>
      <c r="C6" s="154">
        <v>21.25</v>
      </c>
      <c r="D6" s="155">
        <v>6.25</v>
      </c>
      <c r="E6" s="154">
        <v>11.25</v>
      </c>
      <c r="F6" s="154">
        <v>2.5</v>
      </c>
      <c r="G6" s="155">
        <v>20</v>
      </c>
      <c r="H6" s="154">
        <v>6.25</v>
      </c>
      <c r="I6" s="155">
        <v>55</v>
      </c>
      <c r="J6" s="154">
        <v>1.25</v>
      </c>
      <c r="K6" s="155">
        <v>1.25</v>
      </c>
      <c r="L6" s="155">
        <v>7.5</v>
      </c>
      <c r="M6" s="156">
        <v>2.5</v>
      </c>
      <c r="N6" s="213">
        <v>10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66.393442622950801</v>
      </c>
      <c r="C7" s="160">
        <v>18.8524590163934</v>
      </c>
      <c r="D7" s="161">
        <v>19.672131147540998</v>
      </c>
      <c r="E7" s="160">
        <v>51.639344262295097</v>
      </c>
      <c r="F7" s="160">
        <v>13.1147540983607</v>
      </c>
      <c r="G7" s="161">
        <v>4.9180327868852496</v>
      </c>
      <c r="H7" s="160">
        <v>0.81967213114754101</v>
      </c>
      <c r="I7" s="161">
        <v>95.081967213114794</v>
      </c>
      <c r="J7" s="160">
        <v>0.81967213114754101</v>
      </c>
      <c r="K7" s="161">
        <v>6.5573770491803298</v>
      </c>
      <c r="L7" s="161">
        <v>0.81967213114754101</v>
      </c>
      <c r="M7" s="162">
        <v>0.81967213114754101</v>
      </c>
      <c r="N7" s="214">
        <v>17.213114754098399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43.902439024390198</v>
      </c>
      <c r="C8" s="165">
        <v>20.731707317073202</v>
      </c>
      <c r="D8" s="166">
        <v>8.5365853658536608</v>
      </c>
      <c r="E8" s="165">
        <v>15.853658536585399</v>
      </c>
      <c r="F8" s="165">
        <v>7.3170731707317103</v>
      </c>
      <c r="G8" s="166">
        <v>8.5365853658536608</v>
      </c>
      <c r="H8" s="165">
        <v>0</v>
      </c>
      <c r="I8" s="166">
        <v>98.780487804878007</v>
      </c>
      <c r="J8" s="165">
        <v>0</v>
      </c>
      <c r="K8" s="166">
        <v>3.6585365853658498</v>
      </c>
      <c r="L8" s="166">
        <v>1.2195121951219501</v>
      </c>
      <c r="M8" s="167">
        <v>2.4390243902439002</v>
      </c>
      <c r="N8" s="215">
        <v>13.4146341463415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58.064516129032299</v>
      </c>
      <c r="C9" s="165">
        <v>36.290322580645203</v>
      </c>
      <c r="D9" s="166">
        <v>8.0645161290322598</v>
      </c>
      <c r="E9" s="165">
        <v>32.258064516128997</v>
      </c>
      <c r="F9" s="165">
        <v>2.4193548387096802</v>
      </c>
      <c r="G9" s="166">
        <v>8.0645161290322598</v>
      </c>
      <c r="H9" s="165">
        <v>3.2258064516128999</v>
      </c>
      <c r="I9" s="166">
        <v>91.129032258064498</v>
      </c>
      <c r="J9" s="165">
        <v>0.80645161290322598</v>
      </c>
      <c r="K9" s="166">
        <v>0.80645161290322598</v>
      </c>
      <c r="L9" s="166">
        <v>0.80645161290322598</v>
      </c>
      <c r="M9" s="167">
        <v>1.61290322580645</v>
      </c>
      <c r="N9" s="215">
        <v>5.6451612903225801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62.5</v>
      </c>
      <c r="C10" s="165">
        <v>57.954545454545503</v>
      </c>
      <c r="D10" s="166">
        <v>6.8181818181818201</v>
      </c>
      <c r="E10" s="165">
        <v>10.2272727272727</v>
      </c>
      <c r="F10" s="165">
        <v>5.6818181818181799</v>
      </c>
      <c r="G10" s="166">
        <v>5.6818181818181799</v>
      </c>
      <c r="H10" s="165">
        <v>1.13636363636364</v>
      </c>
      <c r="I10" s="166">
        <v>100</v>
      </c>
      <c r="J10" s="165">
        <v>0</v>
      </c>
      <c r="K10" s="166">
        <v>3.4090909090909101</v>
      </c>
      <c r="L10" s="166">
        <v>0</v>
      </c>
      <c r="M10" s="167">
        <v>6.8181818181818201</v>
      </c>
      <c r="N10" s="215">
        <v>12.5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43.965517241379303</v>
      </c>
      <c r="C11" s="165">
        <v>29.310344827586199</v>
      </c>
      <c r="D11" s="166">
        <v>19.827586206896601</v>
      </c>
      <c r="E11" s="165">
        <v>12.0689655172414</v>
      </c>
      <c r="F11" s="165">
        <v>12.0689655172414</v>
      </c>
      <c r="G11" s="166">
        <v>8.6206896551724093</v>
      </c>
      <c r="H11" s="165">
        <v>0</v>
      </c>
      <c r="I11" s="166">
        <v>99.137931034482705</v>
      </c>
      <c r="J11" s="165">
        <v>0</v>
      </c>
      <c r="K11" s="166">
        <v>46.551724137930997</v>
      </c>
      <c r="L11" s="166">
        <v>0.86206896551724099</v>
      </c>
      <c r="M11" s="167">
        <v>8.6206896551724093</v>
      </c>
      <c r="N11" s="215">
        <v>8.6206896551724093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52.727272727272698</v>
      </c>
      <c r="C12" s="165">
        <v>36.363636363636402</v>
      </c>
      <c r="D12" s="166">
        <v>9.0909090909090899</v>
      </c>
      <c r="E12" s="165">
        <v>10.909090909090899</v>
      </c>
      <c r="F12" s="165">
        <v>0</v>
      </c>
      <c r="G12" s="166">
        <v>16.363636363636399</v>
      </c>
      <c r="H12" s="165">
        <v>0</v>
      </c>
      <c r="I12" s="166">
        <v>100</v>
      </c>
      <c r="J12" s="165">
        <v>0</v>
      </c>
      <c r="K12" s="166">
        <v>0</v>
      </c>
      <c r="L12" s="166">
        <v>1.8181818181818199</v>
      </c>
      <c r="M12" s="167">
        <v>5.4545454545454604</v>
      </c>
      <c r="N12" s="215">
        <v>16.363636363636399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54.198473282442698</v>
      </c>
      <c r="C13" s="165">
        <v>34.3511450381679</v>
      </c>
      <c r="D13" s="166">
        <v>15.267175572519101</v>
      </c>
      <c r="E13" s="165">
        <v>9.9236641221373993</v>
      </c>
      <c r="F13" s="165">
        <v>30.534351145038201</v>
      </c>
      <c r="G13" s="166">
        <v>4.5801526717557302</v>
      </c>
      <c r="H13" s="165">
        <v>4.5801526717557302</v>
      </c>
      <c r="I13" s="166">
        <v>97.709923664122101</v>
      </c>
      <c r="J13" s="165">
        <v>2.2900763358778602</v>
      </c>
      <c r="K13" s="166">
        <v>6.1068702290076304</v>
      </c>
      <c r="L13" s="166">
        <v>0</v>
      </c>
      <c r="M13" s="167">
        <v>1.5267175572519101</v>
      </c>
      <c r="N13" s="215">
        <v>16.030534351145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45.864661654135297</v>
      </c>
      <c r="C14" s="165">
        <v>21.804511278195498</v>
      </c>
      <c r="D14" s="166">
        <v>17.293233082706799</v>
      </c>
      <c r="E14" s="165">
        <v>19.548872180451099</v>
      </c>
      <c r="F14" s="165">
        <v>3.0075187969924801</v>
      </c>
      <c r="G14" s="166">
        <v>7.5187969924812004</v>
      </c>
      <c r="H14" s="165">
        <v>4.5112781954887202</v>
      </c>
      <c r="I14" s="166">
        <v>96.9924812030075</v>
      </c>
      <c r="J14" s="165">
        <v>0.75187969924812004</v>
      </c>
      <c r="K14" s="166">
        <v>45.112781954887197</v>
      </c>
      <c r="L14" s="166">
        <v>2.2556390977443601</v>
      </c>
      <c r="M14" s="167">
        <v>6.7669172932330799</v>
      </c>
      <c r="N14" s="215">
        <v>10.526315789473699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42.857142857142897</v>
      </c>
      <c r="C15" s="165">
        <v>19.047619047619001</v>
      </c>
      <c r="D15" s="166">
        <v>50.216450216450198</v>
      </c>
      <c r="E15" s="165">
        <v>20.7792207792208</v>
      </c>
      <c r="F15" s="165">
        <v>3.0303030303030298</v>
      </c>
      <c r="G15" s="166">
        <v>6.0606060606060597</v>
      </c>
      <c r="H15" s="165">
        <v>6.0606060606060597</v>
      </c>
      <c r="I15" s="166">
        <v>97.402597402597394</v>
      </c>
      <c r="J15" s="165">
        <v>0</v>
      </c>
      <c r="K15" s="166">
        <v>13.852813852813901</v>
      </c>
      <c r="L15" s="166">
        <v>1.73160173160173</v>
      </c>
      <c r="M15" s="167">
        <v>3.0303030303030298</v>
      </c>
      <c r="N15" s="215">
        <v>19.047619047619001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46.590909090909101</v>
      </c>
      <c r="C16" s="165">
        <v>35.227272727272698</v>
      </c>
      <c r="D16" s="166">
        <v>25</v>
      </c>
      <c r="E16" s="165">
        <v>9.0909090909090899</v>
      </c>
      <c r="F16" s="165">
        <v>6.8181818181818201</v>
      </c>
      <c r="G16" s="166">
        <v>15.909090909090899</v>
      </c>
      <c r="H16" s="165">
        <v>1.13636363636364</v>
      </c>
      <c r="I16" s="166">
        <v>97.727272727272705</v>
      </c>
      <c r="J16" s="165">
        <v>0</v>
      </c>
      <c r="K16" s="166">
        <v>4.5454545454545503</v>
      </c>
      <c r="L16" s="166">
        <v>0</v>
      </c>
      <c r="M16" s="167">
        <v>7.9545454545454604</v>
      </c>
      <c r="N16" s="215">
        <v>13.636363636363599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52.857142857142897</v>
      </c>
      <c r="C17" s="165">
        <v>33.571428571428598</v>
      </c>
      <c r="D17" s="166">
        <v>13.5714285714286</v>
      </c>
      <c r="E17" s="165">
        <v>12.8571428571429</v>
      </c>
      <c r="F17" s="165">
        <v>15</v>
      </c>
      <c r="G17" s="166">
        <v>6.4285714285714297</v>
      </c>
      <c r="H17" s="165">
        <v>0.71428571428571397</v>
      </c>
      <c r="I17" s="166">
        <v>97.142857142857096</v>
      </c>
      <c r="J17" s="165">
        <v>0</v>
      </c>
      <c r="K17" s="166">
        <v>6.4285714285714297</v>
      </c>
      <c r="L17" s="166">
        <v>0</v>
      </c>
      <c r="M17" s="167">
        <v>3.5714285714285698</v>
      </c>
      <c r="N17" s="215">
        <v>7.1428571428571397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55.837563451776703</v>
      </c>
      <c r="C18" s="165">
        <v>33.502538071065999</v>
      </c>
      <c r="D18" s="166">
        <v>10.1522842639594</v>
      </c>
      <c r="E18" s="165">
        <v>16.751269035532999</v>
      </c>
      <c r="F18" s="165">
        <v>19.2893401015228</v>
      </c>
      <c r="G18" s="166">
        <v>9.1370558375634499</v>
      </c>
      <c r="H18" s="165">
        <v>0</v>
      </c>
      <c r="I18" s="166">
        <v>97.461928934010203</v>
      </c>
      <c r="J18" s="165">
        <v>0</v>
      </c>
      <c r="K18" s="166">
        <v>2.0304568527918798</v>
      </c>
      <c r="L18" s="166">
        <v>0</v>
      </c>
      <c r="M18" s="167">
        <v>4.0609137055837596</v>
      </c>
      <c r="N18" s="215">
        <v>9.1370558375634499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47.619047619047599</v>
      </c>
      <c r="C19" s="165">
        <v>23.8095238095238</v>
      </c>
      <c r="D19" s="166">
        <v>14.285714285714301</v>
      </c>
      <c r="E19" s="165">
        <v>19.047619047619001</v>
      </c>
      <c r="F19" s="165">
        <v>14.285714285714301</v>
      </c>
      <c r="G19" s="166">
        <v>0</v>
      </c>
      <c r="H19" s="165">
        <v>0</v>
      </c>
      <c r="I19" s="166">
        <v>100</v>
      </c>
      <c r="J19" s="165">
        <v>0</v>
      </c>
      <c r="K19" s="166">
        <v>4.7619047619047601</v>
      </c>
      <c r="L19" s="166">
        <v>0</v>
      </c>
      <c r="M19" s="167">
        <v>4.7619047619047601</v>
      </c>
      <c r="N19" s="215">
        <v>4.7619047619047601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55.434782608695599</v>
      </c>
      <c r="C20" s="165">
        <v>42.3913043478261</v>
      </c>
      <c r="D20" s="166">
        <v>11.9565217391304</v>
      </c>
      <c r="E20" s="165">
        <v>15.2173913043478</v>
      </c>
      <c r="F20" s="165">
        <v>3.2608695652173898</v>
      </c>
      <c r="G20" s="166">
        <v>7.6086956521739104</v>
      </c>
      <c r="H20" s="165">
        <v>0</v>
      </c>
      <c r="I20" s="166">
        <v>97.826086956521706</v>
      </c>
      <c r="J20" s="165">
        <v>0</v>
      </c>
      <c r="K20" s="166">
        <v>8.6956521739130395</v>
      </c>
      <c r="L20" s="166">
        <v>0</v>
      </c>
      <c r="M20" s="167">
        <v>2.1739130434782599</v>
      </c>
      <c r="N20" s="215">
        <v>11.9565217391304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52.229299363057301</v>
      </c>
      <c r="C21" s="170">
        <v>38.2165605095541</v>
      </c>
      <c r="D21" s="171">
        <v>7.6433121019108299</v>
      </c>
      <c r="E21" s="170">
        <v>15.9235668789809</v>
      </c>
      <c r="F21" s="170">
        <v>16.560509554140101</v>
      </c>
      <c r="G21" s="171">
        <v>5.7324840764331197</v>
      </c>
      <c r="H21" s="170">
        <v>0</v>
      </c>
      <c r="I21" s="171">
        <v>97.452229299363097</v>
      </c>
      <c r="J21" s="170">
        <v>0</v>
      </c>
      <c r="K21" s="171">
        <v>5.7324840764331197</v>
      </c>
      <c r="L21" s="171">
        <v>0</v>
      </c>
      <c r="M21" s="172">
        <v>3.8216560509554101</v>
      </c>
      <c r="N21" s="216">
        <v>7.6433121019108299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51.265481960150801</v>
      </c>
      <c r="C22" s="176">
        <v>30.8562197092084</v>
      </c>
      <c r="D22" s="175">
        <v>17.555196553580998</v>
      </c>
      <c r="E22" s="175">
        <v>18.470651588583699</v>
      </c>
      <c r="F22" s="177">
        <v>10.446957458266001</v>
      </c>
      <c r="G22" s="175">
        <v>8.0775444264943506</v>
      </c>
      <c r="H22" s="177">
        <v>2.1001615508885298</v>
      </c>
      <c r="I22" s="177">
        <v>95.422724824986503</v>
      </c>
      <c r="J22" s="177">
        <v>0.37695207323640301</v>
      </c>
      <c r="K22" s="175">
        <v>11.039310716208901</v>
      </c>
      <c r="L22" s="175">
        <v>0.96930533117932105</v>
      </c>
      <c r="M22" s="178">
        <v>3.9310716208939098</v>
      </c>
      <c r="N22" s="216">
        <v>11.847065158858401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C336B4-3137-4392-B518-90ABF1F8D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6615A1D-FB13-4ADC-8F9D-0737F10E5832}">
  <ds:schemaRefs>
    <ds:schemaRef ds:uri="b72976aa-e7d9-498e-b08a-d3d9e47e405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a543ae4e-6060-48c8-a421-709023b87e3c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69eef59b-4fb6-4551-80fa-880d5adf8c10"/>
    <ds:schemaRef ds:uri="f8197ce3-f327-445f-9ae6-74b08f5a2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2025-09-30T15:16:03Z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