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5 Reports/FY25 Q4 06302025/"/>
    </mc:Choice>
  </mc:AlternateContent>
  <xr:revisionPtr revIDLastSave="148" documentId="11_BE5FC5772CEDE45E93A3BF2CAA6238AC00A2528F" xr6:coauthVersionLast="47" xr6:coauthVersionMax="47" xr10:uidLastSave="{C63F503C-45A5-42AF-8092-6C3746470B99}"/>
  <bookViews>
    <workbookView xWindow="-120" yWindow="-120" windowWidth="19440" windowHeight="9705" tabRatio="682" activeTab="3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<sst xmlns="http://schemas.openxmlformats.org/spreadsheetml/2006/main" count="67" uniqueCount="49">
  <si>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</si>
  <si>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</si>
  <si>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</si>
  <si>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</si>
  <si>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</si>
  <si>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</si>
  <si>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</si>
  <si>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</si>
  <si>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</si>
  <si>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</si>
  <si>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</si>
  <si>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</si>
  <si>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</si>
  <si>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</si>
  <si>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</si>
  <si>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</si>
  <si>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</si>
  <si>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</si>
  <si>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</si>
  <si>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</si>
  <si>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</si>
  <si>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</si>
  <si>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</si>
  <si>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</si>
  <si>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</si>
  <si>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</si>
  <si>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</si>
  <si>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</si>
  <si>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</si>
  <si>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</si>
  <si>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</si>
  <si>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</si>
  <si>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</si>
  <si>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</si>
  <si>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</si>
  <si>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</si>
  <si>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</si>
  <si>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</si>
  <si>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</si>
  <si>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</si>
  <si>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</si>
  <si>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</si>
  <si>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</si>
  <si>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</si>
  <si>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</si>
  <si>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</si>
  <si>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</si>
  <si>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</si>
  <si>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FY25 QUARTER ENDING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</si>
</sst>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5" sqref="A5:C5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80"/>
      <c r="B1" s="80"/>
      <c r="C1" s="80"/>
    </row>
    <row r="2" spans="1:15" ht="18.75" customHeight="1" x14ac:dyDescent="0.3">
      <c r="A2" s="81"/>
      <c r="B2" s="81"/>
      <c r="C2" s="81"/>
    </row>
    <row r="3" spans="1:15" ht="18.75" customHeight="1" x14ac:dyDescent="0.3">
      <c r="A3" s="81" t="s">
        <v>0</v>
      </c>
      <c r="B3" s="81"/>
      <c r="C3" s="81"/>
    </row>
    <row r="4" spans="1:15" ht="9" customHeight="1" x14ac:dyDescent="0.3">
      <c r="A4" s="81"/>
      <c r="B4" s="81"/>
      <c r="C4" s="81"/>
    </row>
    <row r="5" spans="1:15" ht="15.75" customHeight="1" x14ac:dyDescent="0.3">
      <c r="A5" s="81" t="s">
        <v>48</v>
      </c>
      <c r="B5" s="81"/>
      <c r="C5" s="81"/>
    </row>
    <row r="6" spans="1:15" ht="15.75" customHeight="1" x14ac:dyDescent="0.3">
      <c r="A6" s="74"/>
      <c r="B6" s="74"/>
      <c r="C6" s="74"/>
    </row>
    <row r="7" spans="1:15" ht="18.75" x14ac:dyDescent="0.3">
      <c r="A7" s="82"/>
      <c r="B7" s="82"/>
      <c r="C7" s="82"/>
    </row>
    <row r="8" spans="1:15" ht="18.75" x14ac:dyDescent="0.3">
      <c r="A8" s="2"/>
      <c r="B8" s="2"/>
      <c r="C8" s="2"/>
    </row>
    <row r="9" spans="1:15" ht="18.75" x14ac:dyDescent="0.3">
      <c r="A9" s="81" t="s">
        <v>1</v>
      </c>
      <c r="B9" s="81"/>
      <c r="C9" s="81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A9" sqref="A9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9"/>
    </row>
    <row r="2" spans="1:13" s="10" customFormat="1" ht="15.75" x14ac:dyDescent="0.25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"/>
    </row>
    <row r="3" spans="1:13" s="10" customFormat="1" ht="35.25" customHeight="1" thickBot="1" x14ac:dyDescent="0.3">
      <c r="A3" s="88" t="s">
        <v>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9"/>
    </row>
    <row r="4" spans="1:13" ht="15" x14ac:dyDescent="0.25">
      <c r="A4" s="97" t="s">
        <v>8</v>
      </c>
      <c r="B4" s="91" t="s">
        <v>9</v>
      </c>
      <c r="C4" s="92"/>
      <c r="D4" s="93"/>
      <c r="E4" s="91" t="s">
        <v>10</v>
      </c>
      <c r="F4" s="92"/>
      <c r="G4" s="93"/>
      <c r="H4" s="91" t="s">
        <v>11</v>
      </c>
      <c r="I4" s="92"/>
      <c r="J4" s="92"/>
      <c r="K4" s="92"/>
      <c r="L4" s="93"/>
    </row>
    <row r="5" spans="1:13" ht="30.75" thickBot="1" x14ac:dyDescent="0.3">
      <c r="A5" s="98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60</v>
      </c>
      <c r="D6" s="21">
        <f t="shared" ref="D6:D7" si="0">(C6/B6)</f>
        <v>1.2</v>
      </c>
      <c r="E6" s="20">
        <v>40</v>
      </c>
      <c r="F6" s="22">
        <v>45</v>
      </c>
      <c r="G6" s="21">
        <f>+F6/E6</f>
        <v>1.125</v>
      </c>
      <c r="H6" s="19">
        <v>0</v>
      </c>
      <c r="I6" s="23">
        <v>0</v>
      </c>
      <c r="J6" s="20">
        <v>45</v>
      </c>
      <c r="K6" s="24">
        <v>30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60</v>
      </c>
      <c r="D7" s="31">
        <f t="shared" si="0"/>
        <v>1.2</v>
      </c>
      <c r="E7" s="29">
        <f>SUM(E6:E6)</f>
        <v>40</v>
      </c>
      <c r="F7" s="30">
        <f>SUM(F6:F6)</f>
        <v>45</v>
      </c>
      <c r="G7" s="31">
        <f>+F7/E7</f>
        <v>1.125</v>
      </c>
      <c r="H7" s="29">
        <f>SUM(H6:H6)</f>
        <v>0</v>
      </c>
      <c r="I7" s="32">
        <f>SUM(I6:I6)</f>
        <v>0</v>
      </c>
      <c r="J7" s="30">
        <f>SUM(J6:J6)</f>
        <v>45</v>
      </c>
      <c r="K7" s="32">
        <f>SUM(K6:K6)</f>
        <v>30</v>
      </c>
      <c r="L7" s="33">
        <f>SUM(L6:L6)</f>
        <v>0</v>
      </c>
      <c r="M7" s="26"/>
    </row>
    <row r="8" spans="1:13" s="27" customFormat="1" ht="15" x14ac:dyDescent="0.2">
      <c r="A8" s="83" t="s">
        <v>21</v>
      </c>
      <c r="B8" s="83"/>
      <c r="C8" s="83"/>
      <c r="D8" s="83"/>
      <c r="E8" s="83"/>
      <c r="F8" s="83"/>
      <c r="G8" s="83"/>
      <c r="H8" s="83"/>
      <c r="I8" s="84"/>
      <c r="J8" s="83"/>
      <c r="K8" s="83"/>
      <c r="L8" s="83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A10" sqref="A10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9" t="str">
        <f>+'1PartandTrng'!A1</f>
        <v>TAB 8 - NATIONAL DISLOCATED WORKER GRANTS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.75" x14ac:dyDescent="0.2">
      <c r="A2" s="102" t="str">
        <f>'1PartandTrng'!$A$2</f>
        <v>FY25 QUARTER ENDING JUNE 30, 2025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4" ht="24.75" customHeight="1" thickBot="1" x14ac:dyDescent="0.25">
      <c r="A3" s="105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4" ht="45" x14ac:dyDescent="0.25">
      <c r="A4" s="118" t="s">
        <v>8</v>
      </c>
      <c r="B4" s="120" t="s">
        <v>23</v>
      </c>
      <c r="C4" s="117" t="s">
        <v>24</v>
      </c>
      <c r="D4" s="117"/>
      <c r="E4" s="113"/>
      <c r="F4" s="114" t="s">
        <v>25</v>
      </c>
      <c r="G4" s="115"/>
      <c r="H4" s="116"/>
      <c r="I4" s="34" t="s">
        <v>26</v>
      </c>
      <c r="J4" s="112" t="s">
        <v>27</v>
      </c>
      <c r="K4" s="113"/>
      <c r="L4" s="35" t="s">
        <v>28</v>
      </c>
      <c r="M4" s="36" t="s">
        <v>29</v>
      </c>
    </row>
    <row r="5" spans="1:14" ht="30" x14ac:dyDescent="0.25">
      <c r="A5" s="119"/>
      <c r="B5" s="121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60</v>
      </c>
      <c r="C6" s="45">
        <f>+'1PartandTrng'!B6</f>
        <v>50</v>
      </c>
      <c r="D6" s="46">
        <v>31</v>
      </c>
      <c r="E6" s="47">
        <f t="shared" ref="E6" si="0">IF(C6&gt;0,D6/C6,0)</f>
        <v>0.62</v>
      </c>
      <c r="F6" s="48">
        <f>+C6*0.88</f>
        <v>44</v>
      </c>
      <c r="G6" s="49">
        <v>10</v>
      </c>
      <c r="H6" s="47">
        <f t="shared" ref="H6:H7" si="1">IF(F6&gt;0,G6/F6,0)</f>
        <v>0.22727272727272727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0.33333333333333331</v>
      </c>
      <c r="L6" s="52">
        <v>24.04</v>
      </c>
      <c r="M6" s="53">
        <v>121</v>
      </c>
    </row>
    <row r="7" spans="1:14" s="54" customFormat="1" ht="15.75" thickBot="1" x14ac:dyDescent="0.25">
      <c r="A7" s="56" t="s">
        <v>20</v>
      </c>
      <c r="B7" s="57">
        <f>+'1PartandTrng'!C7</f>
        <v>60</v>
      </c>
      <c r="C7" s="58">
        <f>SUM(C6:C6)</f>
        <v>50</v>
      </c>
      <c r="D7" s="58">
        <f>SUM(D6:D6)</f>
        <v>31</v>
      </c>
      <c r="E7" s="59">
        <f>D7/C7</f>
        <v>0.62</v>
      </c>
      <c r="F7" s="58">
        <f>SUM(F6:F6)</f>
        <v>44</v>
      </c>
      <c r="G7" s="58">
        <f>SUM(G6:G6)</f>
        <v>10</v>
      </c>
      <c r="H7" s="59">
        <f t="shared" si="1"/>
        <v>0.22727272727272727</v>
      </c>
      <c r="I7" s="60">
        <f>SUM(I6:I6)</f>
        <v>1</v>
      </c>
      <c r="J7" s="61">
        <f t="shared" si="2"/>
        <v>0.88</v>
      </c>
      <c r="K7" s="59">
        <f t="shared" si="3"/>
        <v>0.33333333333333331</v>
      </c>
      <c r="L7" s="62">
        <v>24.04</v>
      </c>
      <c r="M7" s="63">
        <v>121</v>
      </c>
      <c r="N7" s="55"/>
    </row>
    <row r="8" spans="1:14" s="54" customFormat="1" ht="28.5" customHeight="1" x14ac:dyDescent="0.25">
      <c r="A8" s="110" t="s">
        <v>31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4" s="54" customFormat="1" ht="15" x14ac:dyDescent="0.25">
      <c r="A9" s="108"/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tabSelected="1" zoomScale="90" zoomScaleNormal="90" workbookViewId="0">
      <selection activeCell="A8" sqref="A8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FY25 QUARTER ENDING JUNE 30, 2025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35</v>
      </c>
      <c r="C6" s="78">
        <v>48.3333333333333</v>
      </c>
      <c r="D6" s="78">
        <v>51.6666666666667</v>
      </c>
      <c r="E6" s="78">
        <v>8.3333333333333304</v>
      </c>
      <c r="F6" s="78">
        <v>10</v>
      </c>
      <c r="G6" s="78">
        <v>0</v>
      </c>
      <c r="H6" s="78">
        <v>25</v>
      </c>
      <c r="I6" s="78">
        <v>8.3333333333333304</v>
      </c>
      <c r="J6" s="78">
        <v>40</v>
      </c>
      <c r="K6" s="78">
        <v>30</v>
      </c>
      <c r="L6" s="78">
        <v>31.6666666666667</v>
      </c>
      <c r="M6" s="78">
        <v>0</v>
      </c>
      <c r="N6" s="79">
        <v>1.6666666666666701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1B9F76-4E5D-44BF-A19D-2492124F2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C6FC03-FD0A-4C46-81F8-A88DEA553C76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2025-09-30T16:09:58Z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  <property fmtid="{D5CDD505-2E9C-101B-9397-08002B2CF9AE}" pid="7" name="ContentTypeId">
    <vt:lpwstr>0x010100A95036446F218841831E389EE0ED1EE2</vt:lpwstr>
  </property>
  <property fmtid="{D5CDD505-2E9C-101B-9397-08002B2CF9AE}" pid="8" name="MediaServiceImageTags">
    <vt:lpwstr/>
  </property>
</Properties>
</file>