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1 09302025/"/>
    </mc:Choice>
  </mc:AlternateContent>
  <xr:revisionPtr revIDLastSave="269" documentId="11_FB508043404FAEA238E5144F26598A3343AB2CB9" xr6:coauthVersionLast="47" xr6:coauthVersionMax="47" xr10:uidLastSave="{336B9108-415C-47DA-B984-18AC6AC4C7DC}"/>
  <bookViews>
    <workbookView xWindow="-120" yWindow="-120" windowWidth="19440" windowHeight="9705" tabRatio="883" xr2:uid="{00000000-000D-0000-FFFF-FFFF00000000}"/>
  </bookViews>
  <sheets>
    <sheet name="Cover Sheet " sheetId="8" r:id="rId1"/>
    <sheet name="1 Adult Part" sheetId="1" r:id="rId2"/>
    <sheet name="2 Adult Exits" sheetId="3" r:id="rId3"/>
    <sheet name="3 Adult Characteristics" sheetId="5" r:id="rId4"/>
    <sheet name="4 Dis Wrk Part" sheetId="9" r:id="rId5"/>
    <sheet name="5 Dis Wrk Exits" sheetId="4" r:id="rId6"/>
    <sheet name="6 Dis Worker Characteristics" sheetId="6" r:id="rId7"/>
  </sheets>
  <definedNames>
    <definedName name="_xlnm.Print_Area" localSheetId="1">'1 Adult Part'!$A$1:$R$26</definedName>
    <definedName name="_xlnm.Print_Area" localSheetId="2">'2 Adult Exits'!$A$1:$N$25</definedName>
    <definedName name="_xlnm.Print_Area" localSheetId="3">'3 Adult Characteristics'!$A$1:$O$22</definedName>
    <definedName name="_xlnm.Print_Area" localSheetId="4">'4 Dis Wrk Part'!$A$1:$R$26</definedName>
    <definedName name="_xlnm.Print_Area" localSheetId="5">'5 Dis Wrk Exits'!$A$1:$N$24</definedName>
    <definedName name="_xlnm.Print_Area" localSheetId="6">'6 Dis Worker Characteristics'!$A$1:$N$22</definedName>
    <definedName name="_xlnm.Print_Area" localSheetId="0">'Cover Sheet '!$B$1:$G$32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1" l="1"/>
  <c r="J19" i="4"/>
  <c r="J10" i="4"/>
  <c r="M22" i="4"/>
  <c r="G13" i="4"/>
  <c r="M20" i="9"/>
  <c r="J20" i="9"/>
  <c r="G13" i="3"/>
  <c r="M20" i="1"/>
  <c r="J20" i="1"/>
  <c r="N23" i="1"/>
  <c r="G9" i="4"/>
  <c r="G22" i="9"/>
  <c r="G9" i="3"/>
  <c r="J22" i="1"/>
  <c r="G22" i="1"/>
  <c r="G15" i="3" l="1"/>
  <c r="J6" i="3" l="1"/>
  <c r="J21" i="9" l="1"/>
  <c r="M21" i="9"/>
  <c r="M17" i="9"/>
  <c r="J17" i="9"/>
  <c r="M21" i="1"/>
  <c r="M17" i="1"/>
  <c r="J21" i="1"/>
  <c r="J17" i="1"/>
  <c r="J19" i="3"/>
  <c r="K23" i="9"/>
  <c r="G6" i="4"/>
  <c r="N22" i="4"/>
  <c r="F22" i="4"/>
  <c r="M22" i="9"/>
  <c r="J22" i="9"/>
  <c r="M11" i="1"/>
  <c r="J11" i="1"/>
  <c r="A2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7" i="9"/>
  <c r="E23" i="1"/>
  <c r="E23" i="9"/>
  <c r="G7" i="9"/>
  <c r="J7" i="9"/>
  <c r="G8" i="9"/>
  <c r="J8" i="9"/>
  <c r="G9" i="9"/>
  <c r="J9" i="9"/>
  <c r="G10" i="9"/>
  <c r="J10" i="9"/>
  <c r="G11" i="9"/>
  <c r="J11" i="9"/>
  <c r="G12" i="9"/>
  <c r="J12" i="9"/>
  <c r="G13" i="9"/>
  <c r="J13" i="9"/>
  <c r="G14" i="9"/>
  <c r="J14" i="9"/>
  <c r="G15" i="9"/>
  <c r="J15" i="9"/>
  <c r="G16" i="9"/>
  <c r="J16" i="9"/>
  <c r="G17" i="9"/>
  <c r="G18" i="9"/>
  <c r="J18" i="9"/>
  <c r="G19" i="9"/>
  <c r="J19" i="9"/>
  <c r="G20" i="9"/>
  <c r="G21" i="9"/>
  <c r="B23" i="9"/>
  <c r="C23" i="9"/>
  <c r="F23" i="9"/>
  <c r="H23" i="9"/>
  <c r="I23" i="9"/>
  <c r="Q23" i="9"/>
  <c r="P23" i="9"/>
  <c r="O23" i="9"/>
  <c r="N23" i="9"/>
  <c r="L23" i="9"/>
  <c r="M19" i="9"/>
  <c r="M18" i="9"/>
  <c r="M16" i="9"/>
  <c r="M15" i="9"/>
  <c r="M14" i="9"/>
  <c r="M13" i="9"/>
  <c r="M12" i="9"/>
  <c r="M11" i="9"/>
  <c r="M10" i="9"/>
  <c r="M9" i="9"/>
  <c r="M8" i="9"/>
  <c r="M7" i="9"/>
  <c r="M9" i="1"/>
  <c r="M10" i="1"/>
  <c r="M12" i="1"/>
  <c r="M13" i="1"/>
  <c r="M14" i="1"/>
  <c r="M15" i="1"/>
  <c r="M16" i="1"/>
  <c r="M18" i="1"/>
  <c r="M19" i="1"/>
  <c r="M22" i="1"/>
  <c r="M8" i="1"/>
  <c r="M7" i="1"/>
  <c r="G10" i="4"/>
  <c r="J10" i="1"/>
  <c r="E22" i="4"/>
  <c r="B22" i="4"/>
  <c r="M22" i="3"/>
  <c r="E22" i="3"/>
  <c r="B22" i="3"/>
  <c r="B23" i="1"/>
  <c r="N22" i="3"/>
  <c r="B4" i="6"/>
  <c r="A23" i="4"/>
  <c r="A24" i="4"/>
  <c r="M4" i="4"/>
  <c r="K4" i="4"/>
  <c r="I4" i="4"/>
  <c r="H4" i="4"/>
  <c r="E4" i="4"/>
  <c r="B4" i="4"/>
  <c r="A2" i="6"/>
  <c r="A2" i="4"/>
  <c r="A2" i="5"/>
  <c r="A2" i="3"/>
  <c r="D7" i="1"/>
  <c r="C22" i="4"/>
  <c r="H22" i="4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1" i="6"/>
  <c r="A1" i="4"/>
  <c r="D6" i="4"/>
  <c r="I6" i="4"/>
  <c r="J6" i="4"/>
  <c r="D7" i="4"/>
  <c r="G7" i="4"/>
  <c r="I7" i="4"/>
  <c r="J7" i="4"/>
  <c r="D8" i="4"/>
  <c r="G8" i="4"/>
  <c r="I8" i="4"/>
  <c r="J8" i="4"/>
  <c r="D9" i="4"/>
  <c r="I9" i="4"/>
  <c r="J9" i="4"/>
  <c r="D10" i="4"/>
  <c r="I10" i="4"/>
  <c r="D11" i="4"/>
  <c r="G11" i="4"/>
  <c r="I11" i="4"/>
  <c r="J11" i="4"/>
  <c r="D12" i="4"/>
  <c r="G12" i="4"/>
  <c r="I12" i="4"/>
  <c r="J12" i="4"/>
  <c r="D13" i="4"/>
  <c r="I13" i="4"/>
  <c r="J13" i="4"/>
  <c r="D14" i="4"/>
  <c r="G14" i="4"/>
  <c r="I14" i="4"/>
  <c r="J14" i="4"/>
  <c r="D15" i="4"/>
  <c r="G15" i="4"/>
  <c r="I15" i="4"/>
  <c r="J15" i="4"/>
  <c r="D16" i="4"/>
  <c r="G16" i="4"/>
  <c r="I16" i="4"/>
  <c r="J16" i="4"/>
  <c r="D17" i="4"/>
  <c r="G17" i="4"/>
  <c r="I17" i="4"/>
  <c r="J17" i="4"/>
  <c r="D18" i="4"/>
  <c r="G18" i="4"/>
  <c r="I18" i="4"/>
  <c r="J18" i="4"/>
  <c r="D19" i="4"/>
  <c r="G19" i="4"/>
  <c r="I19" i="4"/>
  <c r="D20" i="4"/>
  <c r="G20" i="4"/>
  <c r="I20" i="4"/>
  <c r="J20" i="4"/>
  <c r="D21" i="4"/>
  <c r="G21" i="4"/>
  <c r="I21" i="4"/>
  <c r="J21" i="4"/>
  <c r="A1" i="5"/>
  <c r="A1" i="3"/>
  <c r="D6" i="3"/>
  <c r="G6" i="3"/>
  <c r="I6" i="3"/>
  <c r="D7" i="3"/>
  <c r="G7" i="3"/>
  <c r="I7" i="3"/>
  <c r="J7" i="3"/>
  <c r="D8" i="3"/>
  <c r="G8" i="3"/>
  <c r="I8" i="3"/>
  <c r="J8" i="3"/>
  <c r="D9" i="3"/>
  <c r="I9" i="3"/>
  <c r="J9" i="3"/>
  <c r="D10" i="3"/>
  <c r="G10" i="3"/>
  <c r="I10" i="3"/>
  <c r="J10" i="3"/>
  <c r="D11" i="3"/>
  <c r="G11" i="3"/>
  <c r="I11" i="3"/>
  <c r="J11" i="3"/>
  <c r="D12" i="3"/>
  <c r="G12" i="3"/>
  <c r="I12" i="3"/>
  <c r="J12" i="3"/>
  <c r="D13" i="3"/>
  <c r="I13" i="3"/>
  <c r="J13" i="3"/>
  <c r="D14" i="3"/>
  <c r="G14" i="3"/>
  <c r="I14" i="3"/>
  <c r="J14" i="3"/>
  <c r="D15" i="3"/>
  <c r="I15" i="3"/>
  <c r="J15" i="3"/>
  <c r="D16" i="3"/>
  <c r="G16" i="3"/>
  <c r="I16" i="3"/>
  <c r="J16" i="3"/>
  <c r="D17" i="3"/>
  <c r="G17" i="3"/>
  <c r="I17" i="3"/>
  <c r="J17" i="3"/>
  <c r="D18" i="3"/>
  <c r="G18" i="3"/>
  <c r="I18" i="3"/>
  <c r="J18" i="3"/>
  <c r="D19" i="3"/>
  <c r="G19" i="3"/>
  <c r="I19" i="3"/>
  <c r="D20" i="3"/>
  <c r="G20" i="3"/>
  <c r="I20" i="3"/>
  <c r="J20" i="3"/>
  <c r="D21" i="3"/>
  <c r="G21" i="3"/>
  <c r="I21" i="3"/>
  <c r="J21" i="3"/>
  <c r="C22" i="3"/>
  <c r="F22" i="3"/>
  <c r="H22" i="3"/>
  <c r="G7" i="1"/>
  <c r="J7" i="1"/>
  <c r="D8" i="1"/>
  <c r="G8" i="1"/>
  <c r="J8" i="1"/>
  <c r="D9" i="1"/>
  <c r="G9" i="1"/>
  <c r="J9" i="1"/>
  <c r="D10" i="1"/>
  <c r="G10" i="1"/>
  <c r="D11" i="1"/>
  <c r="G11" i="1"/>
  <c r="D12" i="1"/>
  <c r="G12" i="1"/>
  <c r="J12" i="1"/>
  <c r="D13" i="1"/>
  <c r="G13" i="1"/>
  <c r="J13" i="1"/>
  <c r="D14" i="1"/>
  <c r="G14" i="1"/>
  <c r="J14" i="1"/>
  <c r="D15" i="1"/>
  <c r="G15" i="1"/>
  <c r="J15" i="1"/>
  <c r="D16" i="1"/>
  <c r="G16" i="1"/>
  <c r="J16" i="1"/>
  <c r="D17" i="1"/>
  <c r="G17" i="1"/>
  <c r="D18" i="1"/>
  <c r="G18" i="1"/>
  <c r="J18" i="1"/>
  <c r="D19" i="1"/>
  <c r="G19" i="1"/>
  <c r="J19" i="1"/>
  <c r="D20" i="1"/>
  <c r="G20" i="1"/>
  <c r="D21" i="1"/>
  <c r="G21" i="1"/>
  <c r="D22" i="1"/>
  <c r="C23" i="1"/>
  <c r="D23" i="1" s="1"/>
  <c r="F23" i="1"/>
  <c r="J23" i="1"/>
  <c r="L23" i="1"/>
  <c r="M23" i="1" s="1"/>
  <c r="O23" i="1"/>
  <c r="P23" i="1"/>
  <c r="Q23" i="1"/>
  <c r="R23" i="1"/>
  <c r="I22" i="4" l="1"/>
  <c r="J22" i="4"/>
  <c r="G22" i="3"/>
  <c r="J23" i="9"/>
  <c r="D23" i="9"/>
  <c r="I22" i="3"/>
  <c r="D22" i="3"/>
  <c r="J22" i="3"/>
  <c r="D22" i="4"/>
  <c r="G23" i="9"/>
  <c r="G23" i="1"/>
  <c r="G22" i="4"/>
  <c r="M23" i="9"/>
</calcChain>
</file>

<file path=xl/sharedStrings.xml><?xml version="1.0" encoding="utf-8"?>
<sst xmlns="http://schemas.openxmlformats.org/spreadsheetml/2006/main" count="212" uniqueCount="86">
  <si>
    <t>TAB 6 - WIOA TITLE I PARTICIPANT SUMMARIES</t>
  </si>
  <si>
    <t xml:space="preserve"> ADULTS</t>
  </si>
  <si>
    <t>Table 1 - Participation and Activity</t>
  </si>
  <si>
    <t>Table 2 - Exit and Outcome</t>
  </si>
  <si>
    <t>Table 3 - Characteristics</t>
  </si>
  <si>
    <t>DISLOCATED WORKERS</t>
  </si>
  <si>
    <t>Table 4 - Participation and Activity</t>
  </si>
  <si>
    <t>Table 5 - Exit and Outcome</t>
  </si>
  <si>
    <t>Table 6 - Characteristics</t>
  </si>
  <si>
    <t>Data Source:  Crystal Reports/MOSES Database</t>
  </si>
  <si>
    <t xml:space="preserve">Compiled by MassHire Department of Career Services  </t>
  </si>
  <si>
    <t>TABLE 1 - ADULT PARTICIPATION &amp; ACTIVITY SUMMARY</t>
  </si>
  <si>
    <t>WORKFORCE
 AREA</t>
  </si>
  <si>
    <t>Total</t>
  </si>
  <si>
    <t>New</t>
  </si>
  <si>
    <t>Training</t>
  </si>
  <si>
    <t>Enrollments by Activity</t>
  </si>
  <si>
    <t xml:space="preserve">  Participants</t>
  </si>
  <si>
    <t>Enrollments</t>
  </si>
  <si>
    <t>(Multiple Counts)</t>
  </si>
  <si>
    <t>Annual
Plan</t>
  </si>
  <si>
    <t>YTD
Actual</t>
  </si>
  <si>
    <t>%
of Plan</t>
  </si>
  <si>
    <t>New Annual
Plan</t>
  </si>
  <si>
    <t>New YTD
Actual</t>
  </si>
  <si>
    <t>New &amp; Carry-In Plan</t>
  </si>
  <si>
    <t>New &amp; Carry-in YTD</t>
  </si>
  <si>
    <t>ABE /
GED</t>
  </si>
  <si>
    <t>ESL</t>
  </si>
  <si>
    <t xml:space="preserve">Occup
Skills*      </t>
  </si>
  <si>
    <t>OJT</t>
  </si>
  <si>
    <t xml:space="preserve">Other       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</si>
  <si>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</si>
  <si>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</si>
  <si>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</si>
  <si>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</si>
  <si>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</si>
  <si>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</si>
  <si>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</si>
  <si>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</si>
  <si>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</si>
  <si>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</si>
  <si>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</si>
  <si>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</si>
  <si>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</si>
  <si>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</si>
  <si>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</si>
  <si>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</si>
  <si>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</si>
  <si>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 * Occupational Training includes workplace training, private sector training programs, skill upgrading &amp; retraining, entrepreneurial, job readiness &amp; customized training.</t>
  </si>
  <si>
    <t xml:space="preserve">        </t>
  </si>
  <si>
    <t xml:space="preserve">TABLE 2 - ADULT EXIT AND OUTCOME SUMMARY </t>
  </si>
  <si>
    <t>Total Exits</t>
  </si>
  <si>
    <t>Entered Employments</t>
  </si>
  <si>
    <t>Exclusions</t>
  </si>
  <si>
    <t>E.E. Rate at Exit</t>
  </si>
  <si>
    <t>Average Wage</t>
  </si>
  <si>
    <t>Credentials</t>
  </si>
  <si>
    <t>% of Plan</t>
  </si>
  <si>
    <t>Entered Employments include:  unsubsidized employment; military; and apprenticeship.</t>
  </si>
  <si>
    <t xml:space="preserve">   Exclusions: Exiters who leave the program for medical reasons or who are institutionalized are not counted in Entered Employment rate.</t>
  </si>
  <si>
    <t xml:space="preserve">TABLE 3 - ADULT PARTICIPANT CHARACTERISTICS SUMMARY </t>
  </si>
  <si>
    <t>WORKFORCE
AREA</t>
  </si>
  <si>
    <t>Percentage of Total Participants</t>
  </si>
  <si>
    <t>Female</t>
  </si>
  <si>
    <t>Age 55
or   Older</t>
  </si>
  <si>
    <t>Hispanic
or Latino</t>
  </si>
  <si>
    <t>Black or
African American</t>
  </si>
  <si>
    <t>Asian or
Pacific Islander</t>
  </si>
  <si>
    <t>Disabled</t>
  </si>
  <si>
    <t>Less
Than H.S.</t>
  </si>
  <si>
    <t>Public Assistance</t>
  </si>
  <si>
    <t>Limited
English</t>
  </si>
  <si>
    <t>Math or
Reading 
Level &lt; 9.0</t>
  </si>
  <si>
    <t>Offender</t>
  </si>
  <si>
    <t>Vet</t>
  </si>
  <si>
    <t>Single
Parent</t>
  </si>
  <si>
    <t>Low
Income</t>
  </si>
  <si>
    <t>TABLE 4 - DISLOCATED WORKER PARTICIPATION &amp; ACTIVITY SUMMARY</t>
  </si>
  <si>
    <t>TABLE 5 - DISLOCATED WORKER EXIT &amp; OUTCOME SUMMARY</t>
  </si>
  <si>
    <t>% of    Plan</t>
  </si>
  <si>
    <t xml:space="preserve">TABLE 6 - DISLOCATED WORKER PARTICIPANT CHARACTERISTICS SUMMARY </t>
  </si>
  <si>
    <t>Age 55 or Older</t>
  </si>
  <si>
    <t>U.I.
Claimant</t>
  </si>
  <si>
    <t>Veteran</t>
  </si>
  <si>
    <t>FY26 QUARTER ENDING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</si>
</sst>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[$%-409]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4" fillId="2" borderId="2" xfId="0" applyFont="1" applyFill="1" applyBorder="1"/>
    <xf numFmtId="0" fontId="4" fillId="0" borderId="0" xfId="0" applyFont="1"/>
    <xf numFmtId="0" fontId="4" fillId="0" borderId="3" xfId="0" applyFont="1" applyBorder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5" fillId="0" borderId="4" xfId="0" applyFont="1" applyBorder="1" applyProtection="1">
      <protection locked="0"/>
    </xf>
    <xf numFmtId="0" fontId="4" fillId="0" borderId="0" xfId="0" applyFont="1" applyAlignment="1">
      <alignment horizontal="left" indent="2"/>
    </xf>
    <xf numFmtId="0" fontId="6" fillId="0" borderId="3" xfId="0" applyFont="1" applyBorder="1"/>
    <xf numFmtId="0" fontId="6" fillId="0" borderId="0" xfId="0" applyFont="1"/>
    <xf numFmtId="0" fontId="6" fillId="0" borderId="0" xfId="0" applyFont="1" applyAlignment="1">
      <alignment horizontal="left" indent="2"/>
    </xf>
    <xf numFmtId="0" fontId="6" fillId="0" borderId="4" xfId="0" applyFont="1" applyBorder="1"/>
    <xf numFmtId="0" fontId="7" fillId="0" borderId="0" xfId="0" applyFont="1" applyAlignment="1">
      <alignment horizontal="left" indent="2"/>
    </xf>
    <xf numFmtId="0" fontId="4" fillId="0" borderId="4" xfId="0" applyFont="1" applyBorder="1"/>
    <xf numFmtId="0" fontId="4" fillId="2" borderId="5" xfId="0" applyFont="1" applyFill="1" applyBorder="1"/>
    <xf numFmtId="0" fontId="6" fillId="3" borderId="6" xfId="0" applyFont="1" applyFill="1" applyBorder="1"/>
    <xf numFmtId="0" fontId="5" fillId="0" borderId="0" xfId="0" applyFont="1" applyAlignment="1" applyProtection="1">
      <alignment horizontal="left" indent="2"/>
      <protection locked="0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12" xfId="0" applyFont="1" applyBorder="1" applyAlignment="1">
      <alignment vertical="center"/>
    </xf>
    <xf numFmtId="1" fontId="9" fillId="0" borderId="13" xfId="1" applyNumberFormat="1" applyFont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9" fontId="9" fillId="4" borderId="15" xfId="0" applyNumberFormat="1" applyFont="1" applyFill="1" applyBorder="1" applyAlignment="1">
      <alignment horizontal="center" vertical="center"/>
    </xf>
    <xf numFmtId="1" fontId="9" fillId="0" borderId="16" xfId="1" applyNumberFormat="1" applyFont="1" applyBorder="1" applyAlignment="1">
      <alignment horizontal="center" vertical="center"/>
    </xf>
    <xf numFmtId="1" fontId="9" fillId="4" borderId="16" xfId="0" applyNumberFormat="1" applyFont="1" applyFill="1" applyBorder="1" applyAlignment="1">
      <alignment horizontal="center" vertical="center"/>
    </xf>
    <xf numFmtId="1" fontId="9" fillId="0" borderId="17" xfId="1" applyNumberFormat="1" applyFont="1" applyBorder="1" applyAlignment="1">
      <alignment horizontal="center" vertical="center"/>
    </xf>
    <xf numFmtId="9" fontId="9" fillId="4" borderId="16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9" fontId="9" fillId="4" borderId="18" xfId="3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9" xfId="0" applyFont="1" applyBorder="1" applyAlignment="1">
      <alignment vertical="center"/>
    </xf>
    <xf numFmtId="1" fontId="9" fillId="0" borderId="20" xfId="1" applyNumberFormat="1" applyFont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9" fontId="9" fillId="4" borderId="21" xfId="0" applyNumberFormat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9" fontId="9" fillId="4" borderId="22" xfId="0" applyNumberFormat="1" applyFont="1" applyFill="1" applyBorder="1" applyAlignment="1">
      <alignment horizontal="center" vertical="center"/>
    </xf>
    <xf numFmtId="3" fontId="9" fillId="4" borderId="17" xfId="0" applyNumberFormat="1" applyFont="1" applyFill="1" applyBorder="1" applyAlignment="1">
      <alignment horizontal="center" vertical="center"/>
    </xf>
    <xf numFmtId="9" fontId="9" fillId="4" borderId="23" xfId="3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4" borderId="23" xfId="0" applyNumberFormat="1" applyFont="1" applyFill="1" applyBorder="1" applyAlignment="1">
      <alignment horizontal="center" vertical="center"/>
    </xf>
    <xf numFmtId="3" fontId="9" fillId="4" borderId="21" xfId="0" applyNumberFormat="1" applyFont="1" applyFill="1" applyBorder="1" applyAlignment="1">
      <alignment horizontal="center" vertical="center"/>
    </xf>
    <xf numFmtId="1" fontId="9" fillId="4" borderId="25" xfId="0" applyNumberFormat="1" applyFont="1" applyFill="1" applyBorder="1" applyAlignment="1">
      <alignment horizontal="center" vertical="center"/>
    </xf>
    <xf numFmtId="9" fontId="9" fillId="4" borderId="26" xfId="0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3" fontId="9" fillId="4" borderId="25" xfId="0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3" fontId="9" fillId="4" borderId="26" xfId="0" applyNumberFormat="1" applyFont="1" applyFill="1" applyBorder="1" applyAlignment="1">
      <alignment horizontal="center" vertical="center"/>
    </xf>
    <xf numFmtId="1" fontId="9" fillId="0" borderId="20" xfId="1" applyNumberFormat="1" applyFont="1" applyFill="1" applyBorder="1" applyAlignment="1">
      <alignment horizontal="center" vertical="center"/>
    </xf>
    <xf numFmtId="1" fontId="9" fillId="0" borderId="22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29" xfId="1" applyNumberFormat="1" applyFont="1" applyBorder="1" applyAlignment="1">
      <alignment horizontal="center" vertical="center"/>
    </xf>
    <xf numFmtId="1" fontId="9" fillId="0" borderId="24" xfId="1" applyNumberFormat="1" applyFont="1" applyBorder="1" applyAlignment="1">
      <alignment horizontal="center" vertical="center"/>
    </xf>
    <xf numFmtId="1" fontId="9" fillId="0" borderId="27" xfId="1" applyNumberFormat="1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9" fontId="9" fillId="4" borderId="32" xfId="0" applyNumberFormat="1" applyFont="1" applyFill="1" applyBorder="1" applyAlignment="1">
      <alignment horizontal="center" vertical="center"/>
    </xf>
    <xf numFmtId="1" fontId="9" fillId="4" borderId="33" xfId="0" applyNumberFormat="1" applyFont="1" applyFill="1" applyBorder="1" applyAlignment="1">
      <alignment horizontal="center" vertical="center"/>
    </xf>
    <xf numFmtId="9" fontId="9" fillId="4" borderId="33" xfId="0" applyNumberFormat="1" applyFont="1" applyFill="1" applyBorder="1" applyAlignment="1">
      <alignment horizontal="center" vertical="center"/>
    </xf>
    <xf numFmtId="3" fontId="9" fillId="4" borderId="31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3" fontId="9" fillId="0" borderId="36" xfId="1" applyNumberFormat="1" applyFont="1" applyFill="1" applyBorder="1" applyAlignment="1">
      <alignment horizontal="center" vertical="center"/>
    </xf>
    <xf numFmtId="37" fontId="9" fillId="4" borderId="37" xfId="1" applyNumberFormat="1" applyFont="1" applyFill="1" applyBorder="1" applyAlignment="1">
      <alignment horizontal="center" vertical="center"/>
    </xf>
    <xf numFmtId="9" fontId="9" fillId="4" borderId="38" xfId="0" applyNumberFormat="1" applyFont="1" applyFill="1" applyBorder="1" applyAlignment="1">
      <alignment horizontal="center" vertical="center"/>
    </xf>
    <xf numFmtId="3" fontId="9" fillId="0" borderId="37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9" fontId="9" fillId="4" borderId="37" xfId="0" applyNumberFormat="1" applyFont="1" applyFill="1" applyBorder="1" applyAlignment="1">
      <alignment horizontal="center" vertical="center"/>
    </xf>
    <xf numFmtId="3" fontId="9" fillId="4" borderId="39" xfId="0" applyNumberFormat="1" applyFont="1" applyFill="1" applyBorder="1" applyAlignment="1">
      <alignment horizontal="center" vertical="center"/>
    </xf>
    <xf numFmtId="9" fontId="9" fillId="4" borderId="40" xfId="3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7" xfId="1" applyNumberFormat="1" applyFont="1" applyFill="1" applyBorder="1" applyAlignment="1">
      <alignment horizontal="center" vertical="center"/>
    </xf>
    <xf numFmtId="3" fontId="9" fillId="4" borderId="42" xfId="0" applyNumberFormat="1" applyFont="1" applyFill="1" applyBorder="1" applyAlignment="1">
      <alignment horizontal="center" vertical="center"/>
    </xf>
    <xf numFmtId="3" fontId="9" fillId="4" borderId="4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wrapText="1"/>
    </xf>
    <xf numFmtId="9" fontId="9" fillId="0" borderId="43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1" fontId="9" fillId="0" borderId="22" xfId="0" applyNumberFormat="1" applyFont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9" fontId="9" fillId="4" borderId="24" xfId="0" applyNumberFormat="1" applyFont="1" applyFill="1" applyBorder="1" applyAlignment="1">
      <alignment horizontal="center" vertical="center"/>
    </xf>
    <xf numFmtId="7" fontId="9" fillId="0" borderId="45" xfId="2" applyNumberFormat="1" applyFont="1" applyBorder="1" applyAlignment="1">
      <alignment horizontal="center" vertical="center"/>
    </xf>
    <xf numFmtId="164" fontId="9" fillId="4" borderId="21" xfId="0" applyNumberFormat="1" applyFont="1" applyFill="1" applyBorder="1" applyAlignment="1">
      <alignment horizontal="center" vertical="center"/>
    </xf>
    <xf numFmtId="1" fontId="9" fillId="0" borderId="15" xfId="1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9" fontId="9" fillId="4" borderId="46" xfId="0" applyNumberFormat="1" applyFont="1" applyFill="1" applyBorder="1" applyAlignment="1">
      <alignment horizontal="center" vertical="center"/>
    </xf>
    <xf numFmtId="1" fontId="9" fillId="0" borderId="26" xfId="1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Alignment="1">
      <alignment horizontal="center" vertical="center"/>
    </xf>
    <xf numFmtId="9" fontId="9" fillId="4" borderId="20" xfId="0" applyNumberFormat="1" applyFont="1" applyFill="1" applyBorder="1" applyAlignment="1">
      <alignment horizontal="center" vertical="center"/>
    </xf>
    <xf numFmtId="164" fontId="9" fillId="4" borderId="26" xfId="0" applyNumberFormat="1" applyFont="1" applyFill="1" applyBorder="1" applyAlignment="1">
      <alignment horizontal="center" vertical="center"/>
    </xf>
    <xf numFmtId="1" fontId="9" fillId="0" borderId="26" xfId="0" applyNumberFormat="1" applyFont="1" applyBorder="1" applyAlignment="1">
      <alignment horizontal="center" vertical="center"/>
    </xf>
    <xf numFmtId="7" fontId="9" fillId="0" borderId="45" xfId="2" applyNumberFormat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9" fontId="9" fillId="4" borderId="47" xfId="0" applyNumberFormat="1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1" fontId="9" fillId="0" borderId="49" xfId="1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30" xfId="0" applyNumberFormat="1" applyFont="1" applyFill="1" applyBorder="1" applyAlignment="1">
      <alignment horizontal="center" vertical="center"/>
    </xf>
    <xf numFmtId="164" fontId="9" fillId="4" borderId="47" xfId="0" applyNumberFormat="1" applyFont="1" applyFill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9" fillId="0" borderId="37" xfId="0" applyNumberFormat="1" applyFont="1" applyBorder="1" applyAlignment="1">
      <alignment horizontal="center" vertical="center"/>
    </xf>
    <xf numFmtId="9" fontId="9" fillId="4" borderId="40" xfId="0" applyNumberFormat="1" applyFont="1" applyFill="1" applyBorder="1" applyAlignment="1">
      <alignment horizontal="center" vertical="center"/>
    </xf>
    <xf numFmtId="3" fontId="9" fillId="4" borderId="50" xfId="0" applyNumberFormat="1" applyFont="1" applyFill="1" applyBorder="1" applyAlignment="1">
      <alignment horizontal="center" vertical="center"/>
    </xf>
    <xf numFmtId="9" fontId="9" fillId="4" borderId="41" xfId="0" applyNumberFormat="1" applyFont="1" applyFill="1" applyBorder="1" applyAlignment="1">
      <alignment horizontal="center" vertical="center"/>
    </xf>
    <xf numFmtId="7" fontId="9" fillId="0" borderId="37" xfId="2" applyNumberFormat="1" applyFont="1" applyFill="1" applyBorder="1" applyAlignment="1">
      <alignment horizontal="center" vertical="center"/>
    </xf>
    <xf numFmtId="164" fontId="9" fillId="4" borderId="40" xfId="0" applyNumberFormat="1" applyFont="1" applyFill="1" applyBorder="1" applyAlignment="1">
      <alignment horizontal="center" vertical="center"/>
    </xf>
    <xf numFmtId="3" fontId="9" fillId="0" borderId="32" xfId="1" applyNumberFormat="1" applyFont="1" applyFill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0" fontId="9" fillId="0" borderId="44" xfId="0" applyFont="1" applyBorder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9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9" fontId="3" fillId="0" borderId="0" xfId="0" applyNumberFormat="1" applyFont="1"/>
    <xf numFmtId="3" fontId="3" fillId="0" borderId="0" xfId="0" applyNumberFormat="1" applyFont="1"/>
    <xf numFmtId="9" fontId="3" fillId="0" borderId="34" xfId="3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5" fontId="9" fillId="4" borderId="13" xfId="0" applyNumberFormat="1" applyFont="1" applyFill="1" applyBorder="1" applyAlignment="1">
      <alignment horizontal="center" vertical="center"/>
    </xf>
    <xf numFmtId="165" fontId="9" fillId="4" borderId="14" xfId="0" applyNumberFormat="1" applyFont="1" applyFill="1" applyBorder="1" applyAlignment="1">
      <alignment horizontal="center" vertical="center"/>
    </xf>
    <xf numFmtId="165" fontId="9" fillId="4" borderId="16" xfId="0" applyNumberFormat="1" applyFont="1" applyFill="1" applyBorder="1" applyAlignment="1">
      <alignment horizontal="center" vertical="center"/>
    </xf>
    <xf numFmtId="165" fontId="9" fillId="4" borderId="18" xfId="0" applyNumberFormat="1" applyFont="1" applyFill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5" fontId="9" fillId="4" borderId="24" xfId="0" applyNumberFormat="1" applyFont="1" applyFill="1" applyBorder="1" applyAlignment="1">
      <alignment horizontal="center" vertical="center"/>
    </xf>
    <xf numFmtId="165" fontId="9" fillId="4" borderId="17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165" fontId="9" fillId="4" borderId="23" xfId="0" applyNumberFormat="1" applyFont="1" applyFill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65" fontId="9" fillId="4" borderId="20" xfId="0" applyNumberFormat="1" applyFont="1" applyFill="1" applyBorder="1" applyAlignment="1">
      <alignment horizontal="center" vertical="center"/>
    </xf>
    <xf numFmtId="165" fontId="9" fillId="4" borderId="25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165" fontId="9" fillId="4" borderId="28" xfId="0" applyNumberFormat="1" applyFont="1" applyFill="1" applyBorder="1" applyAlignment="1">
      <alignment horizontal="center" vertical="center"/>
    </xf>
    <xf numFmtId="165" fontId="9" fillId="0" borderId="53" xfId="0" applyNumberFormat="1" applyFont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165" fontId="9" fillId="4" borderId="31" xfId="0" applyNumberFormat="1" applyFont="1" applyFill="1" applyBorder="1" applyAlignment="1">
      <alignment horizontal="center" vertical="center"/>
    </xf>
    <xf numFmtId="165" fontId="9" fillId="4" borderId="33" xfId="0" applyNumberFormat="1" applyFont="1" applyFill="1" applyBorder="1" applyAlignment="1">
      <alignment horizontal="center" vertical="center"/>
    </xf>
    <xf numFmtId="165" fontId="9" fillId="4" borderId="11" xfId="0" applyNumberFormat="1" applyFont="1" applyFill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9" fillId="4" borderId="37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165" fontId="9" fillId="4" borderId="39" xfId="0" applyNumberFormat="1" applyFont="1" applyFill="1" applyBorder="1" applyAlignment="1">
      <alignment horizontal="center" vertical="center"/>
    </xf>
    <xf numFmtId="165" fontId="9" fillId="4" borderId="50" xfId="0" applyNumberFormat="1" applyFont="1" applyFill="1" applyBorder="1" applyAlignment="1">
      <alignment horizontal="center" vertical="center"/>
    </xf>
    <xf numFmtId="165" fontId="9" fillId="0" borderId="55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9" fontId="3" fillId="0" borderId="0" xfId="3" applyFont="1" applyAlignment="1">
      <alignment horizontal="center"/>
    </xf>
    <xf numFmtId="9" fontId="9" fillId="4" borderId="56" xfId="0" applyNumberFormat="1" applyFont="1" applyFill="1" applyBorder="1" applyAlignment="1">
      <alignment horizontal="center" vertical="center"/>
    </xf>
    <xf numFmtId="1" fontId="9" fillId="0" borderId="57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9" fillId="0" borderId="23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9" fontId="9" fillId="4" borderId="17" xfId="0" applyNumberFormat="1" applyFont="1" applyFill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" fontId="9" fillId="0" borderId="52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1" fontId="9" fillId="0" borderId="58" xfId="0" applyNumberFormat="1" applyFont="1" applyBorder="1" applyAlignment="1">
      <alignment horizontal="center" vertical="center"/>
    </xf>
    <xf numFmtId="9" fontId="9" fillId="4" borderId="25" xfId="0" applyNumberFormat="1" applyFont="1" applyFill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24" xfId="1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59" xfId="0" applyNumberFormat="1" applyFont="1" applyBorder="1" applyAlignment="1">
      <alignment horizontal="center" vertical="center"/>
    </xf>
    <xf numFmtId="1" fontId="9" fillId="0" borderId="60" xfId="1" applyNumberFormat="1" applyFont="1" applyBorder="1" applyAlignment="1">
      <alignment horizontal="center" vertical="center"/>
    </xf>
    <xf numFmtId="1" fontId="9" fillId="0" borderId="48" xfId="0" applyNumberFormat="1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9" fillId="0" borderId="62" xfId="0" applyFont="1" applyBorder="1" applyAlignment="1">
      <alignment vertical="center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50" xfId="0" applyNumberFormat="1" applyFont="1" applyBorder="1" applyAlignment="1">
      <alignment horizontal="center" vertical="center"/>
    </xf>
    <xf numFmtId="3" fontId="9" fillId="0" borderId="62" xfId="0" applyNumberFormat="1" applyFont="1" applyBorder="1" applyAlignment="1">
      <alignment horizontal="center" vertical="center"/>
    </xf>
    <xf numFmtId="9" fontId="9" fillId="4" borderId="39" xfId="0" applyNumberFormat="1" applyFont="1" applyFill="1" applyBorder="1" applyAlignment="1">
      <alignment horizontal="center" vertical="center"/>
    </xf>
    <xf numFmtId="3" fontId="9" fillId="0" borderId="55" xfId="0" applyNumberFormat="1" applyFont="1" applyBorder="1" applyAlignment="1">
      <alignment horizontal="center" vertical="center"/>
    </xf>
    <xf numFmtId="164" fontId="3" fillId="0" borderId="0" xfId="0" applyNumberFormat="1" applyFont="1"/>
    <xf numFmtId="0" fontId="4" fillId="0" borderId="63" xfId="0" applyFont="1" applyBorder="1"/>
    <xf numFmtId="0" fontId="10" fillId="0" borderId="3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165" fontId="9" fillId="4" borderId="15" xfId="0" applyNumberFormat="1" applyFont="1" applyFill="1" applyBorder="1" applyAlignment="1">
      <alignment horizontal="center" vertical="center"/>
    </xf>
    <xf numFmtId="165" fontId="9" fillId="4" borderId="21" xfId="0" applyNumberFormat="1" applyFont="1" applyFill="1" applyBorder="1" applyAlignment="1">
      <alignment horizontal="center" vertical="center"/>
    </xf>
    <xf numFmtId="165" fontId="9" fillId="4" borderId="26" xfId="0" applyNumberFormat="1" applyFont="1" applyFill="1" applyBorder="1" applyAlignment="1">
      <alignment horizontal="center" vertical="center"/>
    </xf>
    <xf numFmtId="165" fontId="9" fillId="4" borderId="32" xfId="0" applyNumberFormat="1" applyFont="1" applyFill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0" xfId="1" applyNumberFormat="1" applyFont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1" fontId="9" fillId="0" borderId="32" xfId="1" applyNumberFormat="1" applyFont="1" applyFill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Alignment="1">
      <alignment horizontal="left" wrapText="1" indent="1"/>
    </xf>
    <xf numFmtId="0" fontId="9" fillId="0" borderId="0" xfId="0" applyFont="1" applyAlignment="1">
      <alignment horizontal="left" indent="1"/>
    </xf>
    <xf numFmtId="0" fontId="9" fillId="0" borderId="44" xfId="0" applyFont="1" applyBorder="1" applyAlignment="1">
      <alignment horizontal="left" wrapText="1" indent="1"/>
    </xf>
    <xf numFmtId="0" fontId="9" fillId="0" borderId="44" xfId="0" applyFont="1" applyBorder="1" applyAlignment="1">
      <alignment horizontal="left" indent="1"/>
    </xf>
    <xf numFmtId="0" fontId="9" fillId="0" borderId="0" xfId="0" applyFont="1" applyAlignment="1">
      <alignment horizontal="left" wrapText="1"/>
    </xf>
    <xf numFmtId="0" fontId="12" fillId="0" borderId="68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" fontId="9" fillId="0" borderId="73" xfId="0" applyNumberFormat="1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9" fontId="9" fillId="0" borderId="73" xfId="0" applyNumberFormat="1" applyFont="1" applyBorder="1" applyAlignment="1">
      <alignment horizontal="center"/>
    </xf>
    <xf numFmtId="9" fontId="9" fillId="0" borderId="5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wrapText="1"/>
    </xf>
    <xf numFmtId="0" fontId="11" fillId="0" borderId="35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zoomScale="85" zoomScaleNormal="100" workbookViewId="0">
      <selection activeCell="C33" sqref="C33"/>
    </sheetView>
  </sheetViews>
  <sheetFormatPr defaultColWidth="9.140625" defaultRowHeight="12.75" x14ac:dyDescent="0.2"/>
  <cols>
    <col min="1" max="1" width="2" style="3" customWidth="1"/>
    <col min="2" max="2" width="0.85546875" style="3" customWidth="1"/>
    <col min="3" max="3" width="18.7109375" style="3" customWidth="1"/>
    <col min="4" max="4" width="24.42578125" style="3" customWidth="1"/>
    <col min="5" max="5" width="63.28515625" style="3" customWidth="1"/>
    <col min="6" max="6" width="20.7109375" style="3" customWidth="1"/>
    <col min="7" max="7" width="0.85546875" style="3" customWidth="1"/>
    <col min="8" max="8" width="1.7109375" style="3" customWidth="1"/>
    <col min="9" max="9" width="16.5703125" style="3" customWidth="1"/>
    <col min="10" max="10" width="21.42578125" style="3" customWidth="1"/>
    <col min="11" max="11" width="11.5703125" style="3" customWidth="1"/>
    <col min="12" max="12" width="10.42578125" style="3" customWidth="1"/>
    <col min="13" max="14" width="9.140625" style="3"/>
    <col min="15" max="15" width="11" style="3" customWidth="1"/>
    <col min="16" max="16384" width="9.140625" style="3"/>
  </cols>
  <sheetData>
    <row r="1" spans="2:8" ht="4.5" customHeight="1" thickTop="1" thickBot="1" x14ac:dyDescent="0.25">
      <c r="B1" s="1"/>
      <c r="C1" s="2"/>
      <c r="D1" s="2"/>
      <c r="E1" s="2"/>
      <c r="F1" s="2"/>
      <c r="G1" s="2"/>
    </row>
    <row r="2" spans="2:8" ht="18.75" customHeight="1" thickTop="1" thickBot="1" x14ac:dyDescent="0.3">
      <c r="B2" s="1"/>
      <c r="C2" s="229"/>
      <c r="D2" s="230"/>
      <c r="E2" s="230"/>
      <c r="F2" s="231"/>
      <c r="G2" s="2"/>
    </row>
    <row r="3" spans="2:8" ht="18.75" customHeight="1" thickTop="1" thickBot="1" x14ac:dyDescent="0.3">
      <c r="B3" s="1"/>
      <c r="C3" s="224"/>
      <c r="D3" s="225"/>
      <c r="E3" s="225"/>
      <c r="F3" s="226"/>
      <c r="G3" s="2"/>
    </row>
    <row r="4" spans="2:8" ht="18.75" customHeight="1" thickTop="1" thickBot="1" x14ac:dyDescent="0.35">
      <c r="B4" s="1"/>
      <c r="C4" s="232"/>
      <c r="D4" s="233"/>
      <c r="E4" s="233"/>
      <c r="F4" s="234"/>
      <c r="G4" s="2"/>
    </row>
    <row r="5" spans="2:8" ht="18.75" customHeight="1" thickTop="1" thickBot="1" x14ac:dyDescent="0.3">
      <c r="B5" s="1"/>
      <c r="C5" s="235"/>
      <c r="D5" s="236"/>
      <c r="E5" s="236"/>
      <c r="F5" s="237"/>
      <c r="G5" s="2"/>
    </row>
    <row r="6" spans="2:8" ht="18.75" customHeight="1" thickTop="1" thickBot="1" x14ac:dyDescent="0.35">
      <c r="B6" s="1"/>
      <c r="C6" s="232" t="s">
        <v>0</v>
      </c>
      <c r="D6" s="233"/>
      <c r="E6" s="233"/>
      <c r="F6" s="234"/>
      <c r="G6" s="2"/>
    </row>
    <row r="7" spans="2:8" ht="19.5" customHeight="1" thickTop="1" thickBot="1" x14ac:dyDescent="0.35">
      <c r="B7" s="1"/>
      <c r="C7" s="232" t="s">
        <v>85</v>
      </c>
      <c r="D7" s="233"/>
      <c r="E7" s="233"/>
      <c r="F7" s="234"/>
      <c r="G7" s="2"/>
    </row>
    <row r="8" spans="2:8" ht="17.25" thickTop="1" thickBot="1" x14ac:dyDescent="0.3">
      <c r="B8" s="1"/>
      <c r="C8" s="235"/>
      <c r="D8" s="236"/>
      <c r="E8" s="236"/>
      <c r="F8" s="237"/>
      <c r="G8" s="2"/>
    </row>
    <row r="9" spans="2:8" s="7" customFormat="1" ht="17.25" thickTop="1" thickBot="1" x14ac:dyDescent="0.3">
      <c r="B9" s="4"/>
      <c r="C9" s="224"/>
      <c r="D9" s="225"/>
      <c r="E9" s="5"/>
      <c r="F9" s="226"/>
      <c r="G9" s="6"/>
    </row>
    <row r="10" spans="2:8" s="7" customFormat="1" ht="17.25" customHeight="1" thickTop="1" thickBot="1" x14ac:dyDescent="0.4">
      <c r="B10" s="4"/>
      <c r="C10" s="8"/>
      <c r="D10" s="9"/>
      <c r="E10" s="10" t="s">
        <v>1</v>
      </c>
      <c r="F10" s="11"/>
      <c r="G10" s="6"/>
    </row>
    <row r="11" spans="2:8" s="7" customFormat="1" ht="17.25" thickTop="1" thickBot="1" x14ac:dyDescent="0.3">
      <c r="B11" s="4"/>
      <c r="C11" s="224"/>
      <c r="D11" s="225"/>
      <c r="E11" s="12"/>
      <c r="F11" s="226"/>
      <c r="G11" s="6"/>
    </row>
    <row r="12" spans="2:8" s="7" customFormat="1" ht="17.25" customHeight="1" thickTop="1" thickBot="1" x14ac:dyDescent="0.35">
      <c r="B12" s="4"/>
      <c r="C12" s="13"/>
      <c r="D12" s="14"/>
      <c r="E12" s="15" t="s">
        <v>2</v>
      </c>
      <c r="F12" s="16"/>
      <c r="G12" s="6"/>
    </row>
    <row r="13" spans="2:8" s="7" customFormat="1" ht="20.25" thickTop="1" thickBot="1" x14ac:dyDescent="0.35">
      <c r="B13" s="4"/>
      <c r="C13" s="8"/>
      <c r="E13" s="17"/>
      <c r="F13" s="18"/>
      <c r="G13" s="6"/>
    </row>
    <row r="14" spans="2:8" s="7" customFormat="1" ht="17.25" customHeight="1" thickTop="1" thickBot="1" x14ac:dyDescent="0.35">
      <c r="B14" s="19"/>
      <c r="E14" s="15" t="s">
        <v>3</v>
      </c>
      <c r="F14" s="14"/>
      <c r="G14" s="20"/>
      <c r="H14" s="14"/>
    </row>
    <row r="15" spans="2:8" s="7" customFormat="1" ht="20.25" thickTop="1" thickBot="1" x14ac:dyDescent="0.35">
      <c r="B15" s="4"/>
      <c r="C15" s="8"/>
      <c r="E15" s="17"/>
      <c r="F15" s="18"/>
      <c r="G15" s="6"/>
    </row>
    <row r="16" spans="2:8" s="7" customFormat="1" ht="17.25" customHeight="1" thickTop="1" thickBot="1" x14ac:dyDescent="0.35">
      <c r="B16" s="4"/>
      <c r="C16" s="13"/>
      <c r="D16" s="14"/>
      <c r="E16" s="15" t="s">
        <v>4</v>
      </c>
      <c r="F16" s="16"/>
      <c r="G16" s="6"/>
    </row>
    <row r="17" spans="2:7" ht="17.25" thickTop="1" thickBot="1" x14ac:dyDescent="0.3">
      <c r="B17" s="1"/>
      <c r="C17" s="224"/>
      <c r="D17" s="7"/>
      <c r="E17" s="12"/>
      <c r="F17" s="18"/>
      <c r="G17" s="2"/>
    </row>
    <row r="18" spans="2:7" s="7" customFormat="1" ht="17.25" thickTop="1" thickBot="1" x14ac:dyDescent="0.3">
      <c r="B18" s="4"/>
      <c r="C18" s="8"/>
      <c r="E18" s="12"/>
      <c r="F18" s="18"/>
      <c r="G18" s="6"/>
    </row>
    <row r="19" spans="2:7" s="7" customFormat="1" ht="17.25" customHeight="1" thickTop="1" thickBot="1" x14ac:dyDescent="0.4">
      <c r="B19" s="4"/>
      <c r="C19" s="8"/>
      <c r="D19" s="9"/>
      <c r="E19" s="21" t="s">
        <v>5</v>
      </c>
      <c r="F19" s="11"/>
      <c r="G19" s="6"/>
    </row>
    <row r="20" spans="2:7" s="7" customFormat="1" ht="17.25" thickTop="1" thickBot="1" x14ac:dyDescent="0.3">
      <c r="B20" s="4"/>
      <c r="C20" s="224"/>
      <c r="D20" s="225"/>
      <c r="E20" s="12"/>
      <c r="F20" s="226"/>
      <c r="G20" s="6"/>
    </row>
    <row r="21" spans="2:7" s="7" customFormat="1" ht="17.25" customHeight="1" thickTop="1" thickBot="1" x14ac:dyDescent="0.35">
      <c r="B21" s="4"/>
      <c r="C21" s="13"/>
      <c r="D21" s="14"/>
      <c r="E21" s="15" t="s">
        <v>6</v>
      </c>
      <c r="F21" s="16"/>
      <c r="G21" s="6"/>
    </row>
    <row r="22" spans="2:7" s="7" customFormat="1" ht="20.25" thickTop="1" thickBot="1" x14ac:dyDescent="0.35">
      <c r="B22" s="4"/>
      <c r="C22" s="8"/>
      <c r="E22" s="17"/>
      <c r="F22" s="18"/>
      <c r="G22" s="6"/>
    </row>
    <row r="23" spans="2:7" s="7" customFormat="1" ht="21.75" customHeight="1" thickTop="1" thickBot="1" x14ac:dyDescent="0.35">
      <c r="B23" s="4"/>
      <c r="C23" s="13"/>
      <c r="D23" s="14"/>
      <c r="E23" s="15" t="s">
        <v>7</v>
      </c>
      <c r="F23" s="16"/>
      <c r="G23" s="6"/>
    </row>
    <row r="24" spans="2:7" s="7" customFormat="1" ht="20.25" thickTop="1" thickBot="1" x14ac:dyDescent="0.35">
      <c r="B24" s="4"/>
      <c r="C24" s="8"/>
      <c r="E24" s="17"/>
      <c r="F24" s="18"/>
      <c r="G24" s="6"/>
    </row>
    <row r="25" spans="2:7" s="7" customFormat="1" ht="17.25" customHeight="1" thickTop="1" thickBot="1" x14ac:dyDescent="0.35">
      <c r="B25" s="4"/>
      <c r="C25" s="13"/>
      <c r="D25" s="14"/>
      <c r="E25" s="15" t="s">
        <v>8</v>
      </c>
      <c r="F25" s="16"/>
      <c r="G25" s="6"/>
    </row>
    <row r="26" spans="2:7" ht="17.25" thickTop="1" thickBot="1" x14ac:dyDescent="0.3">
      <c r="B26" s="1"/>
      <c r="C26" s="235"/>
      <c r="D26" s="236"/>
      <c r="E26" s="236"/>
      <c r="F26" s="237"/>
      <c r="G26" s="2"/>
    </row>
    <row r="27" spans="2:7" ht="14.25" thickTop="1" thickBot="1" x14ac:dyDescent="0.25">
      <c r="B27" s="1"/>
      <c r="C27" s="241"/>
      <c r="D27" s="242"/>
      <c r="E27" s="242"/>
      <c r="F27" s="243"/>
      <c r="G27" s="2"/>
    </row>
    <row r="28" spans="2:7" ht="14.25" thickTop="1" thickBot="1" x14ac:dyDescent="0.25">
      <c r="B28" s="1"/>
      <c r="C28" s="238"/>
      <c r="D28" s="239"/>
      <c r="E28" s="239"/>
      <c r="F28" s="240"/>
      <c r="G28" s="2"/>
    </row>
    <row r="29" spans="2:7" ht="4.5" customHeight="1" thickTop="1" x14ac:dyDescent="0.2">
      <c r="B29" s="1"/>
      <c r="C29" s="2"/>
      <c r="D29" s="2"/>
      <c r="E29" s="2"/>
      <c r="F29" s="2"/>
      <c r="G29" s="2"/>
    </row>
    <row r="30" spans="2:7" ht="12.75" customHeight="1" x14ac:dyDescent="0.2">
      <c r="C30" s="22"/>
    </row>
    <row r="31" spans="2:7" x14ac:dyDescent="0.2">
      <c r="C31" s="3" t="s">
        <v>9</v>
      </c>
      <c r="F31" s="23"/>
    </row>
    <row r="32" spans="2:7" x14ac:dyDescent="0.2">
      <c r="C32" s="3" t="s">
        <v>10</v>
      </c>
      <c r="F32" s="23"/>
    </row>
  </sheetData>
  <mergeCells count="9">
    <mergeCell ref="C2:F2"/>
    <mergeCell ref="C4:F4"/>
    <mergeCell ref="C5:F5"/>
    <mergeCell ref="C28:F28"/>
    <mergeCell ref="C8:F8"/>
    <mergeCell ref="C26:F26"/>
    <mergeCell ref="C27:F27"/>
    <mergeCell ref="C6:F6"/>
    <mergeCell ref="C7:F7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zoomScale="90" zoomScaleNormal="9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1"/>
    </row>
    <row r="2" spans="1:19" s="24" customFormat="1" ht="20.100000000000001" customHeight="1" x14ac:dyDescent="0.2">
      <c r="A2" s="252" t="s">
        <v>85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4"/>
    </row>
    <row r="3" spans="1:19" s="24" customFormat="1" ht="20.100000000000001" customHeight="1" thickBot="1" x14ac:dyDescent="0.25">
      <c r="A3" s="255" t="s">
        <v>11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7"/>
    </row>
    <row r="4" spans="1:19" s="24" customFormat="1" ht="12.75" customHeight="1" x14ac:dyDescent="0.2">
      <c r="A4" s="264" t="s">
        <v>12</v>
      </c>
      <c r="B4" s="258" t="s">
        <v>13</v>
      </c>
      <c r="C4" s="259"/>
      <c r="D4" s="260"/>
      <c r="E4" s="258" t="s">
        <v>14</v>
      </c>
      <c r="F4" s="259"/>
      <c r="G4" s="260"/>
      <c r="H4" s="258" t="s">
        <v>15</v>
      </c>
      <c r="I4" s="259"/>
      <c r="J4" s="259"/>
      <c r="K4" s="259"/>
      <c r="L4" s="259"/>
      <c r="M4" s="260"/>
      <c r="N4" s="258" t="s">
        <v>16</v>
      </c>
      <c r="O4" s="259"/>
      <c r="P4" s="259"/>
      <c r="Q4" s="259"/>
      <c r="R4" s="260"/>
    </row>
    <row r="5" spans="1:19" ht="12.75" customHeight="1" x14ac:dyDescent="0.2">
      <c r="A5" s="265"/>
      <c r="B5" s="261" t="s">
        <v>17</v>
      </c>
      <c r="C5" s="262"/>
      <c r="D5" s="263"/>
      <c r="E5" s="261" t="s">
        <v>18</v>
      </c>
      <c r="F5" s="262"/>
      <c r="G5" s="263"/>
      <c r="H5" s="261" t="s">
        <v>18</v>
      </c>
      <c r="I5" s="262"/>
      <c r="J5" s="262"/>
      <c r="K5" s="262"/>
      <c r="L5" s="262"/>
      <c r="M5" s="263"/>
      <c r="N5" s="261" t="s">
        <v>19</v>
      </c>
      <c r="O5" s="262"/>
      <c r="P5" s="262"/>
      <c r="Q5" s="262"/>
      <c r="R5" s="263"/>
    </row>
    <row r="6" spans="1:19" ht="50.25" customHeight="1" thickBot="1" x14ac:dyDescent="0.25">
      <c r="A6" s="266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36</v>
      </c>
      <c r="C7" s="33">
        <v>15</v>
      </c>
      <c r="D7" s="34">
        <f t="shared" ref="D7:D23" si="0">(C7/B7)</f>
        <v>0.41666666666666669</v>
      </c>
      <c r="E7" s="35">
        <v>22</v>
      </c>
      <c r="F7" s="36">
        <v>1</v>
      </c>
      <c r="G7" s="34">
        <f t="shared" ref="G7:G23" si="1">(F7/E7)</f>
        <v>4.5454545454545456E-2</v>
      </c>
      <c r="H7" s="37">
        <v>15</v>
      </c>
      <c r="I7" s="33">
        <v>2</v>
      </c>
      <c r="J7" s="38">
        <f t="shared" ref="J7:J23" si="2">(I7/H7)</f>
        <v>0.13333333333333333</v>
      </c>
      <c r="K7" s="36">
        <v>20</v>
      </c>
      <c r="L7" s="39">
        <v>11</v>
      </c>
      <c r="M7" s="40">
        <f>+L7/K7</f>
        <v>0.55000000000000004</v>
      </c>
      <c r="N7" s="41">
        <v>0</v>
      </c>
      <c r="O7" s="42">
        <v>0</v>
      </c>
      <c r="P7" s="39">
        <v>11</v>
      </c>
      <c r="Q7" s="43">
        <v>0</v>
      </c>
      <c r="R7" s="44">
        <v>1</v>
      </c>
      <c r="S7" s="45"/>
    </row>
    <row r="8" spans="1:19" s="46" customFormat="1" ht="20.100000000000001" customHeight="1" x14ac:dyDescent="0.2">
      <c r="A8" s="47" t="s">
        <v>33</v>
      </c>
      <c r="B8" s="48">
        <v>150</v>
      </c>
      <c r="C8" s="49">
        <v>101</v>
      </c>
      <c r="D8" s="50">
        <f t="shared" si="0"/>
        <v>0.67333333333333334</v>
      </c>
      <c r="E8" s="51">
        <v>80</v>
      </c>
      <c r="F8" s="52">
        <v>49</v>
      </c>
      <c r="G8" s="50">
        <f t="shared" si="1"/>
        <v>0.61250000000000004</v>
      </c>
      <c r="H8" s="37">
        <v>80</v>
      </c>
      <c r="I8" s="49">
        <v>40</v>
      </c>
      <c r="J8" s="53">
        <f t="shared" si="2"/>
        <v>0.5</v>
      </c>
      <c r="K8" s="52">
        <v>188</v>
      </c>
      <c r="L8" s="54">
        <v>90</v>
      </c>
      <c r="M8" s="55">
        <f>+L8/K8</f>
        <v>0.47872340425531917</v>
      </c>
      <c r="N8" s="56">
        <v>0</v>
      </c>
      <c r="O8" s="57">
        <v>0</v>
      </c>
      <c r="P8" s="54">
        <v>88</v>
      </c>
      <c r="Q8" s="58">
        <v>2</v>
      </c>
      <c r="R8" s="59">
        <v>2</v>
      </c>
      <c r="S8" s="45"/>
    </row>
    <row r="9" spans="1:19" s="46" customFormat="1" ht="20.100000000000001" customHeight="1" x14ac:dyDescent="0.2">
      <c r="A9" s="31" t="s">
        <v>34</v>
      </c>
      <c r="B9" s="48">
        <v>70</v>
      </c>
      <c r="C9" s="60">
        <v>30</v>
      </c>
      <c r="D9" s="61">
        <f t="shared" si="0"/>
        <v>0.42857142857142855</v>
      </c>
      <c r="E9" s="51">
        <v>35</v>
      </c>
      <c r="F9" s="52">
        <v>3</v>
      </c>
      <c r="G9" s="50">
        <f t="shared" si="1"/>
        <v>8.5714285714285715E-2</v>
      </c>
      <c r="H9" s="37">
        <v>24</v>
      </c>
      <c r="I9" s="60">
        <v>6</v>
      </c>
      <c r="J9" s="53">
        <f t="shared" si="2"/>
        <v>0.25</v>
      </c>
      <c r="K9" s="52">
        <v>36</v>
      </c>
      <c r="L9" s="54">
        <v>28</v>
      </c>
      <c r="M9" s="55">
        <f t="shared" ref="M9:M22" si="3">+L9/K9</f>
        <v>0.77777777777777779</v>
      </c>
      <c r="N9" s="62">
        <v>1</v>
      </c>
      <c r="O9" s="63">
        <v>0</v>
      </c>
      <c r="P9" s="64">
        <v>26</v>
      </c>
      <c r="Q9" s="65">
        <v>1</v>
      </c>
      <c r="R9" s="66">
        <v>1</v>
      </c>
      <c r="S9" s="45"/>
    </row>
    <row r="10" spans="1:19" s="46" customFormat="1" ht="20.100000000000001" customHeight="1" x14ac:dyDescent="0.2">
      <c r="A10" s="31" t="s">
        <v>35</v>
      </c>
      <c r="B10" s="67">
        <v>81</v>
      </c>
      <c r="C10" s="60">
        <v>40</v>
      </c>
      <c r="D10" s="61">
        <f t="shared" si="0"/>
        <v>0.49382716049382713</v>
      </c>
      <c r="E10" s="68">
        <v>52</v>
      </c>
      <c r="F10" s="52">
        <v>11</v>
      </c>
      <c r="G10" s="50">
        <f t="shared" si="1"/>
        <v>0.21153846153846154</v>
      </c>
      <c r="H10" s="69">
        <v>17</v>
      </c>
      <c r="I10" s="60">
        <v>8</v>
      </c>
      <c r="J10" s="53">
        <f>IF(H10&gt;0,I10/H10,0)</f>
        <v>0.47058823529411764</v>
      </c>
      <c r="K10" s="52">
        <v>24</v>
      </c>
      <c r="L10" s="54">
        <v>14</v>
      </c>
      <c r="M10" s="55">
        <f t="shared" si="3"/>
        <v>0.58333333333333337</v>
      </c>
      <c r="N10" s="62">
        <v>0</v>
      </c>
      <c r="O10" s="63">
        <v>0</v>
      </c>
      <c r="P10" s="64">
        <v>13</v>
      </c>
      <c r="Q10" s="65">
        <v>2</v>
      </c>
      <c r="R10" s="66">
        <v>1</v>
      </c>
      <c r="S10" s="45"/>
    </row>
    <row r="11" spans="1:19" s="46" customFormat="1" ht="20.100000000000001" customHeight="1" x14ac:dyDescent="0.2">
      <c r="A11" s="31" t="s">
        <v>36</v>
      </c>
      <c r="B11" s="48">
        <v>28</v>
      </c>
      <c r="C11" s="60">
        <v>12</v>
      </c>
      <c r="D11" s="61">
        <f t="shared" si="0"/>
        <v>0.42857142857142855</v>
      </c>
      <c r="E11" s="70">
        <v>12</v>
      </c>
      <c r="F11" s="52">
        <v>0</v>
      </c>
      <c r="G11" s="50">
        <f t="shared" si="1"/>
        <v>0</v>
      </c>
      <c r="H11" s="37">
        <v>6</v>
      </c>
      <c r="I11" s="60">
        <v>0</v>
      </c>
      <c r="J11" s="53">
        <f>IF(H11&gt;0,I11/H11,0)</f>
        <v>0</v>
      </c>
      <c r="K11" s="52">
        <v>18</v>
      </c>
      <c r="L11" s="54">
        <v>8</v>
      </c>
      <c r="M11" s="55">
        <f>IF(K11&gt;0,L11/K11,0)</f>
        <v>0.44444444444444442</v>
      </c>
      <c r="N11" s="62">
        <v>0</v>
      </c>
      <c r="O11" s="63">
        <v>0</v>
      </c>
      <c r="P11" s="64">
        <v>8</v>
      </c>
      <c r="Q11" s="65">
        <v>0</v>
      </c>
      <c r="R11" s="66">
        <v>0</v>
      </c>
      <c r="S11" s="45"/>
    </row>
    <row r="12" spans="1:19" s="46" customFormat="1" ht="20.100000000000001" customHeight="1" x14ac:dyDescent="0.2">
      <c r="A12" s="31" t="s">
        <v>37</v>
      </c>
      <c r="B12" s="71">
        <v>104</v>
      </c>
      <c r="C12" s="60">
        <v>77</v>
      </c>
      <c r="D12" s="61">
        <f t="shared" si="0"/>
        <v>0.74038461538461542</v>
      </c>
      <c r="E12" s="72">
        <v>57</v>
      </c>
      <c r="F12" s="52">
        <v>23</v>
      </c>
      <c r="G12" s="50">
        <f t="shared" si="1"/>
        <v>0.40350877192982454</v>
      </c>
      <c r="H12" s="37">
        <v>53</v>
      </c>
      <c r="I12" s="60">
        <v>20</v>
      </c>
      <c r="J12" s="53">
        <f t="shared" si="2"/>
        <v>0.37735849056603776</v>
      </c>
      <c r="K12" s="52">
        <v>98</v>
      </c>
      <c r="L12" s="54">
        <v>73</v>
      </c>
      <c r="M12" s="55">
        <f t="shared" si="3"/>
        <v>0.74489795918367352</v>
      </c>
      <c r="N12" s="62">
        <v>1</v>
      </c>
      <c r="O12" s="63">
        <v>19</v>
      </c>
      <c r="P12" s="64">
        <v>55</v>
      </c>
      <c r="Q12" s="65">
        <v>1</v>
      </c>
      <c r="R12" s="66">
        <v>1</v>
      </c>
      <c r="S12" s="45"/>
    </row>
    <row r="13" spans="1:19" s="46" customFormat="1" ht="20.100000000000001" customHeight="1" x14ac:dyDescent="0.2">
      <c r="A13" s="31" t="s">
        <v>38</v>
      </c>
      <c r="B13" s="48">
        <v>60</v>
      </c>
      <c r="C13" s="60">
        <v>24</v>
      </c>
      <c r="D13" s="61">
        <f t="shared" si="0"/>
        <v>0.4</v>
      </c>
      <c r="E13" s="51">
        <v>36</v>
      </c>
      <c r="F13" s="52">
        <v>5</v>
      </c>
      <c r="G13" s="50">
        <f t="shared" si="1"/>
        <v>0.1388888888888889</v>
      </c>
      <c r="H13" s="37">
        <v>28</v>
      </c>
      <c r="I13" s="60">
        <v>1</v>
      </c>
      <c r="J13" s="53">
        <f t="shared" si="2"/>
        <v>3.5714285714285712E-2</v>
      </c>
      <c r="K13" s="52">
        <v>38</v>
      </c>
      <c r="L13" s="54">
        <v>17</v>
      </c>
      <c r="M13" s="55">
        <f t="shared" si="3"/>
        <v>0.44736842105263158</v>
      </c>
      <c r="N13" s="62">
        <v>0</v>
      </c>
      <c r="O13" s="63">
        <v>0</v>
      </c>
      <c r="P13" s="64">
        <v>16</v>
      </c>
      <c r="Q13" s="65">
        <v>0</v>
      </c>
      <c r="R13" s="66">
        <v>1</v>
      </c>
      <c r="S13" s="45"/>
    </row>
    <row r="14" spans="1:19" s="46" customFormat="1" ht="20.100000000000001" customHeight="1" x14ac:dyDescent="0.2">
      <c r="A14" s="31" t="s">
        <v>39</v>
      </c>
      <c r="B14" s="48">
        <v>23</v>
      </c>
      <c r="C14" s="60">
        <v>26</v>
      </c>
      <c r="D14" s="61">
        <f t="shared" si="0"/>
        <v>1.1304347826086956</v>
      </c>
      <c r="E14" s="51">
        <v>15</v>
      </c>
      <c r="F14" s="52">
        <v>1</v>
      </c>
      <c r="G14" s="50">
        <f t="shared" si="1"/>
        <v>6.6666666666666666E-2</v>
      </c>
      <c r="H14" s="37">
        <v>12</v>
      </c>
      <c r="I14" s="60">
        <v>1</v>
      </c>
      <c r="J14" s="53">
        <f t="shared" si="2"/>
        <v>8.3333333333333329E-2</v>
      </c>
      <c r="K14" s="52">
        <v>20</v>
      </c>
      <c r="L14" s="54">
        <v>25</v>
      </c>
      <c r="M14" s="55">
        <f t="shared" si="3"/>
        <v>1.25</v>
      </c>
      <c r="N14" s="62">
        <v>0</v>
      </c>
      <c r="O14" s="63">
        <v>0</v>
      </c>
      <c r="P14" s="64">
        <v>25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224</v>
      </c>
      <c r="C15" s="60">
        <v>152</v>
      </c>
      <c r="D15" s="61">
        <f t="shared" si="0"/>
        <v>0.6785714285714286</v>
      </c>
      <c r="E15" s="51">
        <v>98</v>
      </c>
      <c r="F15" s="52">
        <v>51</v>
      </c>
      <c r="G15" s="50">
        <f t="shared" si="1"/>
        <v>0.52040816326530615</v>
      </c>
      <c r="H15" s="37">
        <v>68</v>
      </c>
      <c r="I15" s="60">
        <v>18</v>
      </c>
      <c r="J15" s="53">
        <f t="shared" si="2"/>
        <v>0.26470588235294118</v>
      </c>
      <c r="K15" s="52">
        <v>136</v>
      </c>
      <c r="L15" s="54">
        <v>73</v>
      </c>
      <c r="M15" s="55">
        <f t="shared" si="3"/>
        <v>0.53676470588235292</v>
      </c>
      <c r="N15" s="62">
        <v>5</v>
      </c>
      <c r="O15" s="63">
        <v>0</v>
      </c>
      <c r="P15" s="64">
        <v>57</v>
      </c>
      <c r="Q15" s="65">
        <v>3</v>
      </c>
      <c r="R15" s="66">
        <v>25</v>
      </c>
      <c r="S15" s="45"/>
    </row>
    <row r="16" spans="1:19" s="46" customFormat="1" ht="20.100000000000001" customHeight="1" x14ac:dyDescent="0.2">
      <c r="A16" s="31" t="s">
        <v>41</v>
      </c>
      <c r="B16" s="48">
        <v>264</v>
      </c>
      <c r="C16" s="60">
        <v>163</v>
      </c>
      <c r="D16" s="61">
        <f t="shared" si="0"/>
        <v>0.61742424242424243</v>
      </c>
      <c r="E16" s="51">
        <v>109</v>
      </c>
      <c r="F16" s="52">
        <v>50</v>
      </c>
      <c r="G16" s="50">
        <f t="shared" si="1"/>
        <v>0.45871559633027525</v>
      </c>
      <c r="H16" s="37">
        <v>88</v>
      </c>
      <c r="I16" s="60">
        <v>27</v>
      </c>
      <c r="J16" s="53">
        <f t="shared" si="2"/>
        <v>0.30681818181818182</v>
      </c>
      <c r="K16" s="52">
        <v>124</v>
      </c>
      <c r="L16" s="54">
        <v>102</v>
      </c>
      <c r="M16" s="55">
        <f t="shared" si="3"/>
        <v>0.82258064516129037</v>
      </c>
      <c r="N16" s="62">
        <v>0</v>
      </c>
      <c r="O16" s="63">
        <v>0</v>
      </c>
      <c r="P16" s="64">
        <v>101</v>
      </c>
      <c r="Q16" s="65">
        <v>1</v>
      </c>
      <c r="R16" s="66">
        <v>1</v>
      </c>
      <c r="S16" s="45"/>
    </row>
    <row r="17" spans="1:19" s="46" customFormat="1" ht="20.100000000000001" customHeight="1" x14ac:dyDescent="0.2">
      <c r="A17" s="31" t="s">
        <v>42</v>
      </c>
      <c r="B17" s="48">
        <v>81</v>
      </c>
      <c r="C17" s="60">
        <v>26</v>
      </c>
      <c r="D17" s="61">
        <f t="shared" si="0"/>
        <v>0.32098765432098764</v>
      </c>
      <c r="E17" s="72">
        <v>56</v>
      </c>
      <c r="F17" s="52">
        <v>3</v>
      </c>
      <c r="G17" s="50">
        <f t="shared" si="1"/>
        <v>5.3571428571428568E-2</v>
      </c>
      <c r="H17" s="69">
        <v>56</v>
      </c>
      <c r="I17" s="60">
        <v>3</v>
      </c>
      <c r="J17" s="53">
        <f>IF(H17&gt;0,I17/H17,0)</f>
        <v>5.3571428571428568E-2</v>
      </c>
      <c r="K17" s="103">
        <v>81</v>
      </c>
      <c r="L17" s="54">
        <v>26</v>
      </c>
      <c r="M17" s="53">
        <f>IF(K17&gt;0,L17/K17,0)</f>
        <v>0.32098765432098764</v>
      </c>
      <c r="N17" s="62">
        <v>0</v>
      </c>
      <c r="O17" s="63">
        <v>0</v>
      </c>
      <c r="P17" s="64">
        <v>26</v>
      </c>
      <c r="Q17" s="65">
        <v>0</v>
      </c>
      <c r="R17" s="66">
        <v>0</v>
      </c>
      <c r="S17" s="45"/>
    </row>
    <row r="18" spans="1:19" s="46" customFormat="1" ht="20.100000000000001" customHeight="1" x14ac:dyDescent="0.2">
      <c r="A18" s="31" t="s">
        <v>43</v>
      </c>
      <c r="B18" s="48">
        <v>111</v>
      </c>
      <c r="C18" s="60">
        <v>87</v>
      </c>
      <c r="D18" s="61">
        <f t="shared" si="0"/>
        <v>0.78378378378378377</v>
      </c>
      <c r="E18" s="51">
        <v>55</v>
      </c>
      <c r="F18" s="52">
        <v>32</v>
      </c>
      <c r="G18" s="50">
        <f t="shared" si="1"/>
        <v>0.58181818181818179</v>
      </c>
      <c r="H18" s="37">
        <v>39</v>
      </c>
      <c r="I18" s="60">
        <v>12</v>
      </c>
      <c r="J18" s="53">
        <f t="shared" si="2"/>
        <v>0.30769230769230771</v>
      </c>
      <c r="K18" s="52">
        <v>80</v>
      </c>
      <c r="L18" s="54">
        <v>54</v>
      </c>
      <c r="M18" s="55">
        <f t="shared" si="3"/>
        <v>0.67500000000000004</v>
      </c>
      <c r="N18" s="62">
        <v>0</v>
      </c>
      <c r="O18" s="63">
        <v>0</v>
      </c>
      <c r="P18" s="64">
        <v>54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96</v>
      </c>
      <c r="C19" s="60">
        <v>60</v>
      </c>
      <c r="D19" s="61">
        <f t="shared" si="0"/>
        <v>0.625</v>
      </c>
      <c r="E19" s="51">
        <v>65</v>
      </c>
      <c r="F19" s="52">
        <v>13</v>
      </c>
      <c r="G19" s="50">
        <f t="shared" si="1"/>
        <v>0.2</v>
      </c>
      <c r="H19" s="37">
        <v>40</v>
      </c>
      <c r="I19" s="60">
        <v>6</v>
      </c>
      <c r="J19" s="53">
        <f t="shared" si="2"/>
        <v>0.15</v>
      </c>
      <c r="K19" s="52">
        <v>50</v>
      </c>
      <c r="L19" s="54">
        <v>39</v>
      </c>
      <c r="M19" s="55">
        <f t="shared" si="3"/>
        <v>0.78</v>
      </c>
      <c r="N19" s="62">
        <v>0</v>
      </c>
      <c r="O19" s="63">
        <v>0</v>
      </c>
      <c r="P19" s="64">
        <v>39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28</v>
      </c>
      <c r="C20" s="60">
        <v>11</v>
      </c>
      <c r="D20" s="61">
        <f t="shared" si="0"/>
        <v>0.39285714285714285</v>
      </c>
      <c r="E20" s="51">
        <v>17</v>
      </c>
      <c r="F20" s="52">
        <v>0</v>
      </c>
      <c r="G20" s="50">
        <f t="shared" si="1"/>
        <v>0</v>
      </c>
      <c r="H20" s="37">
        <v>0</v>
      </c>
      <c r="I20" s="60">
        <v>3</v>
      </c>
      <c r="J20" s="53">
        <f>IF(H20&gt;0,I20/H20,0)</f>
        <v>0</v>
      </c>
      <c r="K20" s="52">
        <v>11</v>
      </c>
      <c r="L20" s="54">
        <v>11</v>
      </c>
      <c r="M20" s="53">
        <f>IF(K20&gt;0,L20/K20,0)</f>
        <v>1</v>
      </c>
      <c r="N20" s="62">
        <v>0</v>
      </c>
      <c r="O20" s="63">
        <v>0</v>
      </c>
      <c r="P20" s="64">
        <v>11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73</v>
      </c>
      <c r="C21" s="60">
        <v>45</v>
      </c>
      <c r="D21" s="61">
        <f t="shared" si="0"/>
        <v>0.61643835616438358</v>
      </c>
      <c r="E21" s="51">
        <v>37</v>
      </c>
      <c r="F21" s="52">
        <v>10</v>
      </c>
      <c r="G21" s="50">
        <f t="shared" si="1"/>
        <v>0.27027027027027029</v>
      </c>
      <c r="H21" s="69">
        <v>37</v>
      </c>
      <c r="I21" s="60">
        <v>9</v>
      </c>
      <c r="J21" s="53">
        <f>IF(H21&gt;0,I21/H21,0)</f>
        <v>0.24324324324324326</v>
      </c>
      <c r="K21" s="103">
        <v>73</v>
      </c>
      <c r="L21" s="54">
        <v>40</v>
      </c>
      <c r="M21" s="53">
        <f>IF(K21&gt;0,L21/K21,0)</f>
        <v>0.54794520547945202</v>
      </c>
      <c r="N21" s="62">
        <v>0</v>
      </c>
      <c r="O21" s="63">
        <v>0</v>
      </c>
      <c r="P21" s="64">
        <v>40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161</v>
      </c>
      <c r="C22" s="74">
        <v>62</v>
      </c>
      <c r="D22" s="75">
        <f t="shared" si="0"/>
        <v>0.38509316770186336</v>
      </c>
      <c r="E22" s="51">
        <v>114</v>
      </c>
      <c r="F22" s="76">
        <v>19</v>
      </c>
      <c r="G22" s="75">
        <f>IF(E22&gt;0,F22/E22,0)</f>
        <v>0.16666666666666666</v>
      </c>
      <c r="H22" s="69">
        <v>30</v>
      </c>
      <c r="I22" s="74">
        <v>1</v>
      </c>
      <c r="J22" s="75">
        <f>IF(H22&gt;0,I22/H22,0)</f>
        <v>3.3333333333333333E-2</v>
      </c>
      <c r="K22" s="222">
        <v>60</v>
      </c>
      <c r="L22" s="78">
        <v>23</v>
      </c>
      <c r="M22" s="55">
        <f t="shared" si="3"/>
        <v>0.38333333333333336</v>
      </c>
      <c r="N22" s="79">
        <v>0</v>
      </c>
      <c r="O22" s="80">
        <v>0</v>
      </c>
      <c r="P22" s="78">
        <v>22</v>
      </c>
      <c r="Q22" s="81">
        <v>0</v>
      </c>
      <c r="R22" s="82">
        <v>2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1590</v>
      </c>
      <c r="C23" s="85">
        <f>SUM(C7:C22)</f>
        <v>931</v>
      </c>
      <c r="D23" s="86">
        <f t="shared" si="0"/>
        <v>0.58553459119496853</v>
      </c>
      <c r="E23" s="87">
        <f>SUM(E7:E22)</f>
        <v>860</v>
      </c>
      <c r="F23" s="85">
        <f>SUM(F7:F22)</f>
        <v>271</v>
      </c>
      <c r="G23" s="86">
        <f t="shared" si="1"/>
        <v>0.31511627906976747</v>
      </c>
      <c r="H23" s="88">
        <v>602</v>
      </c>
      <c r="I23" s="85">
        <f>SUM(I7:I22)</f>
        <v>157</v>
      </c>
      <c r="J23" s="89">
        <f t="shared" si="2"/>
        <v>0.26079734219269102</v>
      </c>
      <c r="K23" s="85">
        <v>849</v>
      </c>
      <c r="L23" s="90">
        <f>SUM(L7:L22)</f>
        <v>634</v>
      </c>
      <c r="M23" s="91">
        <f>+L23/K23</f>
        <v>0.74676089517078914</v>
      </c>
      <c r="N23" s="93">
        <f>SUM(N7:N22)</f>
        <v>7</v>
      </c>
      <c r="O23" s="93">
        <f>SUM(O7:O22)</f>
        <v>19</v>
      </c>
      <c r="P23" s="94">
        <f>SUM(P7:P22)</f>
        <v>592</v>
      </c>
      <c r="Q23" s="94">
        <f>SUM(Q7:Q22)</f>
        <v>10</v>
      </c>
      <c r="R23" s="95">
        <f>SUM(R7:R22)</f>
        <v>35</v>
      </c>
      <c r="S23" s="45"/>
    </row>
    <row r="24" spans="1:19" ht="15" x14ac:dyDescent="0.25">
      <c r="A24" s="246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9" ht="27" customHeight="1" x14ac:dyDescent="0.25">
      <c r="A25" s="248" t="s">
        <v>49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</row>
    <row r="26" spans="1:19" ht="15" x14ac:dyDescent="0.25">
      <c r="A26" s="244" t="s">
        <v>50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ht="15" x14ac:dyDescent="0.25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26:Q26"/>
    <mergeCell ref="A24:Q24"/>
    <mergeCell ref="A25:R25"/>
    <mergeCell ref="A1:R1"/>
    <mergeCell ref="A2:R2"/>
    <mergeCell ref="A3:R3"/>
    <mergeCell ref="H4:M4"/>
    <mergeCell ref="H5:M5"/>
    <mergeCell ref="N5:R5"/>
    <mergeCell ref="B5:D5"/>
    <mergeCell ref="E5:G5"/>
    <mergeCell ref="N4:R4"/>
    <mergeCell ref="B4:D4"/>
    <mergeCell ref="E4:G4"/>
    <mergeCell ref="A4:A6"/>
  </mergeCells>
  <phoneticPr fontId="2" type="noConversion"/>
  <printOptions horizontalCentered="1" verticalCentered="1"/>
  <pageMargins left="0.3" right="0.3" top="0.57999999999999996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5"/>
  <sheetViews>
    <sheetView zoomScale="90" zoomScaleNormal="90" workbookViewId="0">
      <selection activeCell="A26" sqref="A26"/>
    </sheetView>
  </sheetViews>
  <sheetFormatPr defaultColWidth="9.140625" defaultRowHeight="12.75" x14ac:dyDescent="0.2"/>
  <cols>
    <col min="1" max="1" width="19.5703125" style="3" customWidth="1"/>
    <col min="2" max="2" width="8" style="144" customWidth="1"/>
    <col min="3" max="3" width="7.42578125" style="145" customWidth="1"/>
    <col min="4" max="4" width="7.28515625" style="146" customWidth="1"/>
    <col min="5" max="5" width="8.5703125" style="145" customWidth="1"/>
    <col min="6" max="6" width="8.5703125" style="147" customWidth="1"/>
    <col min="7" max="7" width="7" style="3" customWidth="1"/>
    <col min="8" max="8" width="10.28515625" style="3" customWidth="1"/>
    <col min="9" max="10" width="8.5703125" style="3" customWidth="1"/>
    <col min="11" max="11" width="9.5703125" style="3" customWidth="1"/>
    <col min="12" max="12" width="9.42578125" style="146" customWidth="1"/>
    <col min="13" max="13" width="8" style="145" customWidth="1"/>
    <col min="14" max="14" width="8" style="147" customWidth="1"/>
    <col min="15" max="15" width="9.7109375" style="3" customWidth="1"/>
    <col min="16" max="16384" width="9.140625" style="3"/>
  </cols>
  <sheetData>
    <row r="1" spans="1:15" s="24" customFormat="1" ht="20.100000000000001" customHeight="1" x14ac:dyDescent="0.2">
      <c r="A1" s="249" t="str">
        <f>+'1 Adult Part'!A1:O1</f>
        <v>TAB 6 - WIOA TITLE I PARTICIPANT SUMMARIES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  <c r="O1" s="228"/>
    </row>
    <row r="2" spans="1:15" s="24" customFormat="1" ht="20.100000000000001" customHeight="1" x14ac:dyDescent="0.2">
      <c r="A2" s="267" t="str">
        <f>'1 Adult Part'!$A$2</f>
        <v>FY26 QUARTER ENDING SEPTEMBER 30, 2025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9"/>
    </row>
    <row r="3" spans="1:15" s="24" customFormat="1" ht="20.100000000000001" customHeight="1" thickBot="1" x14ac:dyDescent="0.25">
      <c r="A3" s="277" t="s">
        <v>51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9"/>
    </row>
    <row r="4" spans="1:15" ht="15" x14ac:dyDescent="0.25">
      <c r="A4" s="280" t="s">
        <v>12</v>
      </c>
      <c r="B4" s="275" t="s">
        <v>52</v>
      </c>
      <c r="C4" s="275"/>
      <c r="D4" s="276"/>
      <c r="E4" s="274" t="s">
        <v>53</v>
      </c>
      <c r="F4" s="275"/>
      <c r="G4" s="276"/>
      <c r="H4" s="227" t="s">
        <v>54</v>
      </c>
      <c r="I4" s="272" t="s">
        <v>55</v>
      </c>
      <c r="J4" s="273"/>
      <c r="K4" s="272" t="s">
        <v>56</v>
      </c>
      <c r="L4" s="273"/>
      <c r="M4" s="274" t="s">
        <v>57</v>
      </c>
      <c r="N4" s="276"/>
    </row>
    <row r="5" spans="1:15" ht="34.5" customHeight="1" thickBot="1" x14ac:dyDescent="0.3">
      <c r="A5" s="281"/>
      <c r="B5" s="97" t="s">
        <v>20</v>
      </c>
      <c r="C5" s="97" t="s">
        <v>21</v>
      </c>
      <c r="D5" s="98" t="s">
        <v>58</v>
      </c>
      <c r="E5" s="97" t="s">
        <v>20</v>
      </c>
      <c r="F5" s="99" t="s">
        <v>21</v>
      </c>
      <c r="G5" s="98" t="s">
        <v>58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97" t="s">
        <v>20</v>
      </c>
      <c r="N5" s="102" t="s">
        <v>21</v>
      </c>
    </row>
    <row r="6" spans="1:15" s="110" customFormat="1" ht="21.95" customHeight="1" x14ac:dyDescent="0.2">
      <c r="A6" s="47" t="s">
        <v>32</v>
      </c>
      <c r="B6" s="37">
        <v>27</v>
      </c>
      <c r="C6" s="103">
        <v>1</v>
      </c>
      <c r="D6" s="50">
        <f t="shared" ref="D6:D22" si="0">C6/B6</f>
        <v>3.7037037037037035E-2</v>
      </c>
      <c r="E6" s="35">
        <v>18</v>
      </c>
      <c r="F6" s="104">
        <v>1</v>
      </c>
      <c r="G6" s="50">
        <f t="shared" ref="G6:G22" si="1">F6/E6</f>
        <v>5.5555555555555552E-2</v>
      </c>
      <c r="H6" s="104">
        <v>0</v>
      </c>
      <c r="I6" s="105">
        <f t="shared" ref="I6:I22" si="2">+E6/B6</f>
        <v>0.66666666666666663</v>
      </c>
      <c r="J6" s="50">
        <f>IF(F6=0,0, F6/(C6-H6))</f>
        <v>1</v>
      </c>
      <c r="K6" s="106">
        <v>21</v>
      </c>
      <c r="L6" s="107">
        <v>15</v>
      </c>
      <c r="M6" s="108">
        <v>13</v>
      </c>
      <c r="N6" s="109">
        <v>5</v>
      </c>
    </row>
    <row r="7" spans="1:15" s="110" customFormat="1" ht="21.95" customHeight="1" x14ac:dyDescent="0.2">
      <c r="A7" s="47" t="s">
        <v>33</v>
      </c>
      <c r="B7" s="37">
        <v>100</v>
      </c>
      <c r="C7" s="103">
        <v>7</v>
      </c>
      <c r="D7" s="111">
        <f t="shared" si="0"/>
        <v>7.0000000000000007E-2</v>
      </c>
      <c r="E7" s="51">
        <v>70</v>
      </c>
      <c r="F7" s="104">
        <v>1</v>
      </c>
      <c r="G7" s="50">
        <f t="shared" si="1"/>
        <v>1.4285714285714285E-2</v>
      </c>
      <c r="H7" s="104">
        <v>0</v>
      </c>
      <c r="I7" s="105">
        <f t="shared" si="2"/>
        <v>0.7</v>
      </c>
      <c r="J7" s="50">
        <f t="shared" ref="J7:J22" si="3">(F7/(C7-H7))</f>
        <v>0.14285714285714285</v>
      </c>
      <c r="K7" s="106">
        <v>17</v>
      </c>
      <c r="L7" s="107">
        <v>23</v>
      </c>
      <c r="M7" s="112">
        <v>153</v>
      </c>
      <c r="N7" s="109">
        <v>10</v>
      </c>
    </row>
    <row r="8" spans="1:15" s="110" customFormat="1" ht="21.95" customHeight="1" x14ac:dyDescent="0.2">
      <c r="A8" s="31" t="s">
        <v>34</v>
      </c>
      <c r="B8" s="37">
        <v>50</v>
      </c>
      <c r="C8" s="113">
        <v>9</v>
      </c>
      <c r="D8" s="61">
        <f t="shared" si="0"/>
        <v>0.18</v>
      </c>
      <c r="E8" s="51">
        <v>39</v>
      </c>
      <c r="F8" s="114">
        <v>7</v>
      </c>
      <c r="G8" s="111">
        <f t="shared" si="1"/>
        <v>0.17948717948717949</v>
      </c>
      <c r="H8" s="115">
        <v>0</v>
      </c>
      <c r="I8" s="116">
        <f t="shared" si="2"/>
        <v>0.78</v>
      </c>
      <c r="J8" s="61">
        <f t="shared" si="3"/>
        <v>0.77777777777777779</v>
      </c>
      <c r="K8" s="106">
        <v>20</v>
      </c>
      <c r="L8" s="117">
        <v>23.214285714285701</v>
      </c>
      <c r="M8" s="112">
        <v>16</v>
      </c>
      <c r="N8" s="118">
        <v>18</v>
      </c>
    </row>
    <row r="9" spans="1:15" s="110" customFormat="1" ht="21.95" customHeight="1" x14ac:dyDescent="0.2">
      <c r="A9" s="31" t="s">
        <v>35</v>
      </c>
      <c r="B9" s="69">
        <v>52</v>
      </c>
      <c r="C9" s="113">
        <v>5</v>
      </c>
      <c r="D9" s="61">
        <f t="shared" si="0"/>
        <v>9.6153846153846159E-2</v>
      </c>
      <c r="E9" s="68">
        <v>31</v>
      </c>
      <c r="F9" s="114">
        <v>2</v>
      </c>
      <c r="G9" s="61">
        <f>IF(E9&gt;0,F9/E9,0)</f>
        <v>6.4516129032258063E-2</v>
      </c>
      <c r="H9" s="114">
        <v>0</v>
      </c>
      <c r="I9" s="116">
        <f t="shared" si="2"/>
        <v>0.59615384615384615</v>
      </c>
      <c r="J9" s="61">
        <f t="shared" si="3"/>
        <v>0.4</v>
      </c>
      <c r="K9" s="119">
        <v>19</v>
      </c>
      <c r="L9" s="117">
        <v>21.201923076923102</v>
      </c>
      <c r="M9" s="120">
        <v>19</v>
      </c>
      <c r="N9" s="118">
        <v>0</v>
      </c>
    </row>
    <row r="10" spans="1:15" s="110" customFormat="1" ht="21.95" customHeight="1" x14ac:dyDescent="0.2">
      <c r="A10" s="31" t="s">
        <v>36</v>
      </c>
      <c r="B10" s="37">
        <v>13</v>
      </c>
      <c r="C10" s="113">
        <v>1</v>
      </c>
      <c r="D10" s="61">
        <f t="shared" si="0"/>
        <v>7.6923076923076927E-2</v>
      </c>
      <c r="E10" s="51">
        <v>9</v>
      </c>
      <c r="F10" s="114">
        <v>1</v>
      </c>
      <c r="G10" s="61">
        <f t="shared" si="1"/>
        <v>0.1111111111111111</v>
      </c>
      <c r="H10" s="114">
        <v>0</v>
      </c>
      <c r="I10" s="116">
        <f t="shared" si="2"/>
        <v>0.69230769230769229</v>
      </c>
      <c r="J10" s="61">
        <f t="shared" si="3"/>
        <v>1</v>
      </c>
      <c r="K10" s="106">
        <v>18</v>
      </c>
      <c r="L10" s="117">
        <v>40</v>
      </c>
      <c r="M10" s="112">
        <v>10</v>
      </c>
      <c r="N10" s="118">
        <v>5</v>
      </c>
    </row>
    <row r="11" spans="1:15" s="110" customFormat="1" ht="21.95" customHeight="1" x14ac:dyDescent="0.2">
      <c r="A11" s="31" t="s">
        <v>37</v>
      </c>
      <c r="B11" s="37">
        <v>75</v>
      </c>
      <c r="C11" s="113">
        <v>4</v>
      </c>
      <c r="D11" s="61">
        <f t="shared" si="0"/>
        <v>5.3333333333333337E-2</v>
      </c>
      <c r="E11" s="51">
        <v>54</v>
      </c>
      <c r="F11" s="114">
        <v>3</v>
      </c>
      <c r="G11" s="121">
        <f t="shared" si="1"/>
        <v>5.5555555555555552E-2</v>
      </c>
      <c r="H11" s="122">
        <v>0</v>
      </c>
      <c r="I11" s="116">
        <f t="shared" si="2"/>
        <v>0.72</v>
      </c>
      <c r="J11" s="61">
        <f t="shared" si="3"/>
        <v>0.75</v>
      </c>
      <c r="K11" s="106">
        <v>23</v>
      </c>
      <c r="L11" s="117">
        <v>28</v>
      </c>
      <c r="M11" s="112">
        <v>70</v>
      </c>
      <c r="N11" s="118">
        <v>35</v>
      </c>
    </row>
    <row r="12" spans="1:15" s="110" customFormat="1" ht="21.95" customHeight="1" x14ac:dyDescent="0.2">
      <c r="A12" s="31" t="s">
        <v>38</v>
      </c>
      <c r="B12" s="37">
        <v>38</v>
      </c>
      <c r="C12" s="113">
        <v>2</v>
      </c>
      <c r="D12" s="61">
        <f t="shared" si="0"/>
        <v>5.2631578947368418E-2</v>
      </c>
      <c r="E12" s="51">
        <v>26</v>
      </c>
      <c r="F12" s="114">
        <v>1</v>
      </c>
      <c r="G12" s="61">
        <f t="shared" si="1"/>
        <v>3.8461538461538464E-2</v>
      </c>
      <c r="H12" s="114">
        <v>0</v>
      </c>
      <c r="I12" s="116">
        <f t="shared" si="2"/>
        <v>0.68421052631578949</v>
      </c>
      <c r="J12" s="61">
        <f t="shared" si="3"/>
        <v>0.5</v>
      </c>
      <c r="K12" s="106">
        <v>21</v>
      </c>
      <c r="L12" s="117">
        <v>19.87</v>
      </c>
      <c r="M12" s="112">
        <v>32</v>
      </c>
      <c r="N12" s="118">
        <v>4</v>
      </c>
    </row>
    <row r="13" spans="1:15" s="110" customFormat="1" ht="21.95" customHeight="1" x14ac:dyDescent="0.2">
      <c r="A13" s="31" t="s">
        <v>39</v>
      </c>
      <c r="B13" s="37">
        <v>15</v>
      </c>
      <c r="C13" s="113">
        <v>2</v>
      </c>
      <c r="D13" s="61">
        <f t="shared" si="0"/>
        <v>0.13333333333333333</v>
      </c>
      <c r="E13" s="51">
        <v>11</v>
      </c>
      <c r="F13" s="114">
        <v>2</v>
      </c>
      <c r="G13" s="111">
        <f>IF(E13&gt;0,F13/E13,0)</f>
        <v>0.18181818181818182</v>
      </c>
      <c r="H13" s="115">
        <v>0</v>
      </c>
      <c r="I13" s="116">
        <f t="shared" si="2"/>
        <v>0.73333333333333328</v>
      </c>
      <c r="J13" s="61">
        <f t="shared" si="3"/>
        <v>1</v>
      </c>
      <c r="K13" s="106">
        <v>18</v>
      </c>
      <c r="L13" s="117">
        <v>23.5</v>
      </c>
      <c r="M13" s="112">
        <v>11</v>
      </c>
      <c r="N13" s="118">
        <v>19</v>
      </c>
    </row>
    <row r="14" spans="1:15" s="110" customFormat="1" ht="21.95" customHeight="1" x14ac:dyDescent="0.2">
      <c r="A14" s="31" t="s">
        <v>40</v>
      </c>
      <c r="B14" s="37">
        <v>120</v>
      </c>
      <c r="C14" s="113">
        <v>18</v>
      </c>
      <c r="D14" s="61">
        <f t="shared" si="0"/>
        <v>0.15</v>
      </c>
      <c r="E14" s="51">
        <v>98</v>
      </c>
      <c r="F14" s="114">
        <v>11</v>
      </c>
      <c r="G14" s="61">
        <f t="shared" si="1"/>
        <v>0.11224489795918367</v>
      </c>
      <c r="H14" s="114">
        <v>0</v>
      </c>
      <c r="I14" s="116">
        <f t="shared" si="2"/>
        <v>0.81666666666666665</v>
      </c>
      <c r="J14" s="61">
        <f t="shared" si="3"/>
        <v>0.61111111111111116</v>
      </c>
      <c r="K14" s="106">
        <v>19.5</v>
      </c>
      <c r="L14" s="117">
        <v>21.614318181818199</v>
      </c>
      <c r="M14" s="112">
        <v>104</v>
      </c>
      <c r="N14" s="118">
        <v>45</v>
      </c>
    </row>
    <row r="15" spans="1:15" s="110" customFormat="1" ht="21.95" customHeight="1" x14ac:dyDescent="0.2">
      <c r="A15" s="31" t="s">
        <v>41</v>
      </c>
      <c r="B15" s="37">
        <v>138</v>
      </c>
      <c r="C15" s="113">
        <v>12</v>
      </c>
      <c r="D15" s="61">
        <f t="shared" si="0"/>
        <v>8.6956521739130432E-2</v>
      </c>
      <c r="E15" s="51">
        <v>96</v>
      </c>
      <c r="F15" s="114">
        <v>7</v>
      </c>
      <c r="G15" s="61">
        <f>IF(E15=0,0,F15/E15)</f>
        <v>7.2916666666666671E-2</v>
      </c>
      <c r="H15" s="114">
        <v>1</v>
      </c>
      <c r="I15" s="116">
        <f t="shared" si="2"/>
        <v>0.69565217391304346</v>
      </c>
      <c r="J15" s="61">
        <f t="shared" si="3"/>
        <v>0.63636363636363635</v>
      </c>
      <c r="K15" s="106">
        <v>17.2</v>
      </c>
      <c r="L15" s="117">
        <v>20.75</v>
      </c>
      <c r="M15" s="112">
        <v>86</v>
      </c>
      <c r="N15" s="118">
        <v>66</v>
      </c>
    </row>
    <row r="16" spans="1:15" s="110" customFormat="1" ht="21.95" customHeight="1" x14ac:dyDescent="0.2">
      <c r="A16" s="31" t="s">
        <v>42</v>
      </c>
      <c r="B16" s="37">
        <v>38</v>
      </c>
      <c r="C16" s="113">
        <v>3</v>
      </c>
      <c r="D16" s="61">
        <f t="shared" si="0"/>
        <v>7.8947368421052627E-2</v>
      </c>
      <c r="E16" s="51">
        <v>29</v>
      </c>
      <c r="F16" s="114">
        <v>0</v>
      </c>
      <c r="G16" s="61">
        <f t="shared" si="1"/>
        <v>0</v>
      </c>
      <c r="H16" s="114">
        <v>0</v>
      </c>
      <c r="I16" s="116">
        <f t="shared" si="2"/>
        <v>0.76315789473684215</v>
      </c>
      <c r="J16" s="61">
        <f t="shared" si="3"/>
        <v>0</v>
      </c>
      <c r="K16" s="106">
        <v>20</v>
      </c>
      <c r="L16" s="117">
        <v>0</v>
      </c>
      <c r="M16" s="120">
        <v>56</v>
      </c>
      <c r="N16" s="118">
        <v>7</v>
      </c>
    </row>
    <row r="17" spans="1:17" s="110" customFormat="1" ht="21.95" customHeight="1" x14ac:dyDescent="0.2">
      <c r="A17" s="31" t="s">
        <v>43</v>
      </c>
      <c r="B17" s="37">
        <v>50</v>
      </c>
      <c r="C17" s="113">
        <v>6</v>
      </c>
      <c r="D17" s="61">
        <f t="shared" si="0"/>
        <v>0.12</v>
      </c>
      <c r="E17" s="51">
        <v>35</v>
      </c>
      <c r="F17" s="114">
        <v>0</v>
      </c>
      <c r="G17" s="61">
        <f t="shared" si="1"/>
        <v>0</v>
      </c>
      <c r="H17" s="114">
        <v>1</v>
      </c>
      <c r="I17" s="116">
        <f t="shared" si="2"/>
        <v>0.7</v>
      </c>
      <c r="J17" s="61">
        <f t="shared" si="3"/>
        <v>0</v>
      </c>
      <c r="K17" s="106">
        <v>24</v>
      </c>
      <c r="L17" s="117">
        <v>0</v>
      </c>
      <c r="M17" s="112">
        <v>44</v>
      </c>
      <c r="N17" s="118">
        <v>18</v>
      </c>
    </row>
    <row r="18" spans="1:17" s="110" customFormat="1" ht="21.95" customHeight="1" x14ac:dyDescent="0.2">
      <c r="A18" s="31" t="s">
        <v>44</v>
      </c>
      <c r="B18" s="37">
        <v>50</v>
      </c>
      <c r="C18" s="113">
        <v>1</v>
      </c>
      <c r="D18" s="61">
        <f t="shared" si="0"/>
        <v>0.02</v>
      </c>
      <c r="E18" s="51">
        <v>35</v>
      </c>
      <c r="F18" s="114">
        <v>0</v>
      </c>
      <c r="G18" s="61">
        <f t="shared" si="1"/>
        <v>0</v>
      </c>
      <c r="H18" s="114">
        <v>0</v>
      </c>
      <c r="I18" s="116">
        <f t="shared" si="2"/>
        <v>0.7</v>
      </c>
      <c r="J18" s="61">
        <f t="shared" si="3"/>
        <v>0</v>
      </c>
      <c r="K18" s="106">
        <v>23</v>
      </c>
      <c r="L18" s="117">
        <v>0</v>
      </c>
      <c r="M18" s="112">
        <v>52</v>
      </c>
      <c r="N18" s="118">
        <v>24</v>
      </c>
    </row>
    <row r="19" spans="1:17" s="110" customFormat="1" ht="21.95" customHeight="1" x14ac:dyDescent="0.2">
      <c r="A19" s="31" t="s">
        <v>45</v>
      </c>
      <c r="B19" s="37">
        <v>24</v>
      </c>
      <c r="C19" s="113">
        <v>0</v>
      </c>
      <c r="D19" s="61">
        <f t="shared" si="0"/>
        <v>0</v>
      </c>
      <c r="E19" s="51">
        <v>18</v>
      </c>
      <c r="F19" s="114">
        <v>0</v>
      </c>
      <c r="G19" s="50">
        <f t="shared" si="1"/>
        <v>0</v>
      </c>
      <c r="H19" s="104">
        <v>0</v>
      </c>
      <c r="I19" s="116">
        <f t="shared" si="2"/>
        <v>0.75</v>
      </c>
      <c r="J19" s="61">
        <f>IF(F19=0,0,F19/(C19-H19))</f>
        <v>0</v>
      </c>
      <c r="K19" s="106">
        <v>25</v>
      </c>
      <c r="L19" s="117">
        <v>0</v>
      </c>
      <c r="M19" s="112">
        <v>18</v>
      </c>
      <c r="N19" s="118">
        <v>11</v>
      </c>
    </row>
    <row r="20" spans="1:17" s="110" customFormat="1" ht="21.95" customHeight="1" x14ac:dyDescent="0.2">
      <c r="A20" s="31" t="s">
        <v>46</v>
      </c>
      <c r="B20" s="69">
        <v>49</v>
      </c>
      <c r="C20" s="113">
        <v>2</v>
      </c>
      <c r="D20" s="61">
        <f t="shared" si="0"/>
        <v>4.0816326530612242E-2</v>
      </c>
      <c r="E20" s="51">
        <v>43</v>
      </c>
      <c r="F20" s="114">
        <v>2</v>
      </c>
      <c r="G20" s="50">
        <f t="shared" si="1"/>
        <v>4.6511627906976744E-2</v>
      </c>
      <c r="H20" s="104">
        <v>0</v>
      </c>
      <c r="I20" s="116">
        <f t="shared" si="2"/>
        <v>0.87755102040816324</v>
      </c>
      <c r="J20" s="61">
        <f t="shared" si="3"/>
        <v>1</v>
      </c>
      <c r="K20" s="106">
        <v>16</v>
      </c>
      <c r="L20" s="117">
        <v>30</v>
      </c>
      <c r="M20" s="120">
        <v>57</v>
      </c>
      <c r="N20" s="118">
        <v>24</v>
      </c>
    </row>
    <row r="21" spans="1:17" s="110" customFormat="1" ht="21.95" customHeight="1" thickBot="1" x14ac:dyDescent="0.25">
      <c r="A21" s="73" t="s">
        <v>47</v>
      </c>
      <c r="B21" s="123">
        <v>97</v>
      </c>
      <c r="C21" s="124">
        <v>7</v>
      </c>
      <c r="D21" s="75">
        <f t="shared" si="0"/>
        <v>7.2164948453608241E-2</v>
      </c>
      <c r="E21" s="70">
        <v>43</v>
      </c>
      <c r="F21" s="122">
        <v>2</v>
      </c>
      <c r="G21" s="111">
        <f t="shared" si="1"/>
        <v>4.6511627906976744E-2</v>
      </c>
      <c r="H21" s="125">
        <v>0</v>
      </c>
      <c r="I21" s="116">
        <f t="shared" si="2"/>
        <v>0.44329896907216493</v>
      </c>
      <c r="J21" s="121">
        <f t="shared" si="3"/>
        <v>0.2857142857142857</v>
      </c>
      <c r="K21" s="106">
        <v>21.43</v>
      </c>
      <c r="L21" s="126">
        <v>18.5</v>
      </c>
      <c r="M21" s="221">
        <v>30</v>
      </c>
      <c r="N21" s="127">
        <v>12</v>
      </c>
    </row>
    <row r="22" spans="1:17" s="110" customFormat="1" ht="21.95" customHeight="1" thickBot="1" x14ac:dyDescent="0.25">
      <c r="A22" s="83" t="s">
        <v>48</v>
      </c>
      <c r="B22" s="128">
        <f>SUM(B6:B21)</f>
        <v>936</v>
      </c>
      <c r="C22" s="129">
        <f>SUM(C6:C21)</f>
        <v>80</v>
      </c>
      <c r="D22" s="130">
        <f t="shared" si="0"/>
        <v>8.5470085470085472E-2</v>
      </c>
      <c r="E22" s="87">
        <f>SUM(E6:E21)</f>
        <v>655</v>
      </c>
      <c r="F22" s="131">
        <f>SUM(F6:F21)</f>
        <v>40</v>
      </c>
      <c r="G22" s="130">
        <f t="shared" si="1"/>
        <v>6.1068702290076333E-2</v>
      </c>
      <c r="H22" s="131">
        <f>SUM(H6:H21)</f>
        <v>2</v>
      </c>
      <c r="I22" s="132">
        <f t="shared" si="2"/>
        <v>0.69978632478632474</v>
      </c>
      <c r="J22" s="130">
        <f t="shared" si="3"/>
        <v>0.51282051282051277</v>
      </c>
      <c r="K22" s="133">
        <v>19.743038167938931</v>
      </c>
      <c r="L22" s="134">
        <v>22.844533653846199</v>
      </c>
      <c r="M22" s="135">
        <f>SUM(M6:M21)</f>
        <v>771</v>
      </c>
      <c r="N22" s="136">
        <f>SUM(N6:N21)</f>
        <v>303</v>
      </c>
    </row>
    <row r="23" spans="1:17" s="142" customFormat="1" ht="15" x14ac:dyDescent="0.25">
      <c r="A23" s="137" t="s">
        <v>59</v>
      </c>
      <c r="B23" s="138"/>
      <c r="C23" s="139"/>
      <c r="D23" s="140"/>
      <c r="E23" s="139"/>
      <c r="F23" s="141"/>
      <c r="L23" s="140"/>
      <c r="M23" s="139"/>
    </row>
    <row r="24" spans="1:17" s="142" customFormat="1" ht="15" x14ac:dyDescent="0.25">
      <c r="A24" s="142" t="s">
        <v>60</v>
      </c>
      <c r="B24" s="138"/>
      <c r="C24" s="139"/>
      <c r="D24" s="140"/>
      <c r="E24" s="139"/>
      <c r="F24" s="141"/>
      <c r="L24" s="140"/>
      <c r="M24" s="139"/>
      <c r="N24" s="143"/>
    </row>
    <row r="25" spans="1:17" ht="24" customHeight="1" x14ac:dyDescent="0.25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</sheetData>
  <mergeCells count="10">
    <mergeCell ref="A25:Q25"/>
    <mergeCell ref="A2:N2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0.68" bottom="0.56999999999999995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3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19.42578125" style="3" customWidth="1"/>
    <col min="2" max="2" width="7.5703125" style="182" customWidth="1"/>
    <col min="3" max="4" width="8" style="3" customWidth="1"/>
    <col min="5" max="5" width="10" style="3" customWidth="1"/>
    <col min="6" max="7" width="8.140625" style="3" customWidth="1"/>
    <col min="8" max="8" width="7" style="3" customWidth="1"/>
    <col min="9" max="10" width="7.5703125" style="3" customWidth="1"/>
    <col min="11" max="11" width="9.5703125" style="3" customWidth="1"/>
    <col min="12" max="15" width="7.7109375" style="3" customWidth="1"/>
    <col min="16" max="17" width="9.140625" style="3"/>
    <col min="18" max="18" width="8.85546875" style="3" customWidth="1"/>
    <col min="19" max="16384" width="9.140625" style="3"/>
  </cols>
  <sheetData>
    <row r="1" spans="1:19" s="24" customFormat="1" ht="20.100000000000001" customHeight="1" x14ac:dyDescent="0.2">
      <c r="A1" s="249" t="str">
        <f>+'1 Adult Part'!A1:O1</f>
        <v>TAB 6 - WIOA TITLE I PARTICIPANT SUMMARIES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1"/>
    </row>
    <row r="2" spans="1:19" s="24" customFormat="1" ht="20.100000000000001" customHeight="1" x14ac:dyDescent="0.2">
      <c r="A2" s="252" t="str">
        <f>'1 Adult Part'!$A$2</f>
        <v>FY26 QUARTER ENDING SEPTEMBER 30, 2025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9"/>
    </row>
    <row r="3" spans="1:19" s="24" customFormat="1" ht="20.100000000000001" customHeight="1" thickBot="1" x14ac:dyDescent="0.25">
      <c r="A3" s="255" t="s">
        <v>61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</row>
    <row r="4" spans="1:19" ht="16.5" customHeight="1" x14ac:dyDescent="0.25">
      <c r="A4" s="280" t="s">
        <v>62</v>
      </c>
      <c r="B4" s="272" t="s">
        <v>63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73"/>
    </row>
    <row r="5" spans="1:19" ht="50.25" customHeight="1" thickBot="1" x14ac:dyDescent="0.25">
      <c r="A5" s="281"/>
      <c r="B5" s="148" t="s">
        <v>64</v>
      </c>
      <c r="C5" s="149" t="s">
        <v>65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71</v>
      </c>
      <c r="J5" s="149" t="s">
        <v>72</v>
      </c>
      <c r="K5" s="149" t="s">
        <v>73</v>
      </c>
      <c r="L5" s="149" t="s">
        <v>74</v>
      </c>
      <c r="M5" s="150" t="s">
        <v>75</v>
      </c>
      <c r="N5" s="149" t="s">
        <v>76</v>
      </c>
      <c r="O5" s="151" t="s">
        <v>77</v>
      </c>
      <c r="R5" s="152"/>
      <c r="S5" s="152"/>
    </row>
    <row r="6" spans="1:19" s="46" customFormat="1" ht="21.95" customHeight="1" x14ac:dyDescent="0.2">
      <c r="A6" s="31" t="s">
        <v>32</v>
      </c>
      <c r="B6" s="153">
        <v>40</v>
      </c>
      <c r="C6" s="154">
        <v>13.3333333333333</v>
      </c>
      <c r="D6" s="155">
        <v>20</v>
      </c>
      <c r="E6" s="154">
        <v>53.3333333333333</v>
      </c>
      <c r="F6" s="154">
        <v>6.6666666666666696</v>
      </c>
      <c r="G6" s="155">
        <v>6.6666666666666696</v>
      </c>
      <c r="H6" s="154">
        <v>0</v>
      </c>
      <c r="I6" s="155">
        <v>100</v>
      </c>
      <c r="J6" s="154">
        <v>0</v>
      </c>
      <c r="K6" s="155">
        <v>0</v>
      </c>
      <c r="L6" s="155">
        <v>13.3333333333333</v>
      </c>
      <c r="M6" s="156">
        <v>6.6666666666666696</v>
      </c>
      <c r="N6" s="155">
        <v>40</v>
      </c>
      <c r="O6" s="157">
        <v>100</v>
      </c>
      <c r="P6" s="158"/>
    </row>
    <row r="7" spans="1:19" s="46" customFormat="1" ht="21.95" customHeight="1" x14ac:dyDescent="0.2">
      <c r="A7" s="47" t="s">
        <v>33</v>
      </c>
      <c r="B7" s="159">
        <v>93.069306930693102</v>
      </c>
      <c r="C7" s="160">
        <v>5.9405940594059397</v>
      </c>
      <c r="D7" s="161">
        <v>42.574257425742601</v>
      </c>
      <c r="E7" s="160">
        <v>66.3366336633663</v>
      </c>
      <c r="F7" s="160">
        <v>3.9603960396039599</v>
      </c>
      <c r="G7" s="161">
        <v>2.9702970297029698</v>
      </c>
      <c r="H7" s="160">
        <v>0.99009900990098998</v>
      </c>
      <c r="I7" s="161">
        <v>81.188118811881196</v>
      </c>
      <c r="J7" s="160">
        <v>0</v>
      </c>
      <c r="K7" s="161">
        <v>7.9207920792079198</v>
      </c>
      <c r="L7" s="161">
        <v>0.99009900990098998</v>
      </c>
      <c r="M7" s="162">
        <v>0</v>
      </c>
      <c r="N7" s="161">
        <v>38.613861386138602</v>
      </c>
      <c r="O7" s="163">
        <v>84.158415841584201</v>
      </c>
      <c r="P7" s="158"/>
    </row>
    <row r="8" spans="1:19" s="46" customFormat="1" ht="21.95" customHeight="1" x14ac:dyDescent="0.2">
      <c r="A8" s="31" t="s">
        <v>34</v>
      </c>
      <c r="B8" s="164">
        <v>53.3333333333333</v>
      </c>
      <c r="C8" s="165">
        <v>10</v>
      </c>
      <c r="D8" s="166">
        <v>6.6666666666666696</v>
      </c>
      <c r="E8" s="165">
        <v>30</v>
      </c>
      <c r="F8" s="165">
        <v>0</v>
      </c>
      <c r="G8" s="166">
        <v>20</v>
      </c>
      <c r="H8" s="165">
        <v>3.3333333333333299</v>
      </c>
      <c r="I8" s="166">
        <v>86.6666666666667</v>
      </c>
      <c r="J8" s="165">
        <v>0</v>
      </c>
      <c r="K8" s="166">
        <v>20</v>
      </c>
      <c r="L8" s="166">
        <v>3.3333333333333299</v>
      </c>
      <c r="M8" s="167">
        <v>3.3333333333333299</v>
      </c>
      <c r="N8" s="166">
        <v>43.3333333333333</v>
      </c>
      <c r="O8" s="168">
        <v>86.6666666666667</v>
      </c>
      <c r="P8" s="158"/>
    </row>
    <row r="9" spans="1:19" s="46" customFormat="1" ht="21.95" customHeight="1" x14ac:dyDescent="0.2">
      <c r="A9" s="31" t="s">
        <v>35</v>
      </c>
      <c r="B9" s="164">
        <v>62.5</v>
      </c>
      <c r="C9" s="165">
        <v>10</v>
      </c>
      <c r="D9" s="166">
        <v>17.5</v>
      </c>
      <c r="E9" s="165">
        <v>65</v>
      </c>
      <c r="F9" s="165">
        <v>0</v>
      </c>
      <c r="G9" s="166">
        <v>2.5</v>
      </c>
      <c r="H9" s="165">
        <v>5</v>
      </c>
      <c r="I9" s="166">
        <v>85</v>
      </c>
      <c r="J9" s="165">
        <v>7.5</v>
      </c>
      <c r="K9" s="166">
        <v>25</v>
      </c>
      <c r="L9" s="166">
        <v>2.5</v>
      </c>
      <c r="M9" s="167">
        <v>2.5</v>
      </c>
      <c r="N9" s="166">
        <v>52.5</v>
      </c>
      <c r="O9" s="168">
        <v>100</v>
      </c>
      <c r="P9" s="158"/>
    </row>
    <row r="10" spans="1:19" s="46" customFormat="1" ht="21.95" customHeight="1" x14ac:dyDescent="0.2">
      <c r="A10" s="31" t="s">
        <v>36</v>
      </c>
      <c r="B10" s="164">
        <v>75</v>
      </c>
      <c r="C10" s="165">
        <v>8.3333333333333304</v>
      </c>
      <c r="D10" s="166">
        <v>8.3333333333333304</v>
      </c>
      <c r="E10" s="165">
        <v>50</v>
      </c>
      <c r="F10" s="165">
        <v>8.3333333333333304</v>
      </c>
      <c r="G10" s="166">
        <v>0</v>
      </c>
      <c r="H10" s="165">
        <v>8.3333333333333304</v>
      </c>
      <c r="I10" s="166">
        <v>83.3333333333333</v>
      </c>
      <c r="J10" s="165">
        <v>0</v>
      </c>
      <c r="K10" s="166">
        <v>0</v>
      </c>
      <c r="L10" s="166">
        <v>0</v>
      </c>
      <c r="M10" s="167">
        <v>0</v>
      </c>
      <c r="N10" s="166">
        <v>66.6666666666667</v>
      </c>
      <c r="O10" s="168">
        <v>100</v>
      </c>
      <c r="P10" s="158"/>
    </row>
    <row r="11" spans="1:19" s="46" customFormat="1" ht="21.95" customHeight="1" x14ac:dyDescent="0.2">
      <c r="A11" s="31" t="s">
        <v>37</v>
      </c>
      <c r="B11" s="164">
        <v>70.129870129870099</v>
      </c>
      <c r="C11" s="165">
        <v>2.5974025974026</v>
      </c>
      <c r="D11" s="166">
        <v>28.571428571428601</v>
      </c>
      <c r="E11" s="165">
        <v>38.961038961039002</v>
      </c>
      <c r="F11" s="165">
        <v>2.5974025974026</v>
      </c>
      <c r="G11" s="166">
        <v>3.8961038961039001</v>
      </c>
      <c r="H11" s="165">
        <v>3.8961038961039001</v>
      </c>
      <c r="I11" s="166">
        <v>68.831168831168796</v>
      </c>
      <c r="J11" s="165">
        <v>0</v>
      </c>
      <c r="K11" s="166">
        <v>67.532467532467507</v>
      </c>
      <c r="L11" s="166">
        <v>2.5974025974026</v>
      </c>
      <c r="M11" s="167">
        <v>0</v>
      </c>
      <c r="N11" s="166">
        <v>31.168831168831201</v>
      </c>
      <c r="O11" s="168">
        <v>75.324675324675297</v>
      </c>
      <c r="P11" s="158"/>
    </row>
    <row r="12" spans="1:19" s="46" customFormat="1" ht="21.95" customHeight="1" x14ac:dyDescent="0.2">
      <c r="A12" s="31" t="s">
        <v>38</v>
      </c>
      <c r="B12" s="164">
        <v>25</v>
      </c>
      <c r="C12" s="165">
        <v>16.6666666666667</v>
      </c>
      <c r="D12" s="166">
        <v>20.8333333333333</v>
      </c>
      <c r="E12" s="165">
        <v>16.6666666666667</v>
      </c>
      <c r="F12" s="165">
        <v>8.3333333333333304</v>
      </c>
      <c r="G12" s="166">
        <v>25</v>
      </c>
      <c r="H12" s="165">
        <v>4.1666666666666696</v>
      </c>
      <c r="I12" s="166">
        <v>91.6666666666667</v>
      </c>
      <c r="J12" s="165">
        <v>4.1666666666666696</v>
      </c>
      <c r="K12" s="166">
        <v>8.3333333333333304</v>
      </c>
      <c r="L12" s="166">
        <v>12.5</v>
      </c>
      <c r="M12" s="167">
        <v>4.1666666666666696</v>
      </c>
      <c r="N12" s="166">
        <v>29.1666666666667</v>
      </c>
      <c r="O12" s="168">
        <v>91.6666666666667</v>
      </c>
      <c r="P12" s="158"/>
    </row>
    <row r="13" spans="1:19" s="46" customFormat="1" ht="21.95" customHeight="1" x14ac:dyDescent="0.2">
      <c r="A13" s="31" t="s">
        <v>39</v>
      </c>
      <c r="B13" s="164">
        <v>69.230769230769198</v>
      </c>
      <c r="C13" s="165">
        <v>0</v>
      </c>
      <c r="D13" s="166">
        <v>38.461538461538503</v>
      </c>
      <c r="E13" s="165">
        <v>34.615384615384599</v>
      </c>
      <c r="F13" s="165">
        <v>7.6923076923076898</v>
      </c>
      <c r="G13" s="166">
        <v>7.6923076923076898</v>
      </c>
      <c r="H13" s="165">
        <v>0</v>
      </c>
      <c r="I13" s="166">
        <v>84.615384615384599</v>
      </c>
      <c r="J13" s="165">
        <v>0</v>
      </c>
      <c r="K13" s="166">
        <v>7.6923076923076898</v>
      </c>
      <c r="L13" s="166">
        <v>0</v>
      </c>
      <c r="M13" s="167">
        <v>0</v>
      </c>
      <c r="N13" s="166">
        <v>65.384615384615401</v>
      </c>
      <c r="O13" s="168">
        <v>96.153846153846104</v>
      </c>
      <c r="P13" s="158"/>
    </row>
    <row r="14" spans="1:19" s="46" customFormat="1" ht="21.95" customHeight="1" x14ac:dyDescent="0.2">
      <c r="A14" s="31" t="s">
        <v>40</v>
      </c>
      <c r="B14" s="164">
        <v>72.368421052631604</v>
      </c>
      <c r="C14" s="165">
        <v>4.6052631578947398</v>
      </c>
      <c r="D14" s="166">
        <v>21.710526315789501</v>
      </c>
      <c r="E14" s="165">
        <v>49.342105263157897</v>
      </c>
      <c r="F14" s="165">
        <v>1.9736842105263199</v>
      </c>
      <c r="G14" s="166">
        <v>15.789473684210501</v>
      </c>
      <c r="H14" s="165">
        <v>12.5</v>
      </c>
      <c r="I14" s="166">
        <v>86.842105263157904</v>
      </c>
      <c r="J14" s="165">
        <v>0.65789473684210498</v>
      </c>
      <c r="K14" s="166">
        <v>40.131578947368403</v>
      </c>
      <c r="L14" s="166">
        <v>6.5789473684210504</v>
      </c>
      <c r="M14" s="167">
        <v>5.2631578947368398</v>
      </c>
      <c r="N14" s="166">
        <v>42.7631578947368</v>
      </c>
      <c r="O14" s="168">
        <v>99.342105263157904</v>
      </c>
      <c r="P14" s="158"/>
    </row>
    <row r="15" spans="1:19" s="46" customFormat="1" ht="21.95" customHeight="1" x14ac:dyDescent="0.2">
      <c r="A15" s="31" t="s">
        <v>41</v>
      </c>
      <c r="B15" s="164">
        <v>61.349693251533701</v>
      </c>
      <c r="C15" s="165">
        <v>4.9079754601227004</v>
      </c>
      <c r="D15" s="166">
        <v>63.8036809815951</v>
      </c>
      <c r="E15" s="165">
        <v>26.380368098159501</v>
      </c>
      <c r="F15" s="165">
        <v>3.0674846625766898</v>
      </c>
      <c r="G15" s="166">
        <v>9.2024539877300597</v>
      </c>
      <c r="H15" s="165">
        <v>6.74846625766871</v>
      </c>
      <c r="I15" s="166">
        <v>94.478527607361997</v>
      </c>
      <c r="J15" s="165">
        <v>0</v>
      </c>
      <c r="K15" s="166">
        <v>15.9509202453988</v>
      </c>
      <c r="L15" s="166">
        <v>5.5214723926380396</v>
      </c>
      <c r="M15" s="167">
        <v>2.4539877300613502</v>
      </c>
      <c r="N15" s="166">
        <v>46.625766871165602</v>
      </c>
      <c r="O15" s="168">
        <v>96.319018404907993</v>
      </c>
      <c r="P15" s="158"/>
    </row>
    <row r="16" spans="1:19" s="46" customFormat="1" ht="21.95" customHeight="1" x14ac:dyDescent="0.2">
      <c r="A16" s="31" t="s">
        <v>42</v>
      </c>
      <c r="B16" s="164">
        <v>76.923076923076906</v>
      </c>
      <c r="C16" s="165">
        <v>7.6923076923076898</v>
      </c>
      <c r="D16" s="166">
        <v>65.384615384615401</v>
      </c>
      <c r="E16" s="165">
        <v>11.538461538461499</v>
      </c>
      <c r="F16" s="165">
        <v>3.8461538461538498</v>
      </c>
      <c r="G16" s="166">
        <v>11.538461538461499</v>
      </c>
      <c r="H16" s="165">
        <v>0</v>
      </c>
      <c r="I16" s="166">
        <v>84.615384615384599</v>
      </c>
      <c r="J16" s="165">
        <v>0</v>
      </c>
      <c r="K16" s="166">
        <v>0</v>
      </c>
      <c r="L16" s="166">
        <v>0</v>
      </c>
      <c r="M16" s="167">
        <v>3.8461538461538498</v>
      </c>
      <c r="N16" s="166">
        <v>57.692307692307701</v>
      </c>
      <c r="O16" s="168">
        <v>88.461538461538495</v>
      </c>
      <c r="P16" s="158"/>
    </row>
    <row r="17" spans="1:23" s="46" customFormat="1" ht="21.95" customHeight="1" x14ac:dyDescent="0.2">
      <c r="A17" s="31" t="s">
        <v>43</v>
      </c>
      <c r="B17" s="164">
        <v>78.160919540229898</v>
      </c>
      <c r="C17" s="165">
        <v>6.8965517241379297</v>
      </c>
      <c r="D17" s="166">
        <v>22.9885057471264</v>
      </c>
      <c r="E17" s="165">
        <v>32.183908045976999</v>
      </c>
      <c r="F17" s="165">
        <v>6.8965517241379297</v>
      </c>
      <c r="G17" s="166">
        <v>11.4942528735632</v>
      </c>
      <c r="H17" s="165">
        <v>1.14942528735632</v>
      </c>
      <c r="I17" s="166">
        <v>88.505747126436802</v>
      </c>
      <c r="J17" s="165">
        <v>1.14942528735632</v>
      </c>
      <c r="K17" s="166">
        <v>4.5977011494252897</v>
      </c>
      <c r="L17" s="166">
        <v>3.4482758620689702</v>
      </c>
      <c r="M17" s="167">
        <v>2.29885057471264</v>
      </c>
      <c r="N17" s="166">
        <v>25.287356321839098</v>
      </c>
      <c r="O17" s="168">
        <v>89.655172413793096</v>
      </c>
      <c r="P17" s="158"/>
    </row>
    <row r="18" spans="1:23" s="46" customFormat="1" ht="21.95" customHeight="1" x14ac:dyDescent="0.2">
      <c r="A18" s="31" t="s">
        <v>44</v>
      </c>
      <c r="B18" s="164">
        <v>70</v>
      </c>
      <c r="C18" s="165">
        <v>15</v>
      </c>
      <c r="D18" s="166">
        <v>21.6666666666667</v>
      </c>
      <c r="E18" s="165">
        <v>35</v>
      </c>
      <c r="F18" s="165">
        <v>5</v>
      </c>
      <c r="G18" s="166">
        <v>8.3333333333333304</v>
      </c>
      <c r="H18" s="165">
        <v>1.6666666666666701</v>
      </c>
      <c r="I18" s="166">
        <v>86.6666666666667</v>
      </c>
      <c r="J18" s="165">
        <v>1.6666666666666701</v>
      </c>
      <c r="K18" s="166">
        <v>11.6666666666667</v>
      </c>
      <c r="L18" s="166">
        <v>1.6666666666666701</v>
      </c>
      <c r="M18" s="167">
        <v>1.6666666666666701</v>
      </c>
      <c r="N18" s="166">
        <v>53.3333333333333</v>
      </c>
      <c r="O18" s="168">
        <v>93.3333333333333</v>
      </c>
      <c r="P18" s="158"/>
    </row>
    <row r="19" spans="1:23" s="46" customFormat="1" ht="21.95" customHeight="1" x14ac:dyDescent="0.2">
      <c r="A19" s="31" t="s">
        <v>45</v>
      </c>
      <c r="B19" s="164">
        <v>100</v>
      </c>
      <c r="C19" s="165">
        <v>0</v>
      </c>
      <c r="D19" s="166">
        <v>0</v>
      </c>
      <c r="E19" s="165">
        <v>90.909090909090907</v>
      </c>
      <c r="F19" s="165">
        <v>0</v>
      </c>
      <c r="G19" s="166">
        <v>0</v>
      </c>
      <c r="H19" s="165">
        <v>9.0909090909090899</v>
      </c>
      <c r="I19" s="166">
        <v>63.636363636363598</v>
      </c>
      <c r="J19" s="165">
        <v>100</v>
      </c>
      <c r="K19" s="166">
        <v>0</v>
      </c>
      <c r="L19" s="166">
        <v>0</v>
      </c>
      <c r="M19" s="167">
        <v>0</v>
      </c>
      <c r="N19" s="166">
        <v>18.181818181818201</v>
      </c>
      <c r="O19" s="168">
        <v>63.636363636363598</v>
      </c>
      <c r="P19" s="158"/>
    </row>
    <row r="20" spans="1:23" s="46" customFormat="1" ht="21.95" customHeight="1" x14ac:dyDescent="0.2">
      <c r="A20" s="31" t="s">
        <v>46</v>
      </c>
      <c r="B20" s="164">
        <v>84.4444444444445</v>
      </c>
      <c r="C20" s="165">
        <v>13.3333333333333</v>
      </c>
      <c r="D20" s="166">
        <v>44.4444444444444</v>
      </c>
      <c r="E20" s="165">
        <v>26.6666666666667</v>
      </c>
      <c r="F20" s="165">
        <v>6.6666666666666696</v>
      </c>
      <c r="G20" s="166">
        <v>11.1111111111111</v>
      </c>
      <c r="H20" s="165">
        <v>0</v>
      </c>
      <c r="I20" s="166">
        <v>95.5555555555555</v>
      </c>
      <c r="J20" s="165">
        <v>0</v>
      </c>
      <c r="K20" s="166">
        <v>35.5555555555556</v>
      </c>
      <c r="L20" s="166">
        <v>0</v>
      </c>
      <c r="M20" s="167">
        <v>0</v>
      </c>
      <c r="N20" s="166">
        <v>33.3333333333333</v>
      </c>
      <c r="O20" s="168">
        <v>100</v>
      </c>
      <c r="P20" s="158"/>
    </row>
    <row r="21" spans="1:23" s="46" customFormat="1" ht="21.95" customHeight="1" thickBot="1" x14ac:dyDescent="0.25">
      <c r="A21" s="73" t="s">
        <v>47</v>
      </c>
      <c r="B21" s="169">
        <v>74.193548387096797</v>
      </c>
      <c r="C21" s="170">
        <v>4.8387096774193603</v>
      </c>
      <c r="D21" s="171">
        <v>22.580645161290299</v>
      </c>
      <c r="E21" s="170">
        <v>46.774193548387103</v>
      </c>
      <c r="F21" s="170">
        <v>3.2258064516128999</v>
      </c>
      <c r="G21" s="171">
        <v>3.2258064516128999</v>
      </c>
      <c r="H21" s="170">
        <v>6.4516129032258096</v>
      </c>
      <c r="I21" s="171">
        <v>93.548387096774206</v>
      </c>
      <c r="J21" s="170">
        <v>0</v>
      </c>
      <c r="K21" s="171">
        <v>16.129032258064498</v>
      </c>
      <c r="L21" s="171">
        <v>3.2258064516128999</v>
      </c>
      <c r="M21" s="172">
        <v>0</v>
      </c>
      <c r="N21" s="171">
        <v>62.903225806451601</v>
      </c>
      <c r="O21" s="173">
        <v>95.161290322580598</v>
      </c>
      <c r="P21" s="158"/>
    </row>
    <row r="22" spans="1:23" s="46" customFormat="1" ht="21.95" customHeight="1" thickBot="1" x14ac:dyDescent="0.25">
      <c r="A22" s="83" t="s">
        <v>48</v>
      </c>
      <c r="B22" s="174">
        <v>71.213748657357698</v>
      </c>
      <c r="C22" s="175">
        <v>6.7669172932330799</v>
      </c>
      <c r="D22" s="176">
        <v>33.727175080558503</v>
      </c>
      <c r="E22" s="175">
        <v>40.816326530612201</v>
      </c>
      <c r="F22" s="177">
        <v>3.7593984962406002</v>
      </c>
      <c r="G22" s="175">
        <v>9.2373791621911892</v>
      </c>
      <c r="H22" s="177">
        <v>4.9409237379162203</v>
      </c>
      <c r="I22" s="175">
        <v>86.895810955961295</v>
      </c>
      <c r="J22" s="178">
        <v>1.9334049409237399</v>
      </c>
      <c r="K22" s="175">
        <v>21.9119226638024</v>
      </c>
      <c r="L22" s="178">
        <v>3.7593984962406002</v>
      </c>
      <c r="M22" s="175">
        <v>2.1482277121374902</v>
      </c>
      <c r="N22" s="177">
        <v>43.071965628356601</v>
      </c>
      <c r="O22" s="179">
        <v>92.266380236305096</v>
      </c>
      <c r="P22" s="158"/>
      <c r="R22" s="180"/>
      <c r="S22" s="181"/>
      <c r="T22" s="181"/>
      <c r="U22" s="181"/>
      <c r="V22" s="181"/>
      <c r="W22" s="181"/>
    </row>
    <row r="23" spans="1:23" x14ac:dyDescent="0.2">
      <c r="A23" s="146"/>
    </row>
  </sheetData>
  <mergeCells count="5">
    <mergeCell ref="A1:O1"/>
    <mergeCell ref="B4:O4"/>
    <mergeCell ref="A3:O3"/>
    <mergeCell ref="A2:O2"/>
    <mergeCell ref="A4:A5"/>
  </mergeCells>
  <phoneticPr fontId="2" type="noConversion"/>
  <printOptions horizontalCentered="1" verticalCentered="1"/>
  <pageMargins left="0.35" right="0.35" top="0.7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zoomScaleNormal="100" workbookViewId="0">
      <selection activeCell="A28" sqref="A28"/>
    </sheetView>
  </sheetViews>
  <sheetFormatPr defaultColWidth="9.140625" defaultRowHeight="12.75" x14ac:dyDescent="0.2"/>
  <cols>
    <col min="1" max="1" width="19.42578125" style="3" customWidth="1"/>
    <col min="2" max="2" width="7.28515625" style="3" customWidth="1"/>
    <col min="3" max="3" width="6.42578125" style="3" customWidth="1"/>
    <col min="4" max="4" width="6.28515625" style="3" customWidth="1"/>
    <col min="5" max="5" width="7.140625" style="3" customWidth="1"/>
    <col min="6" max="6" width="7.28515625" style="3" customWidth="1"/>
    <col min="7" max="7" width="6.42578125" style="3" customWidth="1"/>
    <col min="8" max="8" width="6.7109375" style="3" customWidth="1"/>
    <col min="9" max="9" width="6.85546875" style="3" customWidth="1"/>
    <col min="10" max="10" width="6.42578125" style="3" customWidth="1"/>
    <col min="11" max="11" width="7.7109375" style="3" customWidth="1"/>
    <col min="12" max="12" width="7.140625" style="3" customWidth="1"/>
    <col min="13" max="13" width="6.7109375" style="3" customWidth="1"/>
    <col min="14" max="14" width="6" style="3" customWidth="1"/>
    <col min="15" max="15" width="6.7109375" style="3" customWidth="1"/>
    <col min="16" max="16" width="6" style="30" customWidth="1"/>
    <col min="17" max="17" width="6.42578125" style="3" customWidth="1"/>
    <col min="18" max="18" width="7.28515625" style="3" customWidth="1"/>
    <col min="19" max="16384" width="9.140625" style="3"/>
  </cols>
  <sheetData>
    <row r="1" spans="1:19" s="24" customFormat="1" ht="20.100000000000001" customHeight="1" x14ac:dyDescent="0.2">
      <c r="A1" s="249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1"/>
    </row>
    <row r="2" spans="1:19" s="24" customFormat="1" ht="20.100000000000001" customHeight="1" x14ac:dyDescent="0.2">
      <c r="A2" s="252" t="str">
        <f>'1 Adult Part'!A2:R2</f>
        <v>FY26 QUARTER ENDING SEPTEMBER 30, 2025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4"/>
    </row>
    <row r="3" spans="1:19" s="24" customFormat="1" ht="20.100000000000001" customHeight="1" thickBot="1" x14ac:dyDescent="0.25">
      <c r="A3" s="255" t="s">
        <v>78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7"/>
    </row>
    <row r="4" spans="1:19" s="24" customFormat="1" ht="12.75" customHeight="1" x14ac:dyDescent="0.2">
      <c r="A4" s="264" t="s">
        <v>62</v>
      </c>
      <c r="B4" s="258" t="s">
        <v>13</v>
      </c>
      <c r="C4" s="259"/>
      <c r="D4" s="260"/>
      <c r="E4" s="258" t="s">
        <v>14</v>
      </c>
      <c r="F4" s="259"/>
      <c r="G4" s="260"/>
      <c r="H4" s="258" t="s">
        <v>15</v>
      </c>
      <c r="I4" s="259"/>
      <c r="J4" s="259"/>
      <c r="K4" s="259"/>
      <c r="L4" s="259"/>
      <c r="M4" s="260"/>
      <c r="N4" s="258" t="s">
        <v>16</v>
      </c>
      <c r="O4" s="259"/>
      <c r="P4" s="259"/>
      <c r="Q4" s="259"/>
      <c r="R4" s="260"/>
    </row>
    <row r="5" spans="1:19" ht="12.75" customHeight="1" x14ac:dyDescent="0.2">
      <c r="A5" s="265"/>
      <c r="B5" s="261" t="s">
        <v>17</v>
      </c>
      <c r="C5" s="262"/>
      <c r="D5" s="263"/>
      <c r="E5" s="261" t="s">
        <v>18</v>
      </c>
      <c r="F5" s="262"/>
      <c r="G5" s="263"/>
      <c r="H5" s="261" t="s">
        <v>18</v>
      </c>
      <c r="I5" s="262"/>
      <c r="J5" s="262"/>
      <c r="K5" s="262"/>
      <c r="L5" s="262"/>
      <c r="M5" s="263"/>
      <c r="N5" s="261" t="s">
        <v>19</v>
      </c>
      <c r="O5" s="262"/>
      <c r="P5" s="262"/>
      <c r="Q5" s="262"/>
      <c r="R5" s="263"/>
    </row>
    <row r="6" spans="1:19" ht="50.25" customHeight="1" thickBot="1" x14ac:dyDescent="0.25">
      <c r="A6" s="266"/>
      <c r="B6" s="25" t="s">
        <v>20</v>
      </c>
      <c r="C6" s="26" t="s">
        <v>21</v>
      </c>
      <c r="D6" s="27" t="s">
        <v>22</v>
      </c>
      <c r="E6" s="28" t="s">
        <v>20</v>
      </c>
      <c r="F6" s="29" t="s">
        <v>21</v>
      </c>
      <c r="G6" s="27" t="s">
        <v>22</v>
      </c>
      <c r="H6" s="28" t="s">
        <v>23</v>
      </c>
      <c r="I6" s="29" t="s">
        <v>24</v>
      </c>
      <c r="J6" s="29" t="s">
        <v>22</v>
      </c>
      <c r="K6" s="29" t="s">
        <v>25</v>
      </c>
      <c r="L6" s="29" t="s">
        <v>26</v>
      </c>
      <c r="M6" s="27" t="s">
        <v>22</v>
      </c>
      <c r="N6" s="26" t="s">
        <v>27</v>
      </c>
      <c r="O6" s="29" t="s">
        <v>28</v>
      </c>
      <c r="P6" s="26" t="s">
        <v>29</v>
      </c>
      <c r="Q6" s="26" t="s">
        <v>30</v>
      </c>
      <c r="R6" s="27" t="s">
        <v>31</v>
      </c>
      <c r="S6" s="30"/>
    </row>
    <row r="7" spans="1:19" s="46" customFormat="1" ht="20.100000000000001" customHeight="1" x14ac:dyDescent="0.2">
      <c r="A7" s="31" t="s">
        <v>32</v>
      </c>
      <c r="B7" s="32">
        <v>40</v>
      </c>
      <c r="C7" s="33">
        <v>39</v>
      </c>
      <c r="D7" s="183">
        <f>C7/B7</f>
        <v>0.97499999999999998</v>
      </c>
      <c r="E7" s="35">
        <v>28</v>
      </c>
      <c r="F7" s="36">
        <v>1</v>
      </c>
      <c r="G7" s="34">
        <f t="shared" ref="G7:G23" si="0">(F7/E7)</f>
        <v>3.5714285714285712E-2</v>
      </c>
      <c r="H7" s="37">
        <v>20</v>
      </c>
      <c r="I7" s="33">
        <v>4</v>
      </c>
      <c r="J7" s="38">
        <f t="shared" ref="J7:J23" si="1">(I7/H7)</f>
        <v>0.2</v>
      </c>
      <c r="K7" s="217">
        <v>29</v>
      </c>
      <c r="L7" s="39">
        <v>35</v>
      </c>
      <c r="M7" s="40">
        <f>+L7/K7</f>
        <v>1.2068965517241379</v>
      </c>
      <c r="N7" s="41">
        <v>0</v>
      </c>
      <c r="O7" s="42">
        <v>0</v>
      </c>
      <c r="P7" s="39">
        <v>35</v>
      </c>
      <c r="Q7" s="43">
        <v>1</v>
      </c>
      <c r="R7" s="44">
        <v>20</v>
      </c>
      <c r="S7" s="45"/>
    </row>
    <row r="8" spans="1:19" s="46" customFormat="1" ht="20.100000000000001" customHeight="1" x14ac:dyDescent="0.2">
      <c r="A8" s="47" t="s">
        <v>33</v>
      </c>
      <c r="B8" s="48">
        <v>84</v>
      </c>
      <c r="C8" s="49">
        <v>39</v>
      </c>
      <c r="D8" s="121">
        <f t="shared" ref="D8:D23" si="2">C8/B8</f>
        <v>0.4642857142857143</v>
      </c>
      <c r="E8" s="51">
        <v>45</v>
      </c>
      <c r="F8" s="52">
        <v>10</v>
      </c>
      <c r="G8" s="50">
        <f t="shared" si="0"/>
        <v>0.22222222222222221</v>
      </c>
      <c r="H8" s="37">
        <v>45</v>
      </c>
      <c r="I8" s="49">
        <v>8</v>
      </c>
      <c r="J8" s="53">
        <f t="shared" si="1"/>
        <v>0.17777777777777778</v>
      </c>
      <c r="K8" s="52">
        <v>99</v>
      </c>
      <c r="L8" s="54">
        <v>36</v>
      </c>
      <c r="M8" s="55">
        <f>+L8/K8</f>
        <v>0.36363636363636365</v>
      </c>
      <c r="N8" s="56">
        <v>0</v>
      </c>
      <c r="O8" s="57">
        <v>0</v>
      </c>
      <c r="P8" s="54">
        <v>35</v>
      </c>
      <c r="Q8" s="58">
        <v>1</v>
      </c>
      <c r="R8" s="59">
        <v>0</v>
      </c>
      <c r="S8" s="45"/>
    </row>
    <row r="9" spans="1:19" s="46" customFormat="1" ht="20.100000000000001" customHeight="1" x14ac:dyDescent="0.2">
      <c r="A9" s="31" t="s">
        <v>34</v>
      </c>
      <c r="B9" s="48">
        <v>90</v>
      </c>
      <c r="C9" s="60">
        <v>56</v>
      </c>
      <c r="D9" s="61">
        <f t="shared" si="2"/>
        <v>0.62222222222222223</v>
      </c>
      <c r="E9" s="51">
        <v>50</v>
      </c>
      <c r="F9" s="52">
        <v>16</v>
      </c>
      <c r="G9" s="50">
        <f t="shared" si="0"/>
        <v>0.32</v>
      </c>
      <c r="H9" s="37">
        <v>23</v>
      </c>
      <c r="I9" s="60">
        <v>18</v>
      </c>
      <c r="J9" s="53">
        <f t="shared" si="1"/>
        <v>0.78260869565217395</v>
      </c>
      <c r="K9" s="52">
        <v>30</v>
      </c>
      <c r="L9" s="54">
        <v>49</v>
      </c>
      <c r="M9" s="55">
        <f t="shared" ref="M9:M19" si="3">+L9/K9</f>
        <v>1.6333333333333333</v>
      </c>
      <c r="N9" s="62">
        <v>0</v>
      </c>
      <c r="O9" s="63">
        <v>0</v>
      </c>
      <c r="P9" s="64">
        <v>49</v>
      </c>
      <c r="Q9" s="65">
        <v>0</v>
      </c>
      <c r="R9" s="66">
        <v>0</v>
      </c>
      <c r="S9" s="45"/>
    </row>
    <row r="10" spans="1:19" s="46" customFormat="1" ht="20.100000000000001" customHeight="1" x14ac:dyDescent="0.2">
      <c r="A10" s="31" t="s">
        <v>35</v>
      </c>
      <c r="B10" s="67">
        <v>100</v>
      </c>
      <c r="C10" s="60">
        <v>48</v>
      </c>
      <c r="D10" s="61">
        <f t="shared" si="2"/>
        <v>0.48</v>
      </c>
      <c r="E10" s="68">
        <v>70</v>
      </c>
      <c r="F10" s="52">
        <v>18</v>
      </c>
      <c r="G10" s="50">
        <f t="shared" si="0"/>
        <v>0.25714285714285712</v>
      </c>
      <c r="H10" s="69">
        <v>12</v>
      </c>
      <c r="I10" s="60">
        <v>10</v>
      </c>
      <c r="J10" s="53">
        <f>IF(H10&gt;0,I10/H10,0)</f>
        <v>0.83333333333333337</v>
      </c>
      <c r="K10" s="52">
        <v>12</v>
      </c>
      <c r="L10" s="54">
        <v>16</v>
      </c>
      <c r="M10" s="55">
        <f t="shared" si="3"/>
        <v>1.3333333333333333</v>
      </c>
      <c r="N10" s="62">
        <v>0</v>
      </c>
      <c r="O10" s="63">
        <v>0</v>
      </c>
      <c r="P10" s="64">
        <v>16</v>
      </c>
      <c r="Q10" s="65">
        <v>0</v>
      </c>
      <c r="R10" s="66">
        <v>0</v>
      </c>
      <c r="S10" s="45"/>
    </row>
    <row r="11" spans="1:19" s="46" customFormat="1" ht="20.100000000000001" customHeight="1" x14ac:dyDescent="0.2">
      <c r="A11" s="31" t="s">
        <v>36</v>
      </c>
      <c r="B11" s="48">
        <v>85</v>
      </c>
      <c r="C11" s="60">
        <v>46</v>
      </c>
      <c r="D11" s="61">
        <f t="shared" si="2"/>
        <v>0.54117647058823526</v>
      </c>
      <c r="E11" s="70">
        <v>44</v>
      </c>
      <c r="F11" s="52">
        <v>7</v>
      </c>
      <c r="G11" s="50">
        <f t="shared" si="0"/>
        <v>0.15909090909090909</v>
      </c>
      <c r="H11" s="37">
        <v>21</v>
      </c>
      <c r="I11" s="60">
        <v>10</v>
      </c>
      <c r="J11" s="53">
        <f t="shared" si="1"/>
        <v>0.47619047619047616</v>
      </c>
      <c r="K11" s="52">
        <v>40</v>
      </c>
      <c r="L11" s="54">
        <v>38</v>
      </c>
      <c r="M11" s="55">
        <f t="shared" si="3"/>
        <v>0.95</v>
      </c>
      <c r="N11" s="62">
        <v>0</v>
      </c>
      <c r="O11" s="63">
        <v>0</v>
      </c>
      <c r="P11" s="64">
        <v>38</v>
      </c>
      <c r="Q11" s="65">
        <v>0</v>
      </c>
      <c r="R11" s="66">
        <v>0</v>
      </c>
      <c r="S11" s="45"/>
    </row>
    <row r="12" spans="1:19" s="46" customFormat="1" ht="20.100000000000001" customHeight="1" x14ac:dyDescent="0.2">
      <c r="A12" s="31" t="s">
        <v>37</v>
      </c>
      <c r="B12" s="71">
        <v>94</v>
      </c>
      <c r="C12" s="60">
        <v>56</v>
      </c>
      <c r="D12" s="61">
        <f t="shared" si="2"/>
        <v>0.5957446808510638</v>
      </c>
      <c r="E12" s="72">
        <v>57</v>
      </c>
      <c r="F12" s="52">
        <v>13</v>
      </c>
      <c r="G12" s="50">
        <f t="shared" si="0"/>
        <v>0.22807017543859648</v>
      </c>
      <c r="H12" s="37">
        <v>53</v>
      </c>
      <c r="I12" s="60">
        <v>6</v>
      </c>
      <c r="J12" s="53">
        <f t="shared" si="1"/>
        <v>0.11320754716981132</v>
      </c>
      <c r="K12" s="52">
        <v>88</v>
      </c>
      <c r="L12" s="54">
        <v>48</v>
      </c>
      <c r="M12" s="55">
        <f t="shared" si="3"/>
        <v>0.54545454545454541</v>
      </c>
      <c r="N12" s="62">
        <v>0</v>
      </c>
      <c r="O12" s="63">
        <v>2</v>
      </c>
      <c r="P12" s="64">
        <v>46</v>
      </c>
      <c r="Q12" s="65">
        <v>0</v>
      </c>
      <c r="R12" s="66">
        <v>1</v>
      </c>
      <c r="S12" s="45"/>
    </row>
    <row r="13" spans="1:19" s="46" customFormat="1" ht="20.100000000000001" customHeight="1" x14ac:dyDescent="0.2">
      <c r="A13" s="31" t="s">
        <v>38</v>
      </c>
      <c r="B13" s="48">
        <v>55</v>
      </c>
      <c r="C13" s="60">
        <v>31</v>
      </c>
      <c r="D13" s="61">
        <f t="shared" si="2"/>
        <v>0.5636363636363636</v>
      </c>
      <c r="E13" s="51">
        <v>30</v>
      </c>
      <c r="F13" s="52">
        <v>9</v>
      </c>
      <c r="G13" s="50">
        <f t="shared" si="0"/>
        <v>0.3</v>
      </c>
      <c r="H13" s="37">
        <v>23</v>
      </c>
      <c r="I13" s="60">
        <v>6</v>
      </c>
      <c r="J13" s="53">
        <f t="shared" si="1"/>
        <v>0.2608695652173913</v>
      </c>
      <c r="K13" s="52">
        <v>35</v>
      </c>
      <c r="L13" s="54">
        <v>17</v>
      </c>
      <c r="M13" s="55">
        <f t="shared" si="3"/>
        <v>0.48571428571428571</v>
      </c>
      <c r="N13" s="62">
        <v>0</v>
      </c>
      <c r="O13" s="63">
        <v>0</v>
      </c>
      <c r="P13" s="64">
        <v>16</v>
      </c>
      <c r="Q13" s="65">
        <v>0</v>
      </c>
      <c r="R13" s="66">
        <v>1</v>
      </c>
      <c r="S13" s="45"/>
    </row>
    <row r="14" spans="1:19" s="46" customFormat="1" ht="20.100000000000001" customHeight="1" x14ac:dyDescent="0.2">
      <c r="A14" s="31" t="s">
        <v>39</v>
      </c>
      <c r="B14" s="48">
        <v>100</v>
      </c>
      <c r="C14" s="60">
        <v>68</v>
      </c>
      <c r="D14" s="61">
        <f t="shared" si="2"/>
        <v>0.68</v>
      </c>
      <c r="E14" s="51">
        <v>77</v>
      </c>
      <c r="F14" s="52">
        <v>16</v>
      </c>
      <c r="G14" s="50">
        <f t="shared" si="0"/>
        <v>0.20779220779220781</v>
      </c>
      <c r="H14" s="37">
        <v>48</v>
      </c>
      <c r="I14" s="60">
        <v>2</v>
      </c>
      <c r="J14" s="53">
        <f t="shared" si="1"/>
        <v>4.1666666666666664E-2</v>
      </c>
      <c r="K14" s="52">
        <v>56</v>
      </c>
      <c r="L14" s="54">
        <v>38</v>
      </c>
      <c r="M14" s="55">
        <f t="shared" si="3"/>
        <v>0.6785714285714286</v>
      </c>
      <c r="N14" s="62">
        <v>0</v>
      </c>
      <c r="O14" s="63">
        <v>0</v>
      </c>
      <c r="P14" s="64">
        <v>38</v>
      </c>
      <c r="Q14" s="65">
        <v>0</v>
      </c>
      <c r="R14" s="66">
        <v>0</v>
      </c>
      <c r="S14" s="45"/>
    </row>
    <row r="15" spans="1:19" s="46" customFormat="1" ht="20.100000000000001" customHeight="1" x14ac:dyDescent="0.2">
      <c r="A15" s="31" t="s">
        <v>40</v>
      </c>
      <c r="B15" s="48">
        <v>126</v>
      </c>
      <c r="C15" s="60">
        <v>69</v>
      </c>
      <c r="D15" s="61">
        <f t="shared" si="2"/>
        <v>0.54761904761904767</v>
      </c>
      <c r="E15" s="51">
        <v>64</v>
      </c>
      <c r="F15" s="52">
        <v>14</v>
      </c>
      <c r="G15" s="50">
        <f t="shared" si="0"/>
        <v>0.21875</v>
      </c>
      <c r="H15" s="37">
        <v>35</v>
      </c>
      <c r="I15" s="60">
        <v>8</v>
      </c>
      <c r="J15" s="53">
        <f t="shared" si="1"/>
        <v>0.22857142857142856</v>
      </c>
      <c r="K15" s="52">
        <v>73</v>
      </c>
      <c r="L15" s="54">
        <v>46</v>
      </c>
      <c r="M15" s="55">
        <f t="shared" si="3"/>
        <v>0.63013698630136983</v>
      </c>
      <c r="N15" s="62">
        <v>0</v>
      </c>
      <c r="O15" s="63">
        <v>0</v>
      </c>
      <c r="P15" s="64">
        <v>44</v>
      </c>
      <c r="Q15" s="65">
        <v>0</v>
      </c>
      <c r="R15" s="66">
        <v>5</v>
      </c>
      <c r="S15" s="45"/>
    </row>
    <row r="16" spans="1:19" s="46" customFormat="1" ht="20.100000000000001" customHeight="1" x14ac:dyDescent="0.2">
      <c r="A16" s="31" t="s">
        <v>41</v>
      </c>
      <c r="B16" s="48">
        <v>225</v>
      </c>
      <c r="C16" s="60">
        <v>115</v>
      </c>
      <c r="D16" s="61">
        <f t="shared" si="2"/>
        <v>0.51111111111111107</v>
      </c>
      <c r="E16" s="51">
        <v>140</v>
      </c>
      <c r="F16" s="52">
        <v>43</v>
      </c>
      <c r="G16" s="50">
        <f t="shared" si="0"/>
        <v>0.30714285714285716</v>
      </c>
      <c r="H16" s="37">
        <v>38</v>
      </c>
      <c r="I16" s="60">
        <v>19</v>
      </c>
      <c r="J16" s="53">
        <f t="shared" si="1"/>
        <v>0.5</v>
      </c>
      <c r="K16" s="52">
        <v>54</v>
      </c>
      <c r="L16" s="54">
        <v>64</v>
      </c>
      <c r="M16" s="55">
        <f t="shared" si="3"/>
        <v>1.1851851851851851</v>
      </c>
      <c r="N16" s="62">
        <v>0</v>
      </c>
      <c r="O16" s="63">
        <v>0</v>
      </c>
      <c r="P16" s="64">
        <v>63</v>
      </c>
      <c r="Q16" s="65">
        <v>0</v>
      </c>
      <c r="R16" s="66">
        <v>1</v>
      </c>
      <c r="S16" s="45"/>
    </row>
    <row r="17" spans="1:19" s="46" customFormat="1" ht="20.100000000000001" customHeight="1" x14ac:dyDescent="0.2">
      <c r="A17" s="31" t="s">
        <v>42</v>
      </c>
      <c r="B17" s="48">
        <v>52</v>
      </c>
      <c r="C17" s="60">
        <v>31</v>
      </c>
      <c r="D17" s="61">
        <f t="shared" si="2"/>
        <v>0.59615384615384615</v>
      </c>
      <c r="E17" s="72">
        <v>23</v>
      </c>
      <c r="F17" s="52">
        <v>8</v>
      </c>
      <c r="G17" s="50">
        <f t="shared" si="0"/>
        <v>0.34782608695652173</v>
      </c>
      <c r="H17" s="37">
        <v>23</v>
      </c>
      <c r="I17" s="60">
        <v>6</v>
      </c>
      <c r="J17" s="53">
        <f>IF(H17&gt;0,I17/H17,0)</f>
        <v>0.2608695652173913</v>
      </c>
      <c r="K17" s="103">
        <v>52</v>
      </c>
      <c r="L17" s="54">
        <v>29</v>
      </c>
      <c r="M17" s="53">
        <f>IF(K17&gt;0,L17/K17,0)</f>
        <v>0.55769230769230771</v>
      </c>
      <c r="N17" s="62">
        <v>0</v>
      </c>
      <c r="O17" s="63">
        <v>0</v>
      </c>
      <c r="P17" s="64">
        <v>29</v>
      </c>
      <c r="Q17" s="65">
        <v>0</v>
      </c>
      <c r="R17" s="66">
        <v>0</v>
      </c>
      <c r="S17" s="45"/>
    </row>
    <row r="18" spans="1:19" s="46" customFormat="1" ht="20.100000000000001" customHeight="1" x14ac:dyDescent="0.2">
      <c r="A18" s="31" t="s">
        <v>43</v>
      </c>
      <c r="B18" s="48">
        <v>127</v>
      </c>
      <c r="C18" s="60">
        <v>78</v>
      </c>
      <c r="D18" s="61">
        <f t="shared" si="2"/>
        <v>0.61417322834645671</v>
      </c>
      <c r="E18" s="51">
        <v>58</v>
      </c>
      <c r="F18" s="52">
        <v>19</v>
      </c>
      <c r="G18" s="50">
        <f t="shared" si="0"/>
        <v>0.32758620689655171</v>
      </c>
      <c r="H18" s="37">
        <v>35</v>
      </c>
      <c r="I18" s="60">
        <v>17</v>
      </c>
      <c r="J18" s="53">
        <f t="shared" si="1"/>
        <v>0.48571428571428571</v>
      </c>
      <c r="K18" s="52">
        <v>81</v>
      </c>
      <c r="L18" s="54">
        <v>56</v>
      </c>
      <c r="M18" s="55">
        <f t="shared" si="3"/>
        <v>0.69135802469135799</v>
      </c>
      <c r="N18" s="62">
        <v>0</v>
      </c>
      <c r="O18" s="63">
        <v>0</v>
      </c>
      <c r="P18" s="64">
        <v>56</v>
      </c>
      <c r="Q18" s="65">
        <v>0</v>
      </c>
      <c r="R18" s="66">
        <v>0</v>
      </c>
      <c r="S18" s="45"/>
    </row>
    <row r="19" spans="1:19" s="46" customFormat="1" ht="20.100000000000001" customHeight="1" x14ac:dyDescent="0.2">
      <c r="A19" s="31" t="s">
        <v>44</v>
      </c>
      <c r="B19" s="48">
        <v>246</v>
      </c>
      <c r="C19" s="60">
        <v>119</v>
      </c>
      <c r="D19" s="61">
        <f t="shared" si="2"/>
        <v>0.48373983739837401</v>
      </c>
      <c r="E19" s="51">
        <v>150</v>
      </c>
      <c r="F19" s="52">
        <v>30</v>
      </c>
      <c r="G19" s="50">
        <f t="shared" si="0"/>
        <v>0.2</v>
      </c>
      <c r="H19" s="37">
        <v>110</v>
      </c>
      <c r="I19" s="60">
        <v>16</v>
      </c>
      <c r="J19" s="53">
        <f t="shared" si="1"/>
        <v>0.14545454545454545</v>
      </c>
      <c r="K19" s="52">
        <v>137</v>
      </c>
      <c r="L19" s="54">
        <v>92</v>
      </c>
      <c r="M19" s="55">
        <f t="shared" si="3"/>
        <v>0.67153284671532842</v>
      </c>
      <c r="N19" s="62">
        <v>0</v>
      </c>
      <c r="O19" s="63">
        <v>0</v>
      </c>
      <c r="P19" s="64">
        <v>92</v>
      </c>
      <c r="Q19" s="65">
        <v>0</v>
      </c>
      <c r="R19" s="66">
        <v>0</v>
      </c>
      <c r="S19" s="45"/>
    </row>
    <row r="20" spans="1:19" s="46" customFormat="1" ht="20.100000000000001" customHeight="1" x14ac:dyDescent="0.2">
      <c r="A20" s="31" t="s">
        <v>45</v>
      </c>
      <c r="B20" s="48">
        <v>26</v>
      </c>
      <c r="C20" s="60">
        <v>11</v>
      </c>
      <c r="D20" s="61">
        <f t="shared" si="2"/>
        <v>0.42307692307692307</v>
      </c>
      <c r="E20" s="51">
        <v>16</v>
      </c>
      <c r="F20" s="52">
        <v>2</v>
      </c>
      <c r="G20" s="50">
        <f t="shared" si="0"/>
        <v>0.125</v>
      </c>
      <c r="H20" s="37">
        <v>16</v>
      </c>
      <c r="I20" s="60">
        <v>2</v>
      </c>
      <c r="J20" s="53">
        <f>IF(H2&gt;0,I20/H20,0)</f>
        <v>0</v>
      </c>
      <c r="K20" s="52">
        <v>25</v>
      </c>
      <c r="L20" s="54">
        <v>10</v>
      </c>
      <c r="M20" s="55">
        <f>IF(K20&gt;0,L20/K20,0)</f>
        <v>0.4</v>
      </c>
      <c r="N20" s="62">
        <v>0</v>
      </c>
      <c r="O20" s="63">
        <v>0</v>
      </c>
      <c r="P20" s="64">
        <v>10</v>
      </c>
      <c r="Q20" s="65">
        <v>0</v>
      </c>
      <c r="R20" s="66">
        <v>0</v>
      </c>
      <c r="S20" s="45"/>
    </row>
    <row r="21" spans="1:19" s="46" customFormat="1" ht="20.100000000000001" customHeight="1" x14ac:dyDescent="0.2">
      <c r="A21" s="31" t="s">
        <v>46</v>
      </c>
      <c r="B21" s="48">
        <v>69</v>
      </c>
      <c r="C21" s="60">
        <v>40</v>
      </c>
      <c r="D21" s="61">
        <f t="shared" si="2"/>
        <v>0.57971014492753625</v>
      </c>
      <c r="E21" s="51">
        <v>35</v>
      </c>
      <c r="F21" s="52">
        <v>8</v>
      </c>
      <c r="G21" s="50">
        <f t="shared" si="0"/>
        <v>0.22857142857142856</v>
      </c>
      <c r="H21" s="37">
        <v>35</v>
      </c>
      <c r="I21" s="60">
        <v>9</v>
      </c>
      <c r="J21" s="53">
        <f>IF(H21&gt;0,I21/H21,0)</f>
        <v>0.25714285714285712</v>
      </c>
      <c r="K21" s="103">
        <v>69</v>
      </c>
      <c r="L21" s="54">
        <v>37</v>
      </c>
      <c r="M21" s="53">
        <f>IF(K21&gt;0,L21/K21,0)</f>
        <v>0.53623188405797106</v>
      </c>
      <c r="N21" s="62">
        <v>0</v>
      </c>
      <c r="O21" s="63">
        <v>0</v>
      </c>
      <c r="P21" s="64">
        <v>37</v>
      </c>
      <c r="Q21" s="65">
        <v>0</v>
      </c>
      <c r="R21" s="66">
        <v>0</v>
      </c>
      <c r="S21" s="45"/>
    </row>
    <row r="22" spans="1:19" s="46" customFormat="1" ht="20.100000000000001" customHeight="1" thickBot="1" x14ac:dyDescent="0.25">
      <c r="A22" s="73" t="s">
        <v>47</v>
      </c>
      <c r="B22" s="48">
        <v>180</v>
      </c>
      <c r="C22" s="74">
        <v>70</v>
      </c>
      <c r="D22" s="111">
        <f t="shared" si="2"/>
        <v>0.3888888888888889</v>
      </c>
      <c r="E22" s="51">
        <v>134</v>
      </c>
      <c r="F22" s="76">
        <v>26</v>
      </c>
      <c r="G22" s="75">
        <f>IF(E22&gt;0,F22/E22,0)</f>
        <v>0.19402985074626866</v>
      </c>
      <c r="H22" s="37">
        <v>40</v>
      </c>
      <c r="I22" s="74">
        <v>9</v>
      </c>
      <c r="J22" s="77">
        <f>IF(H22&gt;0,I22/H22,0)</f>
        <v>0.22500000000000001</v>
      </c>
      <c r="K22" s="222">
        <v>70</v>
      </c>
      <c r="L22" s="78">
        <v>32</v>
      </c>
      <c r="M22" s="55">
        <f>IF(K22&gt;0,L22/K22,0)</f>
        <v>0.45714285714285713</v>
      </c>
      <c r="N22" s="79">
        <v>0</v>
      </c>
      <c r="O22" s="80">
        <v>0</v>
      </c>
      <c r="P22" s="78">
        <v>32</v>
      </c>
      <c r="Q22" s="81">
        <v>0</v>
      </c>
      <c r="R22" s="82">
        <v>0</v>
      </c>
      <c r="S22" s="45"/>
    </row>
    <row r="23" spans="1:19" s="46" customFormat="1" ht="20.100000000000001" customHeight="1" thickBot="1" x14ac:dyDescent="0.25">
      <c r="A23" s="83" t="s">
        <v>48</v>
      </c>
      <c r="B23" s="84">
        <f>SUM(B7:B22)</f>
        <v>1699</v>
      </c>
      <c r="C23" s="85">
        <f>SUM(C7:C22)</f>
        <v>916</v>
      </c>
      <c r="D23" s="130">
        <f t="shared" si="2"/>
        <v>0.53914067098293117</v>
      </c>
      <c r="E23" s="87">
        <f>SUM(E7:E22)</f>
        <v>1021</v>
      </c>
      <c r="F23" s="85">
        <f>SUM(F7:F22)</f>
        <v>240</v>
      </c>
      <c r="G23" s="86">
        <f t="shared" si="0"/>
        <v>0.23506366307541626</v>
      </c>
      <c r="H23" s="88">
        <f>SUM(H7:H22)</f>
        <v>577</v>
      </c>
      <c r="I23" s="85">
        <f>SUM(I7:I22)</f>
        <v>150</v>
      </c>
      <c r="J23" s="89">
        <f t="shared" si="1"/>
        <v>0.25996533795493937</v>
      </c>
      <c r="K23" s="85">
        <f>SUM(K7:K22)</f>
        <v>950</v>
      </c>
      <c r="L23" s="90">
        <f>SUM(L7:L22)</f>
        <v>643</v>
      </c>
      <c r="M23" s="91">
        <f>+L23/K23</f>
        <v>0.67684210526315791</v>
      </c>
      <c r="N23" s="92">
        <f>SUM(N7:N22)</f>
        <v>0</v>
      </c>
      <c r="O23" s="93">
        <f>SUM(O7:O22)</f>
        <v>2</v>
      </c>
      <c r="P23" s="94">
        <f>SUM(P7:P22)</f>
        <v>636</v>
      </c>
      <c r="Q23" s="94">
        <f>SUM(Q7:Q22)</f>
        <v>2</v>
      </c>
      <c r="R23" s="95">
        <v>22</v>
      </c>
      <c r="S23" s="45"/>
    </row>
    <row r="24" spans="1:19" ht="15" x14ac:dyDescent="0.25">
      <c r="A24" s="246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</row>
    <row r="25" spans="1:19" ht="27.75" customHeight="1" x14ac:dyDescent="0.25">
      <c r="A25" s="244" t="s">
        <v>49</v>
      </c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</row>
    <row r="26" spans="1:19" ht="15" x14ac:dyDescent="0.25">
      <c r="A26" s="244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</row>
    <row r="27" spans="1:19" ht="15" x14ac:dyDescent="0.25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</row>
    <row r="28" spans="1:19" ht="9" customHeight="1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96"/>
      <c r="Q28" s="142"/>
    </row>
  </sheetData>
  <mergeCells count="16">
    <mergeCell ref="A27:Q27"/>
    <mergeCell ref="A1:R1"/>
    <mergeCell ref="A2:R2"/>
    <mergeCell ref="A3:R3"/>
    <mergeCell ref="A4:A6"/>
    <mergeCell ref="B4:D4"/>
    <mergeCell ref="E4:G4"/>
    <mergeCell ref="H4:M4"/>
    <mergeCell ref="N4:R4"/>
    <mergeCell ref="B5:D5"/>
    <mergeCell ref="E5:G5"/>
    <mergeCell ref="H5:M5"/>
    <mergeCell ref="N5:R5"/>
    <mergeCell ref="A24:Q24"/>
    <mergeCell ref="A25:Q25"/>
    <mergeCell ref="A26:Q26"/>
  </mergeCells>
  <printOptions horizontalCentered="1" verticalCentered="1"/>
  <pageMargins left="0.3" right="0.3" top="0.57999999999999996" bottom="0.28999999999999998" header="0.12" footer="0.13"/>
  <pageSetup orientation="landscape" r:id="rId1"/>
  <headerFooter alignWithMargins="0"/>
  <ignoredErrors>
    <ignoredError sqref="J10 J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"/>
  <sheetViews>
    <sheetView zoomScale="90" zoomScaleNormal="90" workbookViewId="0">
      <selection activeCell="A26" sqref="A26"/>
    </sheetView>
  </sheetViews>
  <sheetFormatPr defaultColWidth="9.140625" defaultRowHeight="12.75" x14ac:dyDescent="0.2"/>
  <cols>
    <col min="1" max="1" width="19.28515625" style="3" customWidth="1"/>
    <col min="2" max="2" width="8.5703125" style="30" customWidth="1"/>
    <col min="3" max="3" width="8.5703125" style="3" customWidth="1"/>
    <col min="4" max="4" width="6.5703125" style="146" customWidth="1"/>
    <col min="5" max="6" width="8.5703125" style="145" customWidth="1"/>
    <col min="7" max="7" width="6.85546875" style="3" customWidth="1"/>
    <col min="8" max="8" width="10.28515625" style="3" customWidth="1"/>
    <col min="9" max="10" width="8.5703125" style="3" customWidth="1"/>
    <col min="11" max="11" width="9.28515625" style="3" customWidth="1"/>
    <col min="12" max="12" width="9.28515625" style="146" customWidth="1"/>
    <col min="13" max="14" width="8.5703125" style="3" customWidth="1"/>
    <col min="15" max="15" width="7.28515625" style="3" customWidth="1"/>
    <col min="16" max="16" width="8.5703125" style="3" customWidth="1"/>
    <col min="17" max="16384" width="9.140625" style="3"/>
  </cols>
  <sheetData>
    <row r="1" spans="1:17" ht="20.100000000000001" customHeight="1" x14ac:dyDescent="0.2">
      <c r="A1" s="249" t="str">
        <f>+'1 Adult Part'!A1:O1</f>
        <v>TAB 6 - WIOA TITLE I PARTICIPANT SUMMARIES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  <c r="O1" s="228"/>
    </row>
    <row r="2" spans="1:17" ht="20.100000000000001" customHeight="1" x14ac:dyDescent="0.2">
      <c r="A2" s="252" t="str">
        <f>'1 Adult Part'!$A$2</f>
        <v>FY26 QUARTER ENDING SEPTEMBER 30, 2025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  <c r="O2" s="24"/>
    </row>
    <row r="3" spans="1:17" ht="20.100000000000001" customHeight="1" thickBot="1" x14ac:dyDescent="0.25">
      <c r="A3" s="255" t="s">
        <v>79</v>
      </c>
      <c r="B3" s="278"/>
      <c r="C3" s="278"/>
      <c r="D3" s="278"/>
      <c r="E3" s="278"/>
      <c r="F3" s="278"/>
      <c r="G3" s="278"/>
      <c r="H3" s="278"/>
      <c r="I3" s="278"/>
      <c r="J3" s="291"/>
      <c r="K3" s="291"/>
      <c r="L3" s="291"/>
      <c r="M3" s="291"/>
      <c r="N3" s="292"/>
    </row>
    <row r="4" spans="1:17" ht="21.75" customHeight="1" x14ac:dyDescent="0.25">
      <c r="A4" s="293" t="s">
        <v>62</v>
      </c>
      <c r="B4" s="275" t="str">
        <f>'2 Adult Exits'!$B$4</f>
        <v>Total Exits</v>
      </c>
      <c r="C4" s="282"/>
      <c r="D4" s="273"/>
      <c r="E4" s="274" t="str">
        <f>'2 Adult Exits'!$E$4</f>
        <v>Entered Employments</v>
      </c>
      <c r="F4" s="275"/>
      <c r="G4" s="276"/>
      <c r="H4" s="184" t="str">
        <f>'2 Adult Exits'!$H$4</f>
        <v>Exclusions</v>
      </c>
      <c r="I4" s="282" t="str">
        <f>'2 Adult Exits'!$I$4</f>
        <v>E.E. Rate at Exit</v>
      </c>
      <c r="J4" s="273"/>
      <c r="K4" s="272" t="str">
        <f>'2 Adult Exits'!$K$4</f>
        <v>Average Wage</v>
      </c>
      <c r="L4" s="273"/>
      <c r="M4" s="289" t="str">
        <f>'2 Adult Exits'!$M$4</f>
        <v>Credentials</v>
      </c>
      <c r="N4" s="290"/>
    </row>
    <row r="5" spans="1:17" ht="35.25" customHeight="1" thickBot="1" x14ac:dyDescent="0.3">
      <c r="A5" s="294"/>
      <c r="B5" s="101" t="s">
        <v>20</v>
      </c>
      <c r="C5" s="101" t="s">
        <v>21</v>
      </c>
      <c r="D5" s="98" t="s">
        <v>80</v>
      </c>
      <c r="E5" s="97" t="s">
        <v>20</v>
      </c>
      <c r="F5" s="97" t="s">
        <v>21</v>
      </c>
      <c r="G5" s="98" t="s">
        <v>80</v>
      </c>
      <c r="H5" s="100" t="s">
        <v>21</v>
      </c>
      <c r="I5" s="101" t="s">
        <v>20</v>
      </c>
      <c r="J5" s="100" t="s">
        <v>21</v>
      </c>
      <c r="K5" s="101" t="s">
        <v>20</v>
      </c>
      <c r="L5" s="100" t="s">
        <v>21</v>
      </c>
      <c r="M5" s="101" t="s">
        <v>20</v>
      </c>
      <c r="N5" s="185" t="s">
        <v>21</v>
      </c>
      <c r="P5" s="186"/>
    </row>
    <row r="6" spans="1:17" s="110" customFormat="1" ht="21.95" customHeight="1" x14ac:dyDescent="0.2">
      <c r="A6" s="47" t="str">
        <f>'1 Adult Part'!A7</f>
        <v>Berkshire</v>
      </c>
      <c r="B6" s="71">
        <v>27</v>
      </c>
      <c r="C6" s="103">
        <v>11</v>
      </c>
      <c r="D6" s="50">
        <f t="shared" ref="D6:D22" si="0">C6/B6</f>
        <v>0.40740740740740738</v>
      </c>
      <c r="E6" s="51">
        <v>20</v>
      </c>
      <c r="F6" s="187">
        <v>7</v>
      </c>
      <c r="G6" s="50">
        <f>F6/E6</f>
        <v>0.35</v>
      </c>
      <c r="H6" s="188">
        <v>0</v>
      </c>
      <c r="I6" s="189">
        <f t="shared" ref="I6:I22" si="1">+E6/B6</f>
        <v>0.7407407407407407</v>
      </c>
      <c r="J6" s="50">
        <f t="shared" ref="J6:J22" si="2">(F6/(C6-H6))</f>
        <v>0.63636363636363635</v>
      </c>
      <c r="K6" s="106">
        <v>24</v>
      </c>
      <c r="L6" s="107">
        <v>25.990439560439601</v>
      </c>
      <c r="M6" s="32">
        <v>21</v>
      </c>
      <c r="N6" s="190">
        <v>7</v>
      </c>
      <c r="P6" s="191"/>
      <c r="Q6" s="218"/>
    </row>
    <row r="7" spans="1:17" s="110" customFormat="1" ht="21.95" customHeight="1" x14ac:dyDescent="0.2">
      <c r="A7" s="47" t="str">
        <f>'1 Adult Part'!A8</f>
        <v>Boston</v>
      </c>
      <c r="B7" s="71">
        <v>54</v>
      </c>
      <c r="C7" s="103">
        <v>6</v>
      </c>
      <c r="D7" s="111">
        <f t="shared" si="0"/>
        <v>0.1111111111111111</v>
      </c>
      <c r="E7" s="51">
        <v>43</v>
      </c>
      <c r="F7" s="187">
        <v>0</v>
      </c>
      <c r="G7" s="50">
        <f t="shared" ref="G7:G22" si="3">F7/E7</f>
        <v>0</v>
      </c>
      <c r="H7" s="188">
        <v>0</v>
      </c>
      <c r="I7" s="189">
        <f t="shared" si="1"/>
        <v>0.79629629629629628</v>
      </c>
      <c r="J7" s="50">
        <f t="shared" si="2"/>
        <v>0</v>
      </c>
      <c r="K7" s="106">
        <v>18.5</v>
      </c>
      <c r="L7" s="107">
        <v>0</v>
      </c>
      <c r="M7" s="48">
        <v>83</v>
      </c>
      <c r="N7" s="192">
        <v>10</v>
      </c>
      <c r="P7" s="191"/>
      <c r="Q7" s="218"/>
    </row>
    <row r="8" spans="1:17" s="110" customFormat="1" ht="21.95" customHeight="1" x14ac:dyDescent="0.2">
      <c r="A8" s="31" t="str">
        <f>'1 Adult Part'!A9</f>
        <v>Bristol</v>
      </c>
      <c r="B8" s="71">
        <v>57</v>
      </c>
      <c r="C8" s="113">
        <v>5</v>
      </c>
      <c r="D8" s="61">
        <f t="shared" si="0"/>
        <v>8.771929824561403E-2</v>
      </c>
      <c r="E8" s="51">
        <v>43</v>
      </c>
      <c r="F8" s="193">
        <v>4</v>
      </c>
      <c r="G8" s="111">
        <f t="shared" si="3"/>
        <v>9.3023255813953487E-2</v>
      </c>
      <c r="H8" s="194">
        <v>0</v>
      </c>
      <c r="I8" s="195">
        <f t="shared" si="1"/>
        <v>0.75438596491228072</v>
      </c>
      <c r="J8" s="61">
        <f t="shared" si="2"/>
        <v>0.8</v>
      </c>
      <c r="K8" s="106">
        <v>28</v>
      </c>
      <c r="L8" s="107">
        <v>59.817307692307701</v>
      </c>
      <c r="M8" s="48">
        <v>21</v>
      </c>
      <c r="N8" s="196">
        <v>31</v>
      </c>
      <c r="P8" s="191"/>
      <c r="Q8" s="218"/>
    </row>
    <row r="9" spans="1:17" s="110" customFormat="1" ht="21.95" customHeight="1" x14ac:dyDescent="0.2">
      <c r="A9" s="31" t="str">
        <f>'1 Adult Part'!A10</f>
        <v>Brockton</v>
      </c>
      <c r="B9" s="197">
        <v>71</v>
      </c>
      <c r="C9" s="113">
        <v>4</v>
      </c>
      <c r="D9" s="61">
        <f t="shared" si="0"/>
        <v>5.6338028169014086E-2</v>
      </c>
      <c r="E9" s="68">
        <v>54</v>
      </c>
      <c r="F9" s="193">
        <v>2</v>
      </c>
      <c r="G9" s="61">
        <f>IF(E9&gt;0,F9/E9,0)</f>
        <v>3.7037037037037035E-2</v>
      </c>
      <c r="H9" s="198">
        <v>0</v>
      </c>
      <c r="I9" s="195">
        <f t="shared" si="1"/>
        <v>0.76056338028169013</v>
      </c>
      <c r="J9" s="61">
        <f t="shared" si="2"/>
        <v>0.5</v>
      </c>
      <c r="K9" s="119">
        <v>24</v>
      </c>
      <c r="L9" s="107">
        <v>27.7619230769231</v>
      </c>
      <c r="M9" s="67">
        <v>10</v>
      </c>
      <c r="N9" s="196">
        <v>4</v>
      </c>
      <c r="P9" s="191"/>
      <c r="Q9" s="219"/>
    </row>
    <row r="10" spans="1:17" s="110" customFormat="1" ht="21.95" customHeight="1" x14ac:dyDescent="0.2">
      <c r="A10" s="31" t="str">
        <f>'1 Adult Part'!A11</f>
        <v>Cape &amp; Islands</v>
      </c>
      <c r="B10" s="71">
        <v>37</v>
      </c>
      <c r="C10" s="113">
        <v>0</v>
      </c>
      <c r="D10" s="61">
        <f t="shared" si="0"/>
        <v>0</v>
      </c>
      <c r="E10" s="51">
        <v>28</v>
      </c>
      <c r="F10" s="193">
        <v>0</v>
      </c>
      <c r="G10" s="61">
        <f>IF(E10&gt;0, F10/E10,0)</f>
        <v>0</v>
      </c>
      <c r="H10" s="198">
        <v>0</v>
      </c>
      <c r="I10" s="195">
        <f t="shared" si="1"/>
        <v>0.7567567567567568</v>
      </c>
      <c r="J10" s="61">
        <f>IF(F10=0,0,F10/(C10-H10))</f>
        <v>0</v>
      </c>
      <c r="K10" s="106">
        <v>20</v>
      </c>
      <c r="L10" s="107">
        <v>0</v>
      </c>
      <c r="M10" s="48">
        <v>22</v>
      </c>
      <c r="N10" s="196">
        <v>13</v>
      </c>
      <c r="P10" s="191"/>
      <c r="Q10" s="218"/>
    </row>
    <row r="11" spans="1:17" s="110" customFormat="1" ht="21.95" customHeight="1" x14ac:dyDescent="0.2">
      <c r="A11" s="31" t="str">
        <f>'1 Adult Part'!A12</f>
        <v>Central Mass</v>
      </c>
      <c r="B11" s="71">
        <v>65</v>
      </c>
      <c r="C11" s="113">
        <v>10</v>
      </c>
      <c r="D11" s="61">
        <f t="shared" si="0"/>
        <v>0.15384615384615385</v>
      </c>
      <c r="E11" s="51">
        <v>47</v>
      </c>
      <c r="F11" s="193">
        <v>6</v>
      </c>
      <c r="G11" s="121">
        <f t="shared" si="3"/>
        <v>0.1276595744680851</v>
      </c>
      <c r="H11" s="199">
        <v>0</v>
      </c>
      <c r="I11" s="195">
        <f t="shared" si="1"/>
        <v>0.72307692307692306</v>
      </c>
      <c r="J11" s="61">
        <f t="shared" si="2"/>
        <v>0.6</v>
      </c>
      <c r="K11" s="106">
        <v>27</v>
      </c>
      <c r="L11" s="107">
        <v>44.762900641025603</v>
      </c>
      <c r="M11" s="48">
        <v>63</v>
      </c>
      <c r="N11" s="196">
        <v>32</v>
      </c>
      <c r="P11" s="191"/>
      <c r="Q11" s="218"/>
    </row>
    <row r="12" spans="1:17" s="110" customFormat="1" ht="21.95" customHeight="1" x14ac:dyDescent="0.2">
      <c r="A12" s="31" t="str">
        <f>'1 Adult Part'!A13</f>
        <v>Franklin Hampshire</v>
      </c>
      <c r="B12" s="71">
        <v>30</v>
      </c>
      <c r="C12" s="113">
        <v>4</v>
      </c>
      <c r="D12" s="61">
        <f t="shared" si="0"/>
        <v>0.13333333333333333</v>
      </c>
      <c r="E12" s="51">
        <v>23</v>
      </c>
      <c r="F12" s="193">
        <v>0</v>
      </c>
      <c r="G12" s="61">
        <f t="shared" si="3"/>
        <v>0</v>
      </c>
      <c r="H12" s="198">
        <v>0</v>
      </c>
      <c r="I12" s="195">
        <f t="shared" si="1"/>
        <v>0.76666666666666672</v>
      </c>
      <c r="J12" s="61">
        <f t="shared" si="2"/>
        <v>0</v>
      </c>
      <c r="K12" s="106">
        <v>24</v>
      </c>
      <c r="L12" s="107">
        <v>0</v>
      </c>
      <c r="M12" s="48">
        <v>26</v>
      </c>
      <c r="N12" s="196">
        <v>6</v>
      </c>
      <c r="P12" s="191"/>
      <c r="Q12" s="218"/>
    </row>
    <row r="13" spans="1:17" s="110" customFormat="1" ht="21.95" customHeight="1" x14ac:dyDescent="0.2">
      <c r="A13" s="31" t="str">
        <f>'1 Adult Part'!A14</f>
        <v>Greater Lowell</v>
      </c>
      <c r="B13" s="71">
        <v>75</v>
      </c>
      <c r="C13" s="113">
        <v>4</v>
      </c>
      <c r="D13" s="61">
        <f t="shared" si="0"/>
        <v>5.3333333333333337E-2</v>
      </c>
      <c r="E13" s="51">
        <v>60</v>
      </c>
      <c r="F13" s="193">
        <v>4</v>
      </c>
      <c r="G13" s="111">
        <f>IF(E13&gt;0,F13/E13,0)</f>
        <v>6.6666666666666666E-2</v>
      </c>
      <c r="H13" s="194">
        <v>0</v>
      </c>
      <c r="I13" s="195">
        <f t="shared" si="1"/>
        <v>0.8</v>
      </c>
      <c r="J13" s="61">
        <f t="shared" si="2"/>
        <v>1</v>
      </c>
      <c r="K13" s="106">
        <v>28.15</v>
      </c>
      <c r="L13" s="107">
        <v>52.894230769230802</v>
      </c>
      <c r="M13" s="48">
        <v>38</v>
      </c>
      <c r="N13" s="196">
        <v>31</v>
      </c>
      <c r="P13" s="191"/>
      <c r="Q13" s="218"/>
    </row>
    <row r="14" spans="1:17" s="110" customFormat="1" ht="21.95" customHeight="1" x14ac:dyDescent="0.2">
      <c r="A14" s="31" t="str">
        <f>'1 Adult Part'!A15</f>
        <v>Greater New Bedford</v>
      </c>
      <c r="B14" s="197">
        <v>95</v>
      </c>
      <c r="C14" s="113">
        <v>5</v>
      </c>
      <c r="D14" s="61">
        <f t="shared" si="0"/>
        <v>5.2631578947368418E-2</v>
      </c>
      <c r="E14" s="68">
        <v>78</v>
      </c>
      <c r="F14" s="193">
        <v>2</v>
      </c>
      <c r="G14" s="61">
        <f t="shared" si="3"/>
        <v>2.564102564102564E-2</v>
      </c>
      <c r="H14" s="198">
        <v>0</v>
      </c>
      <c r="I14" s="195">
        <f t="shared" si="1"/>
        <v>0.82105263157894737</v>
      </c>
      <c r="J14" s="61">
        <f t="shared" si="2"/>
        <v>0.4</v>
      </c>
      <c r="K14" s="106">
        <v>24.5</v>
      </c>
      <c r="L14" s="107">
        <v>45.605769230769198</v>
      </c>
      <c r="M14" s="48">
        <v>56</v>
      </c>
      <c r="N14" s="196">
        <v>26</v>
      </c>
      <c r="P14" s="191"/>
      <c r="Q14" s="218"/>
    </row>
    <row r="15" spans="1:17" s="110" customFormat="1" ht="21.95" customHeight="1" x14ac:dyDescent="0.2">
      <c r="A15" s="31" t="str">
        <f>'1 Adult Part'!A16</f>
        <v>Hampden</v>
      </c>
      <c r="B15" s="71">
        <v>132</v>
      </c>
      <c r="C15" s="113">
        <v>16</v>
      </c>
      <c r="D15" s="61">
        <f t="shared" si="0"/>
        <v>0.12121212121212122</v>
      </c>
      <c r="E15" s="51">
        <v>98</v>
      </c>
      <c r="F15" s="193">
        <v>11</v>
      </c>
      <c r="G15" s="61">
        <f t="shared" si="3"/>
        <v>0.11224489795918367</v>
      </c>
      <c r="H15" s="198">
        <v>0</v>
      </c>
      <c r="I15" s="195">
        <f t="shared" si="1"/>
        <v>0.74242424242424243</v>
      </c>
      <c r="J15" s="61">
        <f t="shared" si="2"/>
        <v>0.6875</v>
      </c>
      <c r="K15" s="106">
        <v>20.58</v>
      </c>
      <c r="L15" s="107">
        <v>23.111138861138901</v>
      </c>
      <c r="M15" s="48">
        <v>33</v>
      </c>
      <c r="N15" s="196">
        <v>42</v>
      </c>
      <c r="P15" s="191"/>
      <c r="Q15" s="218"/>
    </row>
    <row r="16" spans="1:17" s="110" customFormat="1" ht="21.95" customHeight="1" x14ac:dyDescent="0.2">
      <c r="A16" s="31" t="str">
        <f>'1 Adult Part'!A17</f>
        <v>Merrimack Valley</v>
      </c>
      <c r="B16" s="71">
        <v>34</v>
      </c>
      <c r="C16" s="113">
        <v>5</v>
      </c>
      <c r="D16" s="61">
        <f t="shared" si="0"/>
        <v>0.14705882352941177</v>
      </c>
      <c r="E16" s="51">
        <v>27</v>
      </c>
      <c r="F16" s="193">
        <v>1</v>
      </c>
      <c r="G16" s="61">
        <f t="shared" si="3"/>
        <v>3.7037037037037035E-2</v>
      </c>
      <c r="H16" s="198">
        <v>0</v>
      </c>
      <c r="I16" s="195">
        <f t="shared" si="1"/>
        <v>0.79411764705882348</v>
      </c>
      <c r="J16" s="61">
        <f t="shared" si="2"/>
        <v>0.2</v>
      </c>
      <c r="K16" s="106">
        <v>25</v>
      </c>
      <c r="L16" s="107">
        <v>21</v>
      </c>
      <c r="M16" s="67">
        <v>34</v>
      </c>
      <c r="N16" s="196">
        <v>8</v>
      </c>
      <c r="P16" s="191"/>
      <c r="Q16" s="218"/>
    </row>
    <row r="17" spans="1:17" s="110" customFormat="1" ht="21.95" customHeight="1" x14ac:dyDescent="0.2">
      <c r="A17" s="31" t="str">
        <f>'1 Adult Part'!A18</f>
        <v>Metro North</v>
      </c>
      <c r="B17" s="71">
        <v>64</v>
      </c>
      <c r="C17" s="113">
        <v>4</v>
      </c>
      <c r="D17" s="61">
        <f t="shared" si="0"/>
        <v>6.25E-2</v>
      </c>
      <c r="E17" s="51">
        <v>48</v>
      </c>
      <c r="F17" s="193">
        <v>3</v>
      </c>
      <c r="G17" s="61">
        <f t="shared" si="3"/>
        <v>6.25E-2</v>
      </c>
      <c r="H17" s="198">
        <v>0</v>
      </c>
      <c r="I17" s="195">
        <f t="shared" si="1"/>
        <v>0.75</v>
      </c>
      <c r="J17" s="61">
        <f t="shared" si="2"/>
        <v>0.75</v>
      </c>
      <c r="K17" s="106">
        <v>34</v>
      </c>
      <c r="L17" s="107">
        <v>25.160256410256402</v>
      </c>
      <c r="M17" s="48">
        <v>32</v>
      </c>
      <c r="N17" s="196">
        <v>21</v>
      </c>
      <c r="P17" s="191"/>
      <c r="Q17" s="218"/>
    </row>
    <row r="18" spans="1:17" s="110" customFormat="1" ht="21.95" customHeight="1" x14ac:dyDescent="0.2">
      <c r="A18" s="31" t="str">
        <f>'1 Adult Part'!A19</f>
        <v>Metro South/West</v>
      </c>
      <c r="B18" s="71">
        <v>240</v>
      </c>
      <c r="C18" s="113">
        <v>6</v>
      </c>
      <c r="D18" s="61">
        <f t="shared" si="0"/>
        <v>2.5000000000000001E-2</v>
      </c>
      <c r="E18" s="51">
        <v>190</v>
      </c>
      <c r="F18" s="193">
        <v>6</v>
      </c>
      <c r="G18" s="61">
        <f t="shared" si="3"/>
        <v>3.1578947368421054E-2</v>
      </c>
      <c r="H18" s="198">
        <v>0</v>
      </c>
      <c r="I18" s="195">
        <f t="shared" si="1"/>
        <v>0.79166666666666663</v>
      </c>
      <c r="J18" s="61">
        <f t="shared" si="2"/>
        <v>1</v>
      </c>
      <c r="K18" s="106">
        <v>35</v>
      </c>
      <c r="L18" s="107">
        <v>41.682692307692299</v>
      </c>
      <c r="M18" s="48">
        <v>124</v>
      </c>
      <c r="N18" s="196">
        <v>61</v>
      </c>
      <c r="P18" s="191"/>
      <c r="Q18" s="218"/>
    </row>
    <row r="19" spans="1:17" s="110" customFormat="1" ht="21.95" customHeight="1" x14ac:dyDescent="0.2">
      <c r="A19" s="31" t="str">
        <f>'1 Adult Part'!A20</f>
        <v>North Central</v>
      </c>
      <c r="B19" s="71">
        <v>24</v>
      </c>
      <c r="C19" s="113">
        <v>0</v>
      </c>
      <c r="D19" s="61">
        <f t="shared" si="0"/>
        <v>0</v>
      </c>
      <c r="E19" s="51">
        <v>21</v>
      </c>
      <c r="F19" s="193">
        <v>0</v>
      </c>
      <c r="G19" s="50">
        <f t="shared" si="3"/>
        <v>0</v>
      </c>
      <c r="H19" s="188">
        <v>0</v>
      </c>
      <c r="I19" s="195">
        <f t="shared" si="1"/>
        <v>0.875</v>
      </c>
      <c r="J19" s="61">
        <f>IF(F19=0,0,F19/(C19-H19))</f>
        <v>0</v>
      </c>
      <c r="K19" s="106">
        <v>30</v>
      </c>
      <c r="L19" s="107">
        <v>0</v>
      </c>
      <c r="M19" s="48">
        <v>21</v>
      </c>
      <c r="N19" s="196">
        <v>6</v>
      </c>
      <c r="P19" s="191"/>
      <c r="Q19" s="218"/>
    </row>
    <row r="20" spans="1:17" s="110" customFormat="1" ht="21.95" customHeight="1" x14ac:dyDescent="0.2">
      <c r="A20" s="31" t="str">
        <f>'1 Adult Part'!A21</f>
        <v>North Shore</v>
      </c>
      <c r="B20" s="71">
        <v>46</v>
      </c>
      <c r="C20" s="113">
        <v>5</v>
      </c>
      <c r="D20" s="61">
        <f t="shared" si="0"/>
        <v>0.10869565217391304</v>
      </c>
      <c r="E20" s="51">
        <v>40</v>
      </c>
      <c r="F20" s="193">
        <v>1</v>
      </c>
      <c r="G20" s="50">
        <f t="shared" si="3"/>
        <v>2.5000000000000001E-2</v>
      </c>
      <c r="H20" s="188">
        <v>0</v>
      </c>
      <c r="I20" s="195">
        <f t="shared" si="1"/>
        <v>0.86956521739130432</v>
      </c>
      <c r="J20" s="61">
        <f t="shared" si="2"/>
        <v>0.2</v>
      </c>
      <c r="K20" s="106">
        <v>18</v>
      </c>
      <c r="L20" s="107">
        <v>50</v>
      </c>
      <c r="M20" s="67">
        <v>59</v>
      </c>
      <c r="N20" s="196">
        <v>24</v>
      </c>
      <c r="P20" s="191"/>
      <c r="Q20" s="218"/>
    </row>
    <row r="21" spans="1:17" s="110" customFormat="1" ht="21.95" customHeight="1" thickBot="1" x14ac:dyDescent="0.25">
      <c r="A21" s="73" t="str">
        <f>'1 Adult Part'!A22</f>
        <v>South Shore</v>
      </c>
      <c r="B21" s="200">
        <v>95</v>
      </c>
      <c r="C21" s="124">
        <v>9</v>
      </c>
      <c r="D21" s="75">
        <f t="shared" si="0"/>
        <v>9.4736842105263161E-2</v>
      </c>
      <c r="E21" s="70">
        <v>62</v>
      </c>
      <c r="F21" s="201">
        <v>5</v>
      </c>
      <c r="G21" s="111">
        <f t="shared" si="3"/>
        <v>8.0645161290322578E-2</v>
      </c>
      <c r="H21" s="194">
        <v>0</v>
      </c>
      <c r="I21" s="195">
        <f t="shared" si="1"/>
        <v>0.65263157894736845</v>
      </c>
      <c r="J21" s="121">
        <f t="shared" si="2"/>
        <v>0.55555555555555558</v>
      </c>
      <c r="K21" s="106">
        <v>39.369999999999997</v>
      </c>
      <c r="L21" s="126">
        <v>53.884615384615401</v>
      </c>
      <c r="M21" s="223">
        <v>70</v>
      </c>
      <c r="N21" s="202">
        <v>19</v>
      </c>
      <c r="P21" s="191"/>
      <c r="Q21" s="218"/>
    </row>
    <row r="22" spans="1:17" s="110" customFormat="1" ht="21.95" customHeight="1" thickBot="1" x14ac:dyDescent="0.25">
      <c r="A22" s="203" t="s">
        <v>48</v>
      </c>
      <c r="B22" s="204">
        <f>SUM(B6:B21)</f>
        <v>1146</v>
      </c>
      <c r="C22" s="129">
        <f>SUM(C6:C21)</f>
        <v>94</v>
      </c>
      <c r="D22" s="130">
        <f t="shared" si="0"/>
        <v>8.2024432809773118E-2</v>
      </c>
      <c r="E22" s="87">
        <f>SUM(E6:E21)</f>
        <v>882</v>
      </c>
      <c r="F22" s="205">
        <f>SUM(F6:F21)</f>
        <v>52</v>
      </c>
      <c r="G22" s="130">
        <f t="shared" si="3"/>
        <v>5.8956916099773243E-2</v>
      </c>
      <c r="H22" s="206">
        <f>SUM(H6:H21)</f>
        <v>0</v>
      </c>
      <c r="I22" s="207">
        <f t="shared" si="1"/>
        <v>0.76963350785340312</v>
      </c>
      <c r="J22" s="130">
        <f t="shared" si="2"/>
        <v>0.55319148936170215</v>
      </c>
      <c r="K22" s="133">
        <v>27.801904761904762</v>
      </c>
      <c r="L22" s="134">
        <v>37.852202821217197</v>
      </c>
      <c r="M22" s="205">
        <f>SUM(M6:M21)</f>
        <v>713</v>
      </c>
      <c r="N22" s="208">
        <f>SUM(N6:N21)</f>
        <v>341</v>
      </c>
      <c r="P22" s="191"/>
      <c r="Q22" s="220"/>
    </row>
    <row r="23" spans="1:17" ht="18.75" customHeight="1" x14ac:dyDescent="0.25">
      <c r="A23" s="142" t="str">
        <f>'2 Adult Exits'!A23</f>
        <v>Entered Employments include:  unsubsidized employment; military; and apprenticeship.</v>
      </c>
      <c r="B23" s="96"/>
      <c r="C23" s="142"/>
      <c r="D23" s="140"/>
      <c r="E23" s="139"/>
      <c r="F23" s="139"/>
      <c r="G23" s="142"/>
      <c r="H23" s="142"/>
      <c r="I23" s="142"/>
      <c r="J23" s="142"/>
      <c r="K23" s="142"/>
      <c r="L23" s="140"/>
      <c r="M23" s="142"/>
      <c r="N23" s="142"/>
    </row>
    <row r="24" spans="1:17" ht="18" customHeight="1" x14ac:dyDescent="0.25">
      <c r="A24" s="142" t="str">
        <f>'2 Adult Exits'!A24</f>
        <v xml:space="preserve">   Exclusions: Exiters who leave the program for medical reasons or who are institutionalized are not counted in Entered Employment rate.</v>
      </c>
      <c r="B24" s="96"/>
      <c r="C24" s="142"/>
      <c r="D24" s="140"/>
      <c r="E24" s="139"/>
      <c r="F24" s="139"/>
      <c r="G24" s="142"/>
      <c r="H24" s="142"/>
      <c r="I24" s="142"/>
      <c r="J24" s="142"/>
      <c r="K24" s="142"/>
      <c r="L24" s="140"/>
      <c r="M24" s="142"/>
      <c r="N24" s="142"/>
    </row>
    <row r="25" spans="1:17" ht="17.25" customHeight="1" x14ac:dyDescent="0.25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</row>
    <row r="27" spans="1:17" x14ac:dyDescent="0.2">
      <c r="L27" s="209"/>
    </row>
    <row r="28" spans="1:17" x14ac:dyDescent="0.2">
      <c r="L28" s="3"/>
    </row>
  </sheetData>
  <mergeCells count="10">
    <mergeCell ref="A2:N2"/>
    <mergeCell ref="A25:N25"/>
    <mergeCell ref="A1:N1"/>
    <mergeCell ref="I4:J4"/>
    <mergeCell ref="E4:G4"/>
    <mergeCell ref="K4:L4"/>
    <mergeCell ref="M4:N4"/>
    <mergeCell ref="B4:D4"/>
    <mergeCell ref="A3:N3"/>
    <mergeCell ref="A4:A5"/>
  </mergeCells>
  <phoneticPr fontId="2" type="noConversion"/>
  <printOptions horizontalCentered="1" verticalCentered="1"/>
  <pageMargins left="0.49" right="0.5" top="1" bottom="0.56999999999999995" header="0.17" footer="0.13"/>
  <pageSetup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2"/>
  <sheetViews>
    <sheetView zoomScale="90" zoomScaleNormal="90" workbookViewId="0">
      <selection activeCell="A24" sqref="A24"/>
    </sheetView>
  </sheetViews>
  <sheetFormatPr defaultColWidth="9.140625" defaultRowHeight="12.75" x14ac:dyDescent="0.2"/>
  <cols>
    <col min="1" max="1" width="19.42578125" style="3" customWidth="1"/>
    <col min="2" max="2" width="8" style="3" customWidth="1"/>
    <col min="3" max="3" width="7.42578125" style="3" customWidth="1"/>
    <col min="4" max="4" width="10.140625" style="3" customWidth="1"/>
    <col min="5" max="5" width="9.85546875" style="3" customWidth="1"/>
    <col min="6" max="7" width="9.7109375" style="3" customWidth="1"/>
    <col min="8" max="8" width="7.5703125" style="3" customWidth="1"/>
    <col min="9" max="9" width="9.140625" style="3"/>
    <col min="10" max="10" width="9" style="3" customWidth="1"/>
    <col min="11" max="11" width="9.140625" style="3"/>
    <col min="12" max="12" width="8.7109375" style="3" customWidth="1"/>
    <col min="13" max="13" width="7.7109375" style="3" customWidth="1"/>
    <col min="14" max="14" width="8.5703125" style="3" customWidth="1"/>
    <col min="15" max="16" width="9.140625" style="3"/>
    <col min="17" max="17" width="8.85546875" style="3" customWidth="1"/>
    <col min="18" max="16384" width="9.140625" style="3"/>
  </cols>
  <sheetData>
    <row r="1" spans="1:29" s="24" customFormat="1" ht="20.100000000000001" customHeight="1" x14ac:dyDescent="0.2">
      <c r="A1" s="249" t="str">
        <f>+'1 Adult Part'!A1:O1</f>
        <v>TAB 6 - WIOA TITLE I PARTICIPANT SUMMARIES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8"/>
      <c r="AB1" s="3"/>
      <c r="AC1" s="3"/>
    </row>
    <row r="2" spans="1:29" s="24" customFormat="1" ht="20.100000000000001" customHeight="1" x14ac:dyDescent="0.2">
      <c r="A2" s="252" t="str">
        <f>'1 Adult Part'!$A$2</f>
        <v>FY26 QUARTER ENDING SEPTEMBER 30, 2025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4"/>
      <c r="AB2" s="3"/>
      <c r="AC2" s="3"/>
    </row>
    <row r="3" spans="1:29" s="24" customFormat="1" ht="20.100000000000001" customHeight="1" thickBot="1" x14ac:dyDescent="0.25">
      <c r="A3" s="255" t="s">
        <v>81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2"/>
      <c r="AB3" s="3"/>
      <c r="AC3" s="3"/>
    </row>
    <row r="4" spans="1:29" ht="16.5" customHeight="1" x14ac:dyDescent="0.25">
      <c r="A4" s="210"/>
      <c r="B4" s="295" t="str">
        <f>'3 Adult Characteristics'!$B$4</f>
        <v>Percentage of Total Participants</v>
      </c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7"/>
    </row>
    <row r="5" spans="1:29" ht="51.75" customHeight="1" thickBot="1" x14ac:dyDescent="0.25">
      <c r="A5" s="211" t="s">
        <v>62</v>
      </c>
      <c r="B5" s="212" t="s">
        <v>64</v>
      </c>
      <c r="C5" s="149" t="s">
        <v>82</v>
      </c>
      <c r="D5" s="149" t="s">
        <v>66</v>
      </c>
      <c r="E5" s="149" t="s">
        <v>67</v>
      </c>
      <c r="F5" s="149" t="s">
        <v>68</v>
      </c>
      <c r="G5" s="149" t="s">
        <v>69</v>
      </c>
      <c r="H5" s="150" t="s">
        <v>70</v>
      </c>
      <c r="I5" s="149" t="s">
        <v>83</v>
      </c>
      <c r="J5" s="149" t="s">
        <v>72</v>
      </c>
      <c r="K5" s="149" t="s">
        <v>73</v>
      </c>
      <c r="L5" s="149" t="s">
        <v>74</v>
      </c>
      <c r="M5" s="29" t="s">
        <v>84</v>
      </c>
      <c r="N5" s="151" t="s">
        <v>76</v>
      </c>
      <c r="Q5" s="152"/>
      <c r="R5" s="152"/>
    </row>
    <row r="6" spans="1:29" s="46" customFormat="1" ht="21.95" customHeight="1" x14ac:dyDescent="0.2">
      <c r="A6" s="31" t="str">
        <f>'1 Adult Part'!A7</f>
        <v>Berkshire</v>
      </c>
      <c r="B6" s="153">
        <v>35.897435897435898</v>
      </c>
      <c r="C6" s="154">
        <v>20.5128205128205</v>
      </c>
      <c r="D6" s="155">
        <v>10.2564102564103</v>
      </c>
      <c r="E6" s="154">
        <v>12.8205128205128</v>
      </c>
      <c r="F6" s="154">
        <v>2.5641025641025599</v>
      </c>
      <c r="G6" s="155">
        <v>25.6410256410256</v>
      </c>
      <c r="H6" s="154">
        <v>7.6923076923076898</v>
      </c>
      <c r="I6" s="155">
        <v>51.282051282051299</v>
      </c>
      <c r="J6" s="154">
        <v>0</v>
      </c>
      <c r="K6" s="155">
        <v>0</v>
      </c>
      <c r="L6" s="155">
        <v>7.6923076923076898</v>
      </c>
      <c r="M6" s="156">
        <v>5.1282051282051304</v>
      </c>
      <c r="N6" s="213">
        <v>12.8205128205128</v>
      </c>
      <c r="O6" s="158"/>
      <c r="AB6" s="3"/>
      <c r="AC6" s="3"/>
    </row>
    <row r="7" spans="1:29" s="46" customFormat="1" ht="21.95" customHeight="1" x14ac:dyDescent="0.2">
      <c r="A7" s="47" t="str">
        <f>'1 Adult Part'!A8</f>
        <v>Boston</v>
      </c>
      <c r="B7" s="159">
        <v>82.051282051282001</v>
      </c>
      <c r="C7" s="160">
        <v>20.5128205128205</v>
      </c>
      <c r="D7" s="161">
        <v>25.6410256410256</v>
      </c>
      <c r="E7" s="160">
        <v>69.230769230769198</v>
      </c>
      <c r="F7" s="160">
        <v>10.2564102564103</v>
      </c>
      <c r="G7" s="161">
        <v>7.6923076923076898</v>
      </c>
      <c r="H7" s="160">
        <v>0</v>
      </c>
      <c r="I7" s="161">
        <v>84.615384615384599</v>
      </c>
      <c r="J7" s="160">
        <v>0</v>
      </c>
      <c r="K7" s="161">
        <v>7.6923076923076898</v>
      </c>
      <c r="L7" s="161">
        <v>0</v>
      </c>
      <c r="M7" s="162">
        <v>0</v>
      </c>
      <c r="N7" s="214">
        <v>20.5128205128205</v>
      </c>
      <c r="O7" s="158"/>
      <c r="AB7" s="3"/>
      <c r="AC7" s="3"/>
    </row>
    <row r="8" spans="1:29" s="46" customFormat="1" ht="21.95" customHeight="1" x14ac:dyDescent="0.2">
      <c r="A8" s="31" t="str">
        <f>'1 Adult Part'!A9</f>
        <v>Bristol</v>
      </c>
      <c r="B8" s="164">
        <v>50</v>
      </c>
      <c r="C8" s="165">
        <v>25</v>
      </c>
      <c r="D8" s="166">
        <v>8.9285714285714306</v>
      </c>
      <c r="E8" s="165">
        <v>23.214285714285701</v>
      </c>
      <c r="F8" s="165">
        <v>8.9285714285714306</v>
      </c>
      <c r="G8" s="166">
        <v>7.1428571428571397</v>
      </c>
      <c r="H8" s="165">
        <v>0</v>
      </c>
      <c r="I8" s="166">
        <v>100</v>
      </c>
      <c r="J8" s="165">
        <v>0</v>
      </c>
      <c r="K8" s="166">
        <v>5.3571428571428603</v>
      </c>
      <c r="L8" s="166">
        <v>1.78571428571429</v>
      </c>
      <c r="M8" s="167">
        <v>3.5714285714285698</v>
      </c>
      <c r="N8" s="215">
        <v>12.5</v>
      </c>
      <c r="O8" s="158"/>
      <c r="AB8" s="3"/>
      <c r="AC8" s="3"/>
    </row>
    <row r="9" spans="1:29" s="46" customFormat="1" ht="21.95" customHeight="1" x14ac:dyDescent="0.2">
      <c r="A9" s="31" t="str">
        <f>'1 Adult Part'!A10</f>
        <v>Brockton</v>
      </c>
      <c r="B9" s="164">
        <v>60.4166666666667</v>
      </c>
      <c r="C9" s="165">
        <v>27.0833333333333</v>
      </c>
      <c r="D9" s="166">
        <v>8.3333333333333304</v>
      </c>
      <c r="E9" s="165">
        <v>37.5</v>
      </c>
      <c r="F9" s="165">
        <v>6.25</v>
      </c>
      <c r="G9" s="166">
        <v>8.3333333333333304</v>
      </c>
      <c r="H9" s="165">
        <v>2.0833333333333299</v>
      </c>
      <c r="I9" s="166">
        <v>95.8333333333333</v>
      </c>
      <c r="J9" s="165">
        <v>0</v>
      </c>
      <c r="K9" s="166">
        <v>2.0833333333333299</v>
      </c>
      <c r="L9" s="166">
        <v>0</v>
      </c>
      <c r="M9" s="167">
        <v>2.0833333333333299</v>
      </c>
      <c r="N9" s="215">
        <v>6.25</v>
      </c>
      <c r="O9" s="158"/>
      <c r="AB9" s="3"/>
      <c r="AC9" s="3"/>
    </row>
    <row r="10" spans="1:29" s="46" customFormat="1" ht="21.95" customHeight="1" x14ac:dyDescent="0.2">
      <c r="A10" s="31" t="str">
        <f>'1 Adult Part'!A11</f>
        <v>Cape &amp; Islands</v>
      </c>
      <c r="B10" s="164">
        <v>65.2173913043478</v>
      </c>
      <c r="C10" s="165">
        <v>63.043478260869598</v>
      </c>
      <c r="D10" s="166">
        <v>6.5217391304347796</v>
      </c>
      <c r="E10" s="165">
        <v>13.0434782608696</v>
      </c>
      <c r="F10" s="165">
        <v>6.5217391304347796</v>
      </c>
      <c r="G10" s="166">
        <v>2.1739130434782599</v>
      </c>
      <c r="H10" s="165">
        <v>0</v>
      </c>
      <c r="I10" s="166">
        <v>100</v>
      </c>
      <c r="J10" s="165">
        <v>0</v>
      </c>
      <c r="K10" s="166">
        <v>4.3478260869565197</v>
      </c>
      <c r="L10" s="166">
        <v>0</v>
      </c>
      <c r="M10" s="167">
        <v>4.3478260869565197</v>
      </c>
      <c r="N10" s="215">
        <v>2.1739130434782599</v>
      </c>
      <c r="O10" s="158"/>
      <c r="AB10" s="3"/>
      <c r="AC10" s="3"/>
    </row>
    <row r="11" spans="1:29" s="46" customFormat="1" ht="21.95" customHeight="1" x14ac:dyDescent="0.2">
      <c r="A11" s="31" t="str">
        <f>'1 Adult Part'!A12</f>
        <v>Central Mass</v>
      </c>
      <c r="B11" s="164">
        <v>41.071428571428598</v>
      </c>
      <c r="C11" s="165">
        <v>35.714285714285701</v>
      </c>
      <c r="D11" s="166">
        <v>21.428571428571399</v>
      </c>
      <c r="E11" s="165">
        <v>17.8571428571429</v>
      </c>
      <c r="F11" s="165">
        <v>7.1428571428571397</v>
      </c>
      <c r="G11" s="166">
        <v>8.9285714285714306</v>
      </c>
      <c r="H11" s="165">
        <v>0</v>
      </c>
      <c r="I11" s="166">
        <v>98.214285714285694</v>
      </c>
      <c r="J11" s="165">
        <v>0</v>
      </c>
      <c r="K11" s="166">
        <v>50</v>
      </c>
      <c r="L11" s="166">
        <v>0</v>
      </c>
      <c r="M11" s="167">
        <v>5.3571428571428603</v>
      </c>
      <c r="N11" s="215">
        <v>7.1428571428571397</v>
      </c>
      <c r="O11" s="158"/>
      <c r="AB11" s="3"/>
      <c r="AC11" s="3"/>
    </row>
    <row r="12" spans="1:29" s="46" customFormat="1" ht="21.95" customHeight="1" x14ac:dyDescent="0.2">
      <c r="A12" s="31" t="str">
        <f>'1 Adult Part'!A13</f>
        <v>Franklin Hampshire</v>
      </c>
      <c r="B12" s="164">
        <v>51.612903225806399</v>
      </c>
      <c r="C12" s="165">
        <v>48.387096774193601</v>
      </c>
      <c r="D12" s="166">
        <v>9.67741935483871</v>
      </c>
      <c r="E12" s="165">
        <v>3.2258064516128999</v>
      </c>
      <c r="F12" s="165">
        <v>0</v>
      </c>
      <c r="G12" s="166">
        <v>19.354838709677399</v>
      </c>
      <c r="H12" s="165">
        <v>0</v>
      </c>
      <c r="I12" s="166">
        <v>100</v>
      </c>
      <c r="J12" s="165">
        <v>0</v>
      </c>
      <c r="K12" s="166">
        <v>0</v>
      </c>
      <c r="L12" s="166">
        <v>3.2258064516128999</v>
      </c>
      <c r="M12" s="167">
        <v>3.2258064516128999</v>
      </c>
      <c r="N12" s="215">
        <v>12.9032258064516</v>
      </c>
      <c r="O12" s="158"/>
      <c r="AB12" s="3"/>
      <c r="AC12" s="3"/>
    </row>
    <row r="13" spans="1:29" s="46" customFormat="1" ht="21.95" customHeight="1" x14ac:dyDescent="0.2">
      <c r="A13" s="31" t="str">
        <f>'1 Adult Part'!A14</f>
        <v>Greater Lowell</v>
      </c>
      <c r="B13" s="164">
        <v>52.941176470588204</v>
      </c>
      <c r="C13" s="165">
        <v>30.882352941176499</v>
      </c>
      <c r="D13" s="166">
        <v>19.117647058823501</v>
      </c>
      <c r="E13" s="165">
        <v>13.235294117647101</v>
      </c>
      <c r="F13" s="165">
        <v>27.9411764705882</v>
      </c>
      <c r="G13" s="166">
        <v>4.4117647058823497</v>
      </c>
      <c r="H13" s="165">
        <v>0</v>
      </c>
      <c r="I13" s="166">
        <v>97.058823529411796</v>
      </c>
      <c r="J13" s="165">
        <v>2.9411764705882399</v>
      </c>
      <c r="K13" s="166">
        <v>2.9411764705882399</v>
      </c>
      <c r="L13" s="166">
        <v>0</v>
      </c>
      <c r="M13" s="167">
        <v>0</v>
      </c>
      <c r="N13" s="215">
        <v>11.764705882352899</v>
      </c>
      <c r="O13" s="158"/>
      <c r="AB13" s="3"/>
      <c r="AC13" s="3"/>
    </row>
    <row r="14" spans="1:29" s="46" customFormat="1" ht="21.95" customHeight="1" x14ac:dyDescent="0.2">
      <c r="A14" s="31" t="str">
        <f>'1 Adult Part'!A15</f>
        <v>Greater New Bedford</v>
      </c>
      <c r="B14" s="164">
        <v>46.376811594202898</v>
      </c>
      <c r="C14" s="165">
        <v>24.6376811594203</v>
      </c>
      <c r="D14" s="166">
        <v>24.6376811594203</v>
      </c>
      <c r="E14" s="165">
        <v>14.492753623188401</v>
      </c>
      <c r="F14" s="165">
        <v>2.8985507246376798</v>
      </c>
      <c r="G14" s="166">
        <v>7.2463768115942004</v>
      </c>
      <c r="H14" s="165">
        <v>4.3478260869565197</v>
      </c>
      <c r="I14" s="166">
        <v>95.652173913043498</v>
      </c>
      <c r="J14" s="165">
        <v>1.4492753623188399</v>
      </c>
      <c r="K14" s="166">
        <v>43.478260869565197</v>
      </c>
      <c r="L14" s="166">
        <v>1.4492753623188399</v>
      </c>
      <c r="M14" s="167">
        <v>13.0434782608696</v>
      </c>
      <c r="N14" s="215">
        <v>13.0434782608696</v>
      </c>
      <c r="O14" s="158"/>
      <c r="AB14" s="3"/>
      <c r="AC14" s="3"/>
    </row>
    <row r="15" spans="1:29" s="46" customFormat="1" ht="21.95" customHeight="1" x14ac:dyDescent="0.2">
      <c r="A15" s="31" t="str">
        <f>'1 Adult Part'!A16</f>
        <v>Hampden</v>
      </c>
      <c r="B15" s="164">
        <v>49.565217391304401</v>
      </c>
      <c r="C15" s="165">
        <v>18.260869565217401</v>
      </c>
      <c r="D15" s="166">
        <v>43.478260869565197</v>
      </c>
      <c r="E15" s="165">
        <v>20</v>
      </c>
      <c r="F15" s="165">
        <v>2.60869565217391</v>
      </c>
      <c r="G15" s="166">
        <v>4.3478260869565197</v>
      </c>
      <c r="H15" s="165">
        <v>3.47826086956522</v>
      </c>
      <c r="I15" s="166">
        <v>95.652173913043498</v>
      </c>
      <c r="J15" s="165">
        <v>0</v>
      </c>
      <c r="K15" s="166">
        <v>9.5652173913043494</v>
      </c>
      <c r="L15" s="166">
        <v>0.86956521739130399</v>
      </c>
      <c r="M15" s="167">
        <v>2.60869565217391</v>
      </c>
      <c r="N15" s="215">
        <v>22.6086956521739</v>
      </c>
      <c r="O15" s="158"/>
      <c r="AB15" s="3"/>
      <c r="AC15" s="3"/>
    </row>
    <row r="16" spans="1:29" s="46" customFormat="1" ht="21.95" customHeight="1" x14ac:dyDescent="0.2">
      <c r="A16" s="31" t="str">
        <f>'1 Adult Part'!A17</f>
        <v>Merrimack Valley</v>
      </c>
      <c r="B16" s="164">
        <v>54.838709677419402</v>
      </c>
      <c r="C16" s="165">
        <v>22.580645161290299</v>
      </c>
      <c r="D16" s="166">
        <v>41.935483870967701</v>
      </c>
      <c r="E16" s="165">
        <v>12.9032258064516</v>
      </c>
      <c r="F16" s="165">
        <v>6.4516129032258096</v>
      </c>
      <c r="G16" s="166">
        <v>19.354838709677399</v>
      </c>
      <c r="H16" s="165">
        <v>0</v>
      </c>
      <c r="I16" s="166">
        <v>93.548387096774206</v>
      </c>
      <c r="J16" s="165">
        <v>0</v>
      </c>
      <c r="K16" s="166">
        <v>6.4516129032258096</v>
      </c>
      <c r="L16" s="166">
        <v>0</v>
      </c>
      <c r="M16" s="167">
        <v>6.4516129032258096</v>
      </c>
      <c r="N16" s="215">
        <v>22.580645161290299</v>
      </c>
      <c r="O16" s="158"/>
      <c r="AB16" s="3"/>
      <c r="AC16" s="3"/>
    </row>
    <row r="17" spans="1:29" s="46" customFormat="1" ht="21.95" customHeight="1" x14ac:dyDescent="0.2">
      <c r="A17" s="31" t="str">
        <f>'1 Adult Part'!A18</f>
        <v>Metro North</v>
      </c>
      <c r="B17" s="164">
        <v>61.538461538461497</v>
      </c>
      <c r="C17" s="165">
        <v>43.589743589743598</v>
      </c>
      <c r="D17" s="166">
        <v>15.384615384615399</v>
      </c>
      <c r="E17" s="165">
        <v>10.2564102564103</v>
      </c>
      <c r="F17" s="165">
        <v>16.6666666666667</v>
      </c>
      <c r="G17" s="166">
        <v>8.9743589743589691</v>
      </c>
      <c r="H17" s="165">
        <v>0</v>
      </c>
      <c r="I17" s="166">
        <v>96.153846153846104</v>
      </c>
      <c r="J17" s="165">
        <v>0</v>
      </c>
      <c r="K17" s="166">
        <v>6.4102564102564097</v>
      </c>
      <c r="L17" s="166">
        <v>0</v>
      </c>
      <c r="M17" s="167">
        <v>5.1282051282051304</v>
      </c>
      <c r="N17" s="215">
        <v>7.6923076923076898</v>
      </c>
      <c r="O17" s="158"/>
      <c r="AB17" s="3"/>
      <c r="AC17" s="3"/>
    </row>
    <row r="18" spans="1:29" s="46" customFormat="1" ht="21.95" customHeight="1" x14ac:dyDescent="0.2">
      <c r="A18" s="31" t="str">
        <f>'1 Adult Part'!A19</f>
        <v>Metro South/West</v>
      </c>
      <c r="B18" s="164">
        <v>48.739495798319297</v>
      </c>
      <c r="C18" s="165">
        <v>34.453781512604998</v>
      </c>
      <c r="D18" s="166">
        <v>8.4033613445378208</v>
      </c>
      <c r="E18" s="165">
        <v>19.327731092436998</v>
      </c>
      <c r="F18" s="165">
        <v>23.529411764705898</v>
      </c>
      <c r="G18" s="166">
        <v>7.5630252100840298</v>
      </c>
      <c r="H18" s="165">
        <v>0</v>
      </c>
      <c r="I18" s="166">
        <v>97.478991596638707</v>
      </c>
      <c r="J18" s="165">
        <v>0</v>
      </c>
      <c r="K18" s="166">
        <v>3.3613445378151301</v>
      </c>
      <c r="L18" s="166">
        <v>0</v>
      </c>
      <c r="M18" s="167">
        <v>3.3613445378151301</v>
      </c>
      <c r="N18" s="215">
        <v>10.924369747899201</v>
      </c>
      <c r="O18" s="158"/>
      <c r="AB18" s="3"/>
      <c r="AC18" s="3"/>
    </row>
    <row r="19" spans="1:29" s="46" customFormat="1" ht="21.95" customHeight="1" x14ac:dyDescent="0.2">
      <c r="A19" s="31" t="str">
        <f>'1 Adult Part'!A20</f>
        <v>North Central</v>
      </c>
      <c r="B19" s="164">
        <v>45.454545454545503</v>
      </c>
      <c r="C19" s="165">
        <v>18.181818181818201</v>
      </c>
      <c r="D19" s="166">
        <v>0</v>
      </c>
      <c r="E19" s="165">
        <v>18.181818181818201</v>
      </c>
      <c r="F19" s="165">
        <v>9.0909090909090899</v>
      </c>
      <c r="G19" s="166">
        <v>0</v>
      </c>
      <c r="H19" s="165">
        <v>0</v>
      </c>
      <c r="I19" s="166">
        <v>100</v>
      </c>
      <c r="J19" s="165">
        <v>0</v>
      </c>
      <c r="K19" s="166">
        <v>0</v>
      </c>
      <c r="L19" s="166">
        <v>0</v>
      </c>
      <c r="M19" s="167">
        <v>0</v>
      </c>
      <c r="N19" s="215">
        <v>9.0909090909090899</v>
      </c>
      <c r="O19" s="158"/>
      <c r="AB19" s="3"/>
      <c r="AC19" s="3"/>
    </row>
    <row r="20" spans="1:29" s="46" customFormat="1" ht="21.95" customHeight="1" x14ac:dyDescent="0.2">
      <c r="A20" s="31" t="str">
        <f>'1 Adult Part'!A21</f>
        <v>North Shore</v>
      </c>
      <c r="B20" s="164">
        <v>60</v>
      </c>
      <c r="C20" s="165">
        <v>42.5</v>
      </c>
      <c r="D20" s="166">
        <v>12.5</v>
      </c>
      <c r="E20" s="165">
        <v>22.5</v>
      </c>
      <c r="F20" s="165">
        <v>7.5</v>
      </c>
      <c r="G20" s="166">
        <v>7.5</v>
      </c>
      <c r="H20" s="165">
        <v>0</v>
      </c>
      <c r="I20" s="166">
        <v>97.5</v>
      </c>
      <c r="J20" s="165">
        <v>0</v>
      </c>
      <c r="K20" s="166">
        <v>7.5</v>
      </c>
      <c r="L20" s="166">
        <v>0</v>
      </c>
      <c r="M20" s="167">
        <v>2.5</v>
      </c>
      <c r="N20" s="215">
        <v>7.5</v>
      </c>
      <c r="O20" s="158"/>
      <c r="AB20" s="3"/>
      <c r="AC20" s="3"/>
    </row>
    <row r="21" spans="1:29" s="46" customFormat="1" ht="21.95" customHeight="1" thickBot="1" x14ac:dyDescent="0.25">
      <c r="A21" s="73" t="str">
        <f>'1 Adult Part'!A22</f>
        <v>South Shore</v>
      </c>
      <c r="B21" s="169">
        <v>58.571428571428598</v>
      </c>
      <c r="C21" s="170">
        <v>32.857142857142897</v>
      </c>
      <c r="D21" s="171">
        <v>4.28571428571429</v>
      </c>
      <c r="E21" s="170">
        <v>14.285714285714301</v>
      </c>
      <c r="F21" s="170">
        <v>18.571428571428601</v>
      </c>
      <c r="G21" s="171">
        <v>7.1428571428571397</v>
      </c>
      <c r="H21" s="170">
        <v>0</v>
      </c>
      <c r="I21" s="171">
        <v>94.285714285714306</v>
      </c>
      <c r="J21" s="170">
        <v>0</v>
      </c>
      <c r="K21" s="171">
        <v>2.8571428571428599</v>
      </c>
      <c r="L21" s="171">
        <v>0</v>
      </c>
      <c r="M21" s="172">
        <v>2.8571428571428599</v>
      </c>
      <c r="N21" s="216">
        <v>7.1428571428571397</v>
      </c>
      <c r="O21" s="158"/>
      <c r="AB21" s="3"/>
      <c r="AC21" s="3"/>
    </row>
    <row r="22" spans="1:29" s="46" customFormat="1" ht="21.95" customHeight="1" thickBot="1" x14ac:dyDescent="0.25">
      <c r="A22" s="83" t="s">
        <v>48</v>
      </c>
      <c r="B22" s="174">
        <v>53.4934497816594</v>
      </c>
      <c r="C22" s="176">
        <v>31.6593886462882</v>
      </c>
      <c r="D22" s="175">
        <v>17.903930131004401</v>
      </c>
      <c r="E22" s="175">
        <v>19.432314410480299</v>
      </c>
      <c r="F22" s="177">
        <v>11.353711790393</v>
      </c>
      <c r="G22" s="175">
        <v>8.2969432314410501</v>
      </c>
      <c r="H22" s="177">
        <v>1.20087336244541</v>
      </c>
      <c r="I22" s="177">
        <v>94.432314410480402</v>
      </c>
      <c r="J22" s="177">
        <v>0.32751091703056801</v>
      </c>
      <c r="K22" s="175">
        <v>10.480349344978199</v>
      </c>
      <c r="L22" s="175">
        <v>0.76419213973799105</v>
      </c>
      <c r="M22" s="178">
        <v>3.9301310043668098</v>
      </c>
      <c r="N22" s="216">
        <v>12.0087336244541</v>
      </c>
      <c r="O22" s="158"/>
      <c r="Q22" s="180"/>
      <c r="R22" s="181"/>
      <c r="S22" s="181"/>
      <c r="T22" s="181"/>
      <c r="U22" s="181"/>
      <c r="V22" s="181"/>
      <c r="AB22" s="3"/>
      <c r="AC22" s="3"/>
    </row>
  </sheetData>
  <mergeCells count="4">
    <mergeCell ref="A1:N1"/>
    <mergeCell ref="B4:N4"/>
    <mergeCell ref="A3:N3"/>
    <mergeCell ref="A2:N2"/>
  </mergeCells>
  <phoneticPr fontId="2" type="noConversion"/>
  <printOptions horizontalCentered="1" verticalCentered="1"/>
  <pageMargins left="0.26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7a402afd8ffa885bde262096f09a03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a94ee22947f8bb2b014ea570fdfc1dc5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1E56AA-82CB-4055-AEB9-715EE6185D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15A1D-FB13-4ADC-8F9D-0737F10E5832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b72976aa-e7d9-498e-b08a-d3d9e47e4056"/>
    <ds:schemaRef ds:uri="a543ae4e-6060-48c8-a421-709023b87e3c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FAB60C95-1E47-4236-B739-05EA5B0D780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17D4293-8132-41D1-926A-79046A280A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Cover Sheet </vt:lpstr>
      <vt:lpstr>1 Adult Part</vt:lpstr>
      <vt:lpstr>2 Adult Exits</vt:lpstr>
      <vt:lpstr>3 Adult Characteristics</vt:lpstr>
      <vt:lpstr>4 Dis Wrk Part</vt:lpstr>
      <vt:lpstr>5 Dis Wrk Exits</vt:lpstr>
      <vt:lpstr>6 Dis Worker Characteristics</vt:lpstr>
      <vt:lpstr>'1 Adult Part'!Print_Area</vt:lpstr>
      <vt:lpstr>'2 Adult Exits'!Print_Area</vt:lpstr>
      <vt:lpstr>'3 Adult Characteristics'!Print_Area</vt:lpstr>
      <vt:lpstr>'4 Dis Wrk Part'!Print_Area</vt:lpstr>
      <vt:lpstr>'5 Dis Wrk Exits'!Print_Area</vt:lpstr>
      <vt:lpstr>'6 Dis Worker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Adult Participant Summary</dc:title>
  <dc:subject/>
  <dc:creator>Joan Boucher</dc:creator>
  <cp:keywords/>
  <dc:description/>
  <cp:lastModifiedBy>Boucher, Joan (DCS)</cp:lastModifiedBy>
  <cp:revision/>
  <dcterms:created xsi:type="dcterms:W3CDTF">2002-10-30T15:58:39Z</dcterms:created>
  <dcterms:modified xsi:type="dcterms:W3CDTF">2025-11-03T20:06:53Z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18857400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