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2 12312025/"/>
    </mc:Choice>
  </mc:AlternateContent>
  <xr:revisionPtr revIDLastSave="1223" documentId="11_FB508043404FAEA238E5144F26598A3343AB2CB9" xr6:coauthVersionLast="47" xr6:coauthVersionMax="47" xr10:uidLastSave="{5E37930D-5F84-4124-AD7A-07FB9ADA9763}"/>
  <bookViews>
    <workbookView xWindow="0" yWindow="285" windowWidth="15525" windowHeight="14745" tabRatio="883" xr2:uid="{00000000-000D-0000-FFFF-FFFF00000000}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3" i="9" l="1"/>
  <c r="J6" i="3"/>
  <c r="I23" i="1"/>
  <c r="J19" i="4"/>
  <c r="J10" i="4"/>
  <c r="M22" i="4"/>
  <c r="G13" i="4"/>
  <c r="M20" i="9"/>
  <c r="J20" i="9"/>
  <c r="G13" i="3"/>
  <c r="M20" i="1"/>
  <c r="J20" i="1"/>
  <c r="N23" i="1"/>
  <c r="G9" i="4"/>
  <c r="G22" i="9"/>
  <c r="G9" i="3"/>
  <c r="J22" i="1"/>
  <c r="G22" i="1"/>
  <c r="G15" i="3" l="1"/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G21" i="9"/>
  <c r="B23" i="9"/>
  <c r="C23" i="9"/>
  <c r="F23" i="9"/>
  <c r="H23" i="9"/>
  <c r="I23" i="9"/>
  <c r="Q23" i="9"/>
  <c r="P23" i="9"/>
  <c r="O23" i="9"/>
  <c r="N23" i="9"/>
  <c r="L23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2" i="1"/>
  <c r="M8" i="1"/>
  <c r="M7" i="1"/>
  <c r="G10" i="4"/>
  <c r="J10" i="1"/>
  <c r="E22" i="4"/>
  <c r="B22" i="4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I9" i="4"/>
  <c r="J9" i="4"/>
  <c r="D10" i="4"/>
  <c r="I10" i="4"/>
  <c r="D11" i="4"/>
  <c r="G11" i="4"/>
  <c r="I11" i="4"/>
  <c r="J11" i="4"/>
  <c r="D12" i="4"/>
  <c r="G12" i="4"/>
  <c r="I12" i="4"/>
  <c r="J12" i="4"/>
  <c r="D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D7" i="3"/>
  <c r="G7" i="3"/>
  <c r="I7" i="3"/>
  <c r="J7" i="3"/>
  <c r="D8" i="3"/>
  <c r="G8" i="3"/>
  <c r="I8" i="3"/>
  <c r="J8" i="3"/>
  <c r="D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I13" i="3"/>
  <c r="J13" i="3"/>
  <c r="D14" i="3"/>
  <c r="G14" i="3"/>
  <c r="I14" i="3"/>
  <c r="J14" i="3"/>
  <c r="D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F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D21" i="1"/>
  <c r="G21" i="1"/>
  <c r="D22" i="1"/>
  <c r="C23" i="1"/>
  <c r="D23" i="1" s="1"/>
  <c r="F23" i="1"/>
  <c r="J23" i="1"/>
  <c r="L23" i="1"/>
  <c r="M23" i="1" s="1"/>
  <c r="O23" i="1"/>
  <c r="P23" i="1"/>
  <c r="Q23" i="1"/>
  <c r="R23" i="1"/>
  <c r="I22" i="4" l="1"/>
  <c r="J22" i="4"/>
  <c r="G22" i="3"/>
  <c r="J23" i="9"/>
  <c r="D23" i="9"/>
  <c r="I22" i="3"/>
  <c r="D22" i="3"/>
  <c r="J22" i="3"/>
  <c r="D22" i="4"/>
  <c r="G23" i="9"/>
  <c r="G23" i="1"/>
  <c r="G22" i="4"/>
  <c r="M23" i="9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<sst xmlns="http://schemas.openxmlformats.org/spreadsheetml/2006/main" count="212" uniqueCount="86">
  <si>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</si>
  <si>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</si>
  <si>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</si>
  <si>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</si>
  <si>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</si>
  <si>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</si>
  <si>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</si>
  <si>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</si>
  <si>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</si>
  <si>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</si>
  <si>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</si>
  <si>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</si>
  <si>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</si>
  <si>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</si>
  <si>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</si>
  <si>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</si>
  <si>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</si>
  <si>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</si>
  <si>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</si>
  <si>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</si>
  <si>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</si>
  <si>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</si>
  <si>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</si>
  <si>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</si>
  <si>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</si>
  <si>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</si>
  <si>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</si>
  <si>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</si>
  <si>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</si>
  <si>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</si>
  <si>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</si>
  <si>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</si>
  <si>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</si>
  <si>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</si>
  <si>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</si>
  <si>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</si>
  <si>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</si>
  <si>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</si>
  <si>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</si>
  <si>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</si>
  <si>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</si>
  <si>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</si>
  <si>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</si>
  <si>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</si>
  <si>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</si>
  <si>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</si>
  <si>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</si>
  <si>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</si>
  <si>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</si>
  <si>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</si>
  <si>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</si>
  <si>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</si>
  <si>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</si>
  <si>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</si>
  <si>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</si>
  <si>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</si>
  <si>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</si>
  <si>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</si>
  <si>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</si>
  <si>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</si>
  <si>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</si>
  <si>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</si>
  <si>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</si>
  <si>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</si>
  <si>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</si>
  <si>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</si>
  <si>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</si>
  <si>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</si>
  <si>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</si>
  <si>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</si>
  <si>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</si>
  <si>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</si>
  <si>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</si>
  <si>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</si>
  <si>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</si>
  <si>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</si>
  <si>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</si>
  <si>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</si>
  <si>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</si>
  <si>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</si>
  <si>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</si>
  <si>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</si>
  <si>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</si>
  <si>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</si>
  <si>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</si>
  <si>
    <t>FY26 QUARTER ENDING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</si>
</sst>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indent="8"/>
      <protection locked="0"/>
    </xf>
    <xf numFmtId="0" fontId="5" fillId="0" borderId="4" xfId="0" applyFont="1" applyBorder="1" applyProtection="1">
      <protection locked="0"/>
    </xf>
    <xf numFmtId="0" fontId="4" fillId="0" borderId="0" xfId="0" applyFont="1" applyAlignment="1">
      <alignment horizontal="left" indent="2"/>
    </xf>
    <xf numFmtId="0" fontId="6" fillId="0" borderId="3" xfId="0" applyFont="1" applyBorder="1"/>
    <xf numFmtId="0" fontId="6" fillId="0" borderId="0" xfId="0" applyFont="1"/>
    <xf numFmtId="0" fontId="6" fillId="0" borderId="0" xfId="0" applyFont="1" applyAlignment="1">
      <alignment horizontal="left" indent="2"/>
    </xf>
    <xf numFmtId="0" fontId="6" fillId="0" borderId="4" xfId="0" applyFont="1" applyBorder="1"/>
    <xf numFmtId="0" fontId="7" fillId="0" borderId="0" xfId="0" applyFont="1" applyAlignment="1">
      <alignment horizontal="left" indent="2"/>
    </xf>
    <xf numFmtId="0" fontId="4" fillId="0" borderId="4" xfId="0" applyFont="1" applyBorder="1"/>
    <xf numFmtId="0" fontId="4" fillId="2" borderId="5" xfId="0" applyFont="1" applyFill="1" applyBorder="1"/>
    <xf numFmtId="0" fontId="6" fillId="3" borderId="6" xfId="0" applyFont="1" applyFill="1" applyBorder="1"/>
    <xf numFmtId="0" fontId="5" fillId="0" borderId="0" xfId="0" applyFont="1" applyAlignment="1" applyProtection="1">
      <alignment horizontal="left" indent="2"/>
      <protection locked="0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/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9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left" wrapText="1" indent="1"/>
    </xf>
    <xf numFmtId="0" fontId="9" fillId="0" borderId="0" xfId="0" applyFont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Alignment="1">
      <alignment horizontal="left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/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zoomScale="85" zoomScaleNormal="100" workbookViewId="0">
      <selection activeCell="C7" sqref="C7:F7"/>
    </sheetView>
  </sheetViews>
  <sheetFormatPr defaultColWidth="9.140625" defaultRowHeight="12.75" x14ac:dyDescent="0.2"/>
  <cols>
    <col min="1" max="1" width="2" style="3" customWidth="1"/>
    <col min="2" max="2" width="0.85546875" style="3" customWidth="1"/>
    <col min="3" max="3" width="18.7109375" style="3" customWidth="1"/>
    <col min="4" max="4" width="24.42578125" style="3" customWidth="1"/>
    <col min="5" max="5" width="63.28515625" style="3" customWidth="1"/>
    <col min="6" max="6" width="20.7109375" style="3" customWidth="1"/>
    <col min="7" max="7" width="0.85546875" style="3" customWidth="1"/>
    <col min="8" max="8" width="1.7109375" style="3" customWidth="1"/>
    <col min="9" max="9" width="16.5703125" style="3" customWidth="1"/>
    <col min="10" max="10" width="21.42578125" style="3" customWidth="1"/>
    <col min="11" max="11" width="11.5703125" style="3" customWidth="1"/>
    <col min="12" max="12" width="10.42578125" style="3" customWidth="1"/>
    <col min="13" max="14" width="9.140625" style="3"/>
    <col min="15" max="15" width="11" style="3" customWidth="1"/>
    <col min="16" max="16384" width="9.140625" style="3"/>
  </cols>
  <sheetData>
    <row r="1" spans="2:8" ht="4.5" customHeight="1" thickTop="1" thickBot="1" x14ac:dyDescent="0.25">
      <c r="B1" s="1"/>
      <c r="C1" s="2"/>
      <c r="D1" s="2"/>
      <c r="E1" s="2"/>
      <c r="F1" s="2"/>
      <c r="G1" s="2"/>
    </row>
    <row r="2" spans="2:8" ht="18.75" customHeight="1" thickTop="1" thickBot="1" x14ac:dyDescent="0.3">
      <c r="B2" s="1"/>
      <c r="C2" s="241"/>
      <c r="D2" s="242"/>
      <c r="E2" s="242"/>
      <c r="F2" s="243"/>
      <c r="G2" s="2"/>
    </row>
    <row r="3" spans="2:8" ht="18.75" customHeight="1" thickTop="1" thickBot="1" x14ac:dyDescent="0.3">
      <c r="B3" s="1"/>
      <c r="C3" s="224"/>
      <c r="D3" s="225"/>
      <c r="E3" s="225"/>
      <c r="F3" s="226"/>
      <c r="G3" s="2"/>
    </row>
    <row r="4" spans="2:8" ht="18.75" customHeight="1" thickTop="1" thickBot="1" x14ac:dyDescent="0.35">
      <c r="B4" s="1"/>
      <c r="C4" s="244"/>
      <c r="D4" s="245"/>
      <c r="E4" s="245"/>
      <c r="F4" s="246"/>
      <c r="G4" s="2"/>
    </row>
    <row r="5" spans="2:8" ht="18.75" customHeight="1" thickTop="1" thickBot="1" x14ac:dyDescent="0.3">
      <c r="B5" s="1"/>
      <c r="C5" s="247"/>
      <c r="D5" s="248"/>
      <c r="E5" s="248"/>
      <c r="F5" s="249"/>
      <c r="G5" s="2"/>
    </row>
    <row r="6" spans="2:8" ht="18.75" customHeight="1" thickTop="1" thickBot="1" x14ac:dyDescent="0.35">
      <c r="B6" s="1"/>
      <c r="C6" s="244" t="s">
        <v>0</v>
      </c>
      <c r="D6" s="245"/>
      <c r="E6" s="245"/>
      <c r="F6" s="246"/>
      <c r="G6" s="2"/>
    </row>
    <row r="7" spans="2:8" ht="19.5" customHeight="1" thickTop="1" thickBot="1" x14ac:dyDescent="0.35">
      <c r="B7" s="1"/>
      <c r="C7" s="244" t="s">
        <v>85</v>
      </c>
      <c r="D7" s="245"/>
      <c r="E7" s="245"/>
      <c r="F7" s="246"/>
      <c r="G7" s="2"/>
    </row>
    <row r="8" spans="2:8" ht="17.25" thickTop="1" thickBot="1" x14ac:dyDescent="0.3">
      <c r="B8" s="1"/>
      <c r="C8" s="247"/>
      <c r="D8" s="248"/>
      <c r="E8" s="248"/>
      <c r="F8" s="249"/>
      <c r="G8" s="2"/>
    </row>
    <row r="9" spans="2:8" s="7" customFormat="1" ht="17.25" thickTop="1" thickBot="1" x14ac:dyDescent="0.3">
      <c r="B9" s="4"/>
      <c r="C9" s="224"/>
      <c r="D9" s="225"/>
      <c r="E9" s="5"/>
      <c r="F9" s="226"/>
      <c r="G9" s="6"/>
    </row>
    <row r="10" spans="2:8" s="7" customFormat="1" ht="17.25" customHeight="1" thickTop="1" thickBot="1" x14ac:dyDescent="0.4">
      <c r="B10" s="4"/>
      <c r="C10" s="8"/>
      <c r="D10" s="9"/>
      <c r="E10" s="10" t="s">
        <v>1</v>
      </c>
      <c r="F10" s="11"/>
      <c r="G10" s="6"/>
    </row>
    <row r="11" spans="2:8" s="7" customFormat="1" ht="17.25" thickTop="1" thickBot="1" x14ac:dyDescent="0.3">
      <c r="B11" s="4"/>
      <c r="C11" s="224"/>
      <c r="D11" s="225"/>
      <c r="E11" s="12"/>
      <c r="F11" s="226"/>
      <c r="G11" s="6"/>
    </row>
    <row r="12" spans="2:8" s="7" customFormat="1" ht="17.25" customHeight="1" thickTop="1" thickBot="1" x14ac:dyDescent="0.35">
      <c r="B12" s="4"/>
      <c r="C12" s="13"/>
      <c r="D12" s="14"/>
      <c r="E12" s="15" t="s">
        <v>2</v>
      </c>
      <c r="F12" s="16"/>
      <c r="G12" s="6"/>
    </row>
    <row r="13" spans="2:8" s="7" customFormat="1" ht="20.25" thickTop="1" thickBot="1" x14ac:dyDescent="0.35">
      <c r="B13" s="4"/>
      <c r="C13" s="8"/>
      <c r="E13" s="17"/>
      <c r="F13" s="18"/>
      <c r="G13" s="6"/>
    </row>
    <row r="14" spans="2:8" s="7" customFormat="1" ht="17.25" customHeight="1" thickTop="1" thickBot="1" x14ac:dyDescent="0.35">
      <c r="B14" s="19"/>
      <c r="E14" s="15" t="s">
        <v>3</v>
      </c>
      <c r="F14" s="14"/>
      <c r="G14" s="20"/>
      <c r="H14" s="14"/>
    </row>
    <row r="15" spans="2:8" s="7" customFormat="1" ht="20.25" thickTop="1" thickBot="1" x14ac:dyDescent="0.35">
      <c r="B15" s="4"/>
      <c r="C15" s="8"/>
      <c r="E15" s="17"/>
      <c r="F15" s="18"/>
      <c r="G15" s="6"/>
    </row>
    <row r="16" spans="2:8" s="7" customFormat="1" ht="17.25" customHeight="1" thickTop="1" thickBot="1" x14ac:dyDescent="0.35">
      <c r="B16" s="4"/>
      <c r="C16" s="13"/>
      <c r="D16" s="14"/>
      <c r="E16" s="15" t="s">
        <v>4</v>
      </c>
      <c r="F16" s="16"/>
      <c r="G16" s="6"/>
    </row>
    <row r="17" spans="2:7" ht="17.25" thickTop="1" thickBot="1" x14ac:dyDescent="0.3">
      <c r="B17" s="1"/>
      <c r="C17" s="224"/>
      <c r="D17" s="7"/>
      <c r="E17" s="12"/>
      <c r="F17" s="18"/>
      <c r="G17" s="2"/>
    </row>
    <row r="18" spans="2:7" s="7" customFormat="1" ht="17.25" thickTop="1" thickBot="1" x14ac:dyDescent="0.3">
      <c r="B18" s="4"/>
      <c r="C18" s="8"/>
      <c r="E18" s="12"/>
      <c r="F18" s="18"/>
      <c r="G18" s="6"/>
    </row>
    <row r="19" spans="2:7" s="7" customFormat="1" ht="17.25" customHeight="1" thickTop="1" thickBot="1" x14ac:dyDescent="0.4">
      <c r="B19" s="4"/>
      <c r="C19" s="8"/>
      <c r="D19" s="9"/>
      <c r="E19" s="21" t="s">
        <v>5</v>
      </c>
      <c r="F19" s="11"/>
      <c r="G19" s="6"/>
    </row>
    <row r="20" spans="2:7" s="7" customFormat="1" ht="17.25" thickTop="1" thickBot="1" x14ac:dyDescent="0.3">
      <c r="B20" s="4"/>
      <c r="C20" s="224"/>
      <c r="D20" s="225"/>
      <c r="E20" s="12"/>
      <c r="F20" s="226"/>
      <c r="G20" s="6"/>
    </row>
    <row r="21" spans="2:7" s="7" customFormat="1" ht="17.25" customHeight="1" thickTop="1" thickBot="1" x14ac:dyDescent="0.35">
      <c r="B21" s="4"/>
      <c r="C21" s="13"/>
      <c r="D21" s="14"/>
      <c r="E21" s="15" t="s">
        <v>6</v>
      </c>
      <c r="F21" s="16"/>
      <c r="G21" s="6"/>
    </row>
    <row r="22" spans="2:7" s="7" customFormat="1" ht="20.25" thickTop="1" thickBot="1" x14ac:dyDescent="0.35">
      <c r="B22" s="4"/>
      <c r="C22" s="8"/>
      <c r="E22" s="17"/>
      <c r="F22" s="18"/>
      <c r="G22" s="6"/>
    </row>
    <row r="23" spans="2:7" s="7" customFormat="1" ht="21.75" customHeight="1" thickTop="1" thickBot="1" x14ac:dyDescent="0.35">
      <c r="B23" s="4"/>
      <c r="C23" s="13"/>
      <c r="D23" s="14"/>
      <c r="E23" s="15" t="s">
        <v>7</v>
      </c>
      <c r="F23" s="16"/>
      <c r="G23" s="6"/>
    </row>
    <row r="24" spans="2:7" s="7" customFormat="1" ht="20.25" thickTop="1" thickBot="1" x14ac:dyDescent="0.35">
      <c r="B24" s="4"/>
      <c r="C24" s="8"/>
      <c r="E24" s="17"/>
      <c r="F24" s="18"/>
      <c r="G24" s="6"/>
    </row>
    <row r="25" spans="2:7" s="7" customFormat="1" ht="17.25" customHeight="1" thickTop="1" thickBot="1" x14ac:dyDescent="0.35">
      <c r="B25" s="4"/>
      <c r="C25" s="13"/>
      <c r="D25" s="14"/>
      <c r="E25" s="15" t="s">
        <v>8</v>
      </c>
      <c r="F25" s="16"/>
      <c r="G25" s="6"/>
    </row>
    <row r="26" spans="2:7" ht="17.25" thickTop="1" thickBot="1" x14ac:dyDescent="0.3">
      <c r="B26" s="1"/>
      <c r="C26" s="247"/>
      <c r="D26" s="248"/>
      <c r="E26" s="248"/>
      <c r="F26" s="249"/>
      <c r="G26" s="2"/>
    </row>
    <row r="27" spans="2:7" ht="14.25" thickTop="1" thickBot="1" x14ac:dyDescent="0.25">
      <c r="B27" s="1"/>
      <c r="C27" s="253"/>
      <c r="D27" s="254"/>
      <c r="E27" s="254"/>
      <c r="F27" s="255"/>
      <c r="G27" s="2"/>
    </row>
    <row r="28" spans="2:7" ht="14.25" thickTop="1" thickBot="1" x14ac:dyDescent="0.25">
      <c r="B28" s="1"/>
      <c r="C28" s="250"/>
      <c r="D28" s="251"/>
      <c r="E28" s="251"/>
      <c r="F28" s="252"/>
      <c r="G28" s="2"/>
    </row>
    <row r="29" spans="2:7" ht="4.5" customHeight="1" thickTop="1" x14ac:dyDescent="0.2">
      <c r="B29" s="1"/>
      <c r="C29" s="2"/>
      <c r="D29" s="2"/>
      <c r="E29" s="2"/>
      <c r="F29" s="2"/>
      <c r="G29" s="2"/>
    </row>
    <row r="30" spans="2:7" ht="12.75" customHeight="1" x14ac:dyDescent="0.2">
      <c r="C30" s="22"/>
    </row>
    <row r="31" spans="2:7" x14ac:dyDescent="0.2">
      <c r="C31" s="3" t="s">
        <v>9</v>
      </c>
      <c r="F31" s="23"/>
    </row>
    <row r="32" spans="2:7" x14ac:dyDescent="0.2">
      <c r="C32" s="3" t="s">
        <v>10</v>
      </c>
      <c r="F32" s="23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zoomScaleNormal="100" workbookViewId="0">
      <selection activeCell="C20" sqref="C20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29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2"/>
    </row>
    <row r="2" spans="1:19" s="24" customFormat="1" ht="20.100000000000001" customHeight="1" x14ac:dyDescent="0.2">
      <c r="A2" s="238" t="s">
        <v>85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4"/>
    </row>
    <row r="3" spans="1:19" s="24" customFormat="1" ht="20.100000000000001" customHeight="1" thickBot="1" x14ac:dyDescent="0.25">
      <c r="A3" s="235" t="s">
        <v>11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6"/>
    </row>
    <row r="4" spans="1:19" s="24" customFormat="1" ht="12.75" customHeight="1" x14ac:dyDescent="0.2">
      <c r="A4" s="273" t="s">
        <v>12</v>
      </c>
      <c r="B4" s="267" t="s">
        <v>13</v>
      </c>
      <c r="C4" s="268"/>
      <c r="D4" s="269"/>
      <c r="E4" s="267" t="s">
        <v>14</v>
      </c>
      <c r="F4" s="268"/>
      <c r="G4" s="269"/>
      <c r="H4" s="267" t="s">
        <v>15</v>
      </c>
      <c r="I4" s="268"/>
      <c r="J4" s="268"/>
      <c r="K4" s="268"/>
      <c r="L4" s="268"/>
      <c r="M4" s="269"/>
      <c r="N4" s="267" t="s">
        <v>16</v>
      </c>
      <c r="O4" s="268"/>
      <c r="P4" s="268"/>
      <c r="Q4" s="268"/>
      <c r="R4" s="269"/>
    </row>
    <row r="5" spans="1:19" ht="12.75" customHeight="1" x14ac:dyDescent="0.2">
      <c r="A5" s="274"/>
      <c r="B5" s="270" t="s">
        <v>17</v>
      </c>
      <c r="C5" s="271"/>
      <c r="D5" s="272"/>
      <c r="E5" s="270" t="s">
        <v>18</v>
      </c>
      <c r="F5" s="271"/>
      <c r="G5" s="272"/>
      <c r="H5" s="270" t="s">
        <v>18</v>
      </c>
      <c r="I5" s="271"/>
      <c r="J5" s="271"/>
      <c r="K5" s="271"/>
      <c r="L5" s="271"/>
      <c r="M5" s="272"/>
      <c r="N5" s="270" t="s">
        <v>19</v>
      </c>
      <c r="O5" s="271"/>
      <c r="P5" s="271"/>
      <c r="Q5" s="271"/>
      <c r="R5" s="272"/>
    </row>
    <row r="6" spans="1:19" ht="50.25" customHeight="1" thickBot="1" x14ac:dyDescent="0.25">
      <c r="A6" s="275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36</v>
      </c>
      <c r="C7" s="33">
        <v>19</v>
      </c>
      <c r="D7" s="34">
        <f t="shared" ref="D7:D23" si="0">(C7/B7)</f>
        <v>0.52777777777777779</v>
      </c>
      <c r="E7" s="35">
        <v>22</v>
      </c>
      <c r="F7" s="36">
        <v>5</v>
      </c>
      <c r="G7" s="34">
        <f t="shared" ref="G7:G23" si="1">(F7/E7)</f>
        <v>0.22727272727272727</v>
      </c>
      <c r="H7" s="37">
        <v>15</v>
      </c>
      <c r="I7" s="33">
        <v>14</v>
      </c>
      <c r="J7" s="38">
        <f t="shared" ref="J7:J23" si="2">(I7/H7)</f>
        <v>0.93333333333333335</v>
      </c>
      <c r="K7" s="36">
        <v>20</v>
      </c>
      <c r="L7" s="39">
        <v>6</v>
      </c>
      <c r="M7" s="40">
        <f>+L7/K7</f>
        <v>0.3</v>
      </c>
      <c r="N7" s="41">
        <v>0</v>
      </c>
      <c r="O7" s="42">
        <v>0</v>
      </c>
      <c r="P7" s="39">
        <v>14</v>
      </c>
      <c r="Q7" s="43">
        <v>1</v>
      </c>
      <c r="R7" s="44">
        <v>2</v>
      </c>
      <c r="S7" s="45"/>
    </row>
    <row r="8" spans="1:19" s="46" customFormat="1" ht="20.100000000000001" customHeight="1" x14ac:dyDescent="0.2">
      <c r="A8" s="47" t="s">
        <v>33</v>
      </c>
      <c r="B8" s="48">
        <v>150</v>
      </c>
      <c r="C8" s="49">
        <v>109</v>
      </c>
      <c r="D8" s="50">
        <f t="shared" si="0"/>
        <v>0.72666666666666668</v>
      </c>
      <c r="E8" s="51">
        <v>80</v>
      </c>
      <c r="F8" s="52">
        <v>58</v>
      </c>
      <c r="G8" s="50">
        <f t="shared" si="1"/>
        <v>0.72499999999999998</v>
      </c>
      <c r="H8" s="37">
        <v>80</v>
      </c>
      <c r="I8" s="49">
        <v>96</v>
      </c>
      <c r="J8" s="53">
        <f t="shared" si="2"/>
        <v>1.2</v>
      </c>
      <c r="K8" s="52">
        <v>188</v>
      </c>
      <c r="L8" s="54">
        <v>47</v>
      </c>
      <c r="M8" s="55">
        <f>+L8/K8</f>
        <v>0.25</v>
      </c>
      <c r="N8" s="56">
        <v>0</v>
      </c>
      <c r="O8" s="57">
        <v>0</v>
      </c>
      <c r="P8" s="54">
        <v>94</v>
      </c>
      <c r="Q8" s="58">
        <v>2</v>
      </c>
      <c r="R8" s="59">
        <v>2</v>
      </c>
      <c r="S8" s="45"/>
    </row>
    <row r="9" spans="1:19" s="46" customFormat="1" ht="20.100000000000001" customHeight="1" x14ac:dyDescent="0.2">
      <c r="A9" s="31" t="s">
        <v>34</v>
      </c>
      <c r="B9" s="48">
        <v>70</v>
      </c>
      <c r="C9" s="60">
        <v>36</v>
      </c>
      <c r="D9" s="61">
        <f t="shared" si="0"/>
        <v>0.51428571428571423</v>
      </c>
      <c r="E9" s="51">
        <v>35</v>
      </c>
      <c r="F9" s="52">
        <v>9</v>
      </c>
      <c r="G9" s="50">
        <f t="shared" si="1"/>
        <v>0.25714285714285712</v>
      </c>
      <c r="H9" s="37">
        <v>24</v>
      </c>
      <c r="I9" s="60">
        <v>31</v>
      </c>
      <c r="J9" s="53">
        <f t="shared" si="2"/>
        <v>1.2916666666666667</v>
      </c>
      <c r="K9" s="52">
        <v>36</v>
      </c>
      <c r="L9" s="54">
        <v>9</v>
      </c>
      <c r="M9" s="55">
        <f t="shared" ref="M9:M22" si="3">+L9/K9</f>
        <v>0.25</v>
      </c>
      <c r="N9" s="62">
        <v>1</v>
      </c>
      <c r="O9" s="63">
        <v>0</v>
      </c>
      <c r="P9" s="64">
        <v>28</v>
      </c>
      <c r="Q9" s="65">
        <v>2</v>
      </c>
      <c r="R9" s="66">
        <v>1</v>
      </c>
      <c r="S9" s="45"/>
    </row>
    <row r="10" spans="1:19" s="46" customFormat="1" ht="20.100000000000001" customHeight="1" x14ac:dyDescent="0.2">
      <c r="A10" s="31" t="s">
        <v>35</v>
      </c>
      <c r="B10" s="67">
        <v>81</v>
      </c>
      <c r="C10" s="60">
        <v>62</v>
      </c>
      <c r="D10" s="61">
        <f t="shared" si="0"/>
        <v>0.76543209876543206</v>
      </c>
      <c r="E10" s="68">
        <v>52</v>
      </c>
      <c r="F10" s="52">
        <v>31</v>
      </c>
      <c r="G10" s="50">
        <f t="shared" si="1"/>
        <v>0.59615384615384615</v>
      </c>
      <c r="H10" s="69">
        <v>17</v>
      </c>
      <c r="I10" s="60">
        <v>27</v>
      </c>
      <c r="J10" s="53">
        <f>IF(H10&gt;0,I10/H10,0)</f>
        <v>1.588235294117647</v>
      </c>
      <c r="K10" s="52">
        <v>24</v>
      </c>
      <c r="L10" s="54">
        <v>20</v>
      </c>
      <c r="M10" s="55">
        <f t="shared" si="3"/>
        <v>0.83333333333333337</v>
      </c>
      <c r="N10" s="62">
        <v>0</v>
      </c>
      <c r="O10" s="63">
        <v>0</v>
      </c>
      <c r="P10" s="64">
        <v>26</v>
      </c>
      <c r="Q10" s="65">
        <v>2</v>
      </c>
      <c r="R10" s="66">
        <v>1</v>
      </c>
      <c r="S10" s="45"/>
    </row>
    <row r="11" spans="1:19" s="46" customFormat="1" ht="20.100000000000001" customHeight="1" x14ac:dyDescent="0.2">
      <c r="A11" s="31" t="s">
        <v>36</v>
      </c>
      <c r="B11" s="48">
        <v>28</v>
      </c>
      <c r="C11" s="60">
        <v>13</v>
      </c>
      <c r="D11" s="61">
        <f t="shared" si="0"/>
        <v>0.4642857142857143</v>
      </c>
      <c r="E11" s="70">
        <v>12</v>
      </c>
      <c r="F11" s="52">
        <v>1</v>
      </c>
      <c r="G11" s="50">
        <f t="shared" si="1"/>
        <v>8.3333333333333329E-2</v>
      </c>
      <c r="H11" s="37">
        <v>6</v>
      </c>
      <c r="I11" s="60">
        <v>9</v>
      </c>
      <c r="J11" s="53">
        <f>IF(H11&gt;0,I11/H11,0)</f>
        <v>1.5</v>
      </c>
      <c r="K11" s="52">
        <v>18</v>
      </c>
      <c r="L11" s="54">
        <v>1</v>
      </c>
      <c r="M11" s="55">
        <f>IF(K11&gt;0,L11/K11,0)</f>
        <v>5.5555555555555552E-2</v>
      </c>
      <c r="N11" s="62">
        <v>0</v>
      </c>
      <c r="O11" s="63">
        <v>0</v>
      </c>
      <c r="P11" s="64">
        <v>9</v>
      </c>
      <c r="Q11" s="65">
        <v>0</v>
      </c>
      <c r="R11" s="66">
        <v>0</v>
      </c>
      <c r="S11" s="45"/>
    </row>
    <row r="12" spans="1:19" s="46" customFormat="1" ht="20.100000000000001" customHeight="1" x14ac:dyDescent="0.2">
      <c r="A12" s="31" t="s">
        <v>37</v>
      </c>
      <c r="B12" s="71">
        <v>104</v>
      </c>
      <c r="C12" s="60">
        <v>93</v>
      </c>
      <c r="D12" s="61">
        <f t="shared" si="0"/>
        <v>0.89423076923076927</v>
      </c>
      <c r="E12" s="72">
        <v>57</v>
      </c>
      <c r="F12" s="52">
        <v>39</v>
      </c>
      <c r="G12" s="50">
        <f t="shared" si="1"/>
        <v>0.68421052631578949</v>
      </c>
      <c r="H12" s="37">
        <v>53</v>
      </c>
      <c r="I12" s="60">
        <v>83</v>
      </c>
      <c r="J12" s="53">
        <f t="shared" si="2"/>
        <v>1.5660377358490567</v>
      </c>
      <c r="K12" s="52">
        <v>98</v>
      </c>
      <c r="L12" s="54">
        <v>30</v>
      </c>
      <c r="M12" s="55">
        <f t="shared" si="3"/>
        <v>0.30612244897959184</v>
      </c>
      <c r="N12" s="62">
        <v>1</v>
      </c>
      <c r="O12" s="63">
        <v>19</v>
      </c>
      <c r="P12" s="64">
        <v>65</v>
      </c>
      <c r="Q12" s="65">
        <v>1</v>
      </c>
      <c r="R12" s="66">
        <v>1</v>
      </c>
      <c r="S12" s="45"/>
    </row>
    <row r="13" spans="1:19" s="46" customFormat="1" ht="20.100000000000001" customHeight="1" x14ac:dyDescent="0.2">
      <c r="A13" s="31" t="s">
        <v>38</v>
      </c>
      <c r="B13" s="48">
        <v>60</v>
      </c>
      <c r="C13" s="60">
        <v>30</v>
      </c>
      <c r="D13" s="61">
        <f t="shared" si="0"/>
        <v>0.5</v>
      </c>
      <c r="E13" s="51">
        <v>36</v>
      </c>
      <c r="F13" s="52">
        <v>11</v>
      </c>
      <c r="G13" s="50">
        <f t="shared" si="1"/>
        <v>0.30555555555555558</v>
      </c>
      <c r="H13" s="37">
        <v>28</v>
      </c>
      <c r="I13" s="60">
        <v>19</v>
      </c>
      <c r="J13" s="53">
        <f t="shared" si="2"/>
        <v>0.6785714285714286</v>
      </c>
      <c r="K13" s="52">
        <v>38</v>
      </c>
      <c r="L13" s="54">
        <v>4</v>
      </c>
      <c r="M13" s="55">
        <f t="shared" si="3"/>
        <v>0.10526315789473684</v>
      </c>
      <c r="N13" s="62">
        <v>0</v>
      </c>
      <c r="O13" s="63">
        <v>0</v>
      </c>
      <c r="P13" s="64">
        <v>19</v>
      </c>
      <c r="Q13" s="65">
        <v>0</v>
      </c>
      <c r="R13" s="66">
        <v>0</v>
      </c>
      <c r="S13" s="45"/>
    </row>
    <row r="14" spans="1:19" s="46" customFormat="1" ht="20.100000000000001" customHeight="1" x14ac:dyDescent="0.2">
      <c r="A14" s="31" t="s">
        <v>39</v>
      </c>
      <c r="B14" s="48">
        <v>23</v>
      </c>
      <c r="C14" s="60">
        <v>37</v>
      </c>
      <c r="D14" s="61">
        <f t="shared" si="0"/>
        <v>1.6086956521739131</v>
      </c>
      <c r="E14" s="51">
        <v>15</v>
      </c>
      <c r="F14" s="52">
        <v>12</v>
      </c>
      <c r="G14" s="50">
        <f t="shared" si="1"/>
        <v>0.8</v>
      </c>
      <c r="H14" s="37">
        <v>12</v>
      </c>
      <c r="I14" s="60">
        <v>31</v>
      </c>
      <c r="J14" s="53">
        <f t="shared" si="2"/>
        <v>2.5833333333333335</v>
      </c>
      <c r="K14" s="52">
        <v>20</v>
      </c>
      <c r="L14" s="54">
        <v>7</v>
      </c>
      <c r="M14" s="55">
        <f t="shared" si="3"/>
        <v>0.35</v>
      </c>
      <c r="N14" s="62">
        <v>0</v>
      </c>
      <c r="O14" s="63">
        <v>0</v>
      </c>
      <c r="P14" s="64">
        <v>31</v>
      </c>
      <c r="Q14" s="65">
        <v>0</v>
      </c>
      <c r="R14" s="66">
        <v>0</v>
      </c>
      <c r="S14" s="45"/>
    </row>
    <row r="15" spans="1:19" s="46" customFormat="1" ht="20.100000000000001" customHeight="1" x14ac:dyDescent="0.2">
      <c r="A15" s="31" t="s">
        <v>40</v>
      </c>
      <c r="B15" s="48">
        <v>224</v>
      </c>
      <c r="C15" s="60">
        <v>188</v>
      </c>
      <c r="D15" s="61">
        <f t="shared" si="0"/>
        <v>0.8392857142857143</v>
      </c>
      <c r="E15" s="51">
        <v>98</v>
      </c>
      <c r="F15" s="52">
        <v>87</v>
      </c>
      <c r="G15" s="50">
        <f t="shared" si="1"/>
        <v>0.88775510204081631</v>
      </c>
      <c r="H15" s="37">
        <v>68</v>
      </c>
      <c r="I15" s="60">
        <v>97</v>
      </c>
      <c r="J15" s="53">
        <f t="shared" si="2"/>
        <v>1.4264705882352942</v>
      </c>
      <c r="K15" s="52">
        <v>136</v>
      </c>
      <c r="L15" s="54">
        <v>43</v>
      </c>
      <c r="M15" s="55">
        <f t="shared" si="3"/>
        <v>0.31617647058823528</v>
      </c>
      <c r="N15" s="62">
        <v>5</v>
      </c>
      <c r="O15" s="63">
        <v>0</v>
      </c>
      <c r="P15" s="64">
        <v>70</v>
      </c>
      <c r="Q15" s="65">
        <v>3</v>
      </c>
      <c r="R15" s="66">
        <v>36</v>
      </c>
      <c r="S15" s="45"/>
    </row>
    <row r="16" spans="1:19" s="46" customFormat="1" ht="20.100000000000001" customHeight="1" x14ac:dyDescent="0.2">
      <c r="A16" s="31" t="s">
        <v>41</v>
      </c>
      <c r="B16" s="48">
        <v>264</v>
      </c>
      <c r="C16" s="60">
        <v>199</v>
      </c>
      <c r="D16" s="61">
        <f t="shared" si="0"/>
        <v>0.75378787878787878</v>
      </c>
      <c r="E16" s="51">
        <v>109</v>
      </c>
      <c r="F16" s="52">
        <v>86</v>
      </c>
      <c r="G16" s="50">
        <f t="shared" si="1"/>
        <v>0.78899082568807344</v>
      </c>
      <c r="H16" s="37">
        <v>88</v>
      </c>
      <c r="I16" s="60">
        <v>119</v>
      </c>
      <c r="J16" s="53">
        <f t="shared" si="2"/>
        <v>1.3522727272727273</v>
      </c>
      <c r="K16" s="52">
        <v>124</v>
      </c>
      <c r="L16" s="54">
        <v>45</v>
      </c>
      <c r="M16" s="55">
        <f t="shared" si="3"/>
        <v>0.36290322580645162</v>
      </c>
      <c r="N16" s="62">
        <v>0</v>
      </c>
      <c r="O16" s="63">
        <v>0</v>
      </c>
      <c r="P16" s="64">
        <v>118</v>
      </c>
      <c r="Q16" s="65">
        <v>4</v>
      </c>
      <c r="R16" s="66">
        <v>2</v>
      </c>
      <c r="S16" s="45"/>
    </row>
    <row r="17" spans="1:19" s="46" customFormat="1" ht="20.100000000000001" customHeight="1" x14ac:dyDescent="0.2">
      <c r="A17" s="31" t="s">
        <v>42</v>
      </c>
      <c r="B17" s="48">
        <v>81</v>
      </c>
      <c r="C17" s="60">
        <v>51</v>
      </c>
      <c r="D17" s="61">
        <f t="shared" si="0"/>
        <v>0.62962962962962965</v>
      </c>
      <c r="E17" s="72">
        <v>56</v>
      </c>
      <c r="F17" s="52">
        <v>28</v>
      </c>
      <c r="G17" s="50">
        <f t="shared" si="1"/>
        <v>0.5</v>
      </c>
      <c r="H17" s="69">
        <v>56</v>
      </c>
      <c r="I17" s="60">
        <v>41</v>
      </c>
      <c r="J17" s="53">
        <f>IF(H17&gt;0,I17/H17,0)</f>
        <v>0.7321428571428571</v>
      </c>
      <c r="K17" s="103">
        <v>81</v>
      </c>
      <c r="L17" s="54">
        <v>18</v>
      </c>
      <c r="M17" s="53">
        <f>IF(K17&gt;0,L17/K17,0)</f>
        <v>0.22222222222222221</v>
      </c>
      <c r="N17" s="62">
        <v>0</v>
      </c>
      <c r="O17" s="63">
        <v>0</v>
      </c>
      <c r="P17" s="64">
        <v>41</v>
      </c>
      <c r="Q17" s="65">
        <v>0</v>
      </c>
      <c r="R17" s="66">
        <v>0</v>
      </c>
      <c r="S17" s="45"/>
    </row>
    <row r="18" spans="1:19" s="46" customFormat="1" ht="20.100000000000001" customHeight="1" x14ac:dyDescent="0.2">
      <c r="A18" s="31" t="s">
        <v>43</v>
      </c>
      <c r="B18" s="48">
        <v>111</v>
      </c>
      <c r="C18" s="60">
        <v>104</v>
      </c>
      <c r="D18" s="61">
        <f t="shared" si="0"/>
        <v>0.93693693693693691</v>
      </c>
      <c r="E18" s="51">
        <v>55</v>
      </c>
      <c r="F18" s="52">
        <v>49</v>
      </c>
      <c r="G18" s="50">
        <f t="shared" si="1"/>
        <v>0.89090909090909087</v>
      </c>
      <c r="H18" s="37">
        <v>39</v>
      </c>
      <c r="I18" s="60">
        <v>59</v>
      </c>
      <c r="J18" s="53">
        <f t="shared" si="2"/>
        <v>1.5128205128205128</v>
      </c>
      <c r="K18" s="52">
        <v>80</v>
      </c>
      <c r="L18" s="54">
        <v>17</v>
      </c>
      <c r="M18" s="55">
        <f t="shared" si="3"/>
        <v>0.21249999999999999</v>
      </c>
      <c r="N18" s="62">
        <v>0</v>
      </c>
      <c r="O18" s="63">
        <v>0</v>
      </c>
      <c r="P18" s="64">
        <v>59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96</v>
      </c>
      <c r="C19" s="60">
        <v>80</v>
      </c>
      <c r="D19" s="61">
        <f t="shared" si="0"/>
        <v>0.83333333333333337</v>
      </c>
      <c r="E19" s="51">
        <v>65</v>
      </c>
      <c r="F19" s="52">
        <v>33</v>
      </c>
      <c r="G19" s="50">
        <f t="shared" si="1"/>
        <v>0.50769230769230766</v>
      </c>
      <c r="H19" s="37">
        <v>40</v>
      </c>
      <c r="I19" s="60">
        <v>48</v>
      </c>
      <c r="J19" s="53">
        <f t="shared" si="2"/>
        <v>1.2</v>
      </c>
      <c r="K19" s="52">
        <v>50</v>
      </c>
      <c r="L19" s="54">
        <v>15</v>
      </c>
      <c r="M19" s="55">
        <f t="shared" si="3"/>
        <v>0.3</v>
      </c>
      <c r="N19" s="62">
        <v>0</v>
      </c>
      <c r="O19" s="63">
        <v>0</v>
      </c>
      <c r="P19" s="64">
        <v>48</v>
      </c>
      <c r="Q19" s="65">
        <v>0</v>
      </c>
      <c r="R19" s="66">
        <v>0</v>
      </c>
      <c r="S19" s="45"/>
    </row>
    <row r="20" spans="1:19" s="46" customFormat="1" ht="20.100000000000001" customHeight="1" x14ac:dyDescent="0.2">
      <c r="A20" s="31" t="s">
        <v>45</v>
      </c>
      <c r="B20" s="48">
        <v>28</v>
      </c>
      <c r="C20" s="60">
        <v>17</v>
      </c>
      <c r="D20" s="61">
        <f t="shared" si="0"/>
        <v>0.6071428571428571</v>
      </c>
      <c r="E20" s="51">
        <v>17</v>
      </c>
      <c r="F20" s="52">
        <v>6</v>
      </c>
      <c r="G20" s="50">
        <f t="shared" si="1"/>
        <v>0.35294117647058826</v>
      </c>
      <c r="H20" s="37">
        <v>0</v>
      </c>
      <c r="I20" s="60">
        <v>17</v>
      </c>
      <c r="J20" s="53">
        <f>IF(H20&gt;0,I20/H20,0)</f>
        <v>0</v>
      </c>
      <c r="K20" s="52">
        <v>11</v>
      </c>
      <c r="L20" s="54">
        <v>9</v>
      </c>
      <c r="M20" s="53">
        <f>IF(K20&gt;0,L20/K20,0)</f>
        <v>0.81818181818181823</v>
      </c>
      <c r="N20" s="62">
        <v>0</v>
      </c>
      <c r="O20" s="63">
        <v>0</v>
      </c>
      <c r="P20" s="64">
        <v>17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73</v>
      </c>
      <c r="C21" s="60">
        <v>53</v>
      </c>
      <c r="D21" s="61">
        <f t="shared" si="0"/>
        <v>0.72602739726027399</v>
      </c>
      <c r="E21" s="51">
        <v>37</v>
      </c>
      <c r="F21" s="52">
        <v>18</v>
      </c>
      <c r="G21" s="50">
        <f t="shared" si="1"/>
        <v>0.48648648648648651</v>
      </c>
      <c r="H21" s="69">
        <v>37</v>
      </c>
      <c r="I21" s="60">
        <v>52</v>
      </c>
      <c r="J21" s="53">
        <f>IF(H21&gt;0,I21/H21,0)</f>
        <v>1.4054054054054055</v>
      </c>
      <c r="K21" s="103">
        <v>73</v>
      </c>
      <c r="L21" s="54">
        <v>21</v>
      </c>
      <c r="M21" s="53">
        <f>IF(K21&gt;0,L21/K21,0)</f>
        <v>0.28767123287671231</v>
      </c>
      <c r="N21" s="62">
        <v>0</v>
      </c>
      <c r="O21" s="63">
        <v>0</v>
      </c>
      <c r="P21" s="64">
        <v>52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161</v>
      </c>
      <c r="C22" s="74">
        <v>88</v>
      </c>
      <c r="D22" s="75">
        <f t="shared" si="0"/>
        <v>0.54658385093167705</v>
      </c>
      <c r="E22" s="51">
        <v>114</v>
      </c>
      <c r="F22" s="76">
        <v>45</v>
      </c>
      <c r="G22" s="75">
        <f>IF(E22&gt;0,F22/E22,0)</f>
        <v>0.39473684210526316</v>
      </c>
      <c r="H22" s="69">
        <v>30</v>
      </c>
      <c r="I22" s="74">
        <v>29</v>
      </c>
      <c r="J22" s="75">
        <f>IF(H22&gt;0,I22/H22,0)</f>
        <v>0.96666666666666667</v>
      </c>
      <c r="K22" s="222">
        <v>60</v>
      </c>
      <c r="L22" s="78">
        <v>7</v>
      </c>
      <c r="M22" s="55">
        <f t="shared" si="3"/>
        <v>0.11666666666666667</v>
      </c>
      <c r="N22" s="79">
        <v>0</v>
      </c>
      <c r="O22" s="80">
        <v>0</v>
      </c>
      <c r="P22" s="78">
        <v>28</v>
      </c>
      <c r="Q22" s="81">
        <v>0</v>
      </c>
      <c r="R22" s="82">
        <v>2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1590</v>
      </c>
      <c r="C23" s="85">
        <f>SUM(C7:C22)</f>
        <v>1179</v>
      </c>
      <c r="D23" s="86">
        <f t="shared" si="0"/>
        <v>0.7415094339622641</v>
      </c>
      <c r="E23" s="87">
        <f>SUM(E7:E22)</f>
        <v>860</v>
      </c>
      <c r="F23" s="85">
        <f>SUM(F7:F22)</f>
        <v>518</v>
      </c>
      <c r="G23" s="86">
        <f t="shared" si="1"/>
        <v>0.60232558139534886</v>
      </c>
      <c r="H23" s="88">
        <v>602</v>
      </c>
      <c r="I23" s="85">
        <f>SUM(I7:I22)</f>
        <v>772</v>
      </c>
      <c r="J23" s="89">
        <f t="shared" si="2"/>
        <v>1.2823920265780731</v>
      </c>
      <c r="K23" s="85">
        <v>849</v>
      </c>
      <c r="L23" s="90">
        <f>SUM(L7:L22)</f>
        <v>299</v>
      </c>
      <c r="M23" s="91">
        <f>+L23/K23</f>
        <v>0.35217903415783275</v>
      </c>
      <c r="N23" s="93">
        <f>SUM(N7:N22)</f>
        <v>7</v>
      </c>
      <c r="O23" s="93">
        <f>SUM(O7:O22)</f>
        <v>19</v>
      </c>
      <c r="P23" s="94">
        <f>SUM(P7:P22)</f>
        <v>719</v>
      </c>
      <c r="Q23" s="94">
        <f>SUM(Q7:Q22)</f>
        <v>15</v>
      </c>
      <c r="R23" s="95">
        <f>SUM(R7:R22)</f>
        <v>47</v>
      </c>
      <c r="S23" s="45"/>
    </row>
    <row r="24" spans="1:19" ht="15" x14ac:dyDescent="0.25">
      <c r="A24" s="258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</row>
    <row r="25" spans="1:19" ht="27" customHeight="1" x14ac:dyDescent="0.25">
      <c r="A25" s="260" t="s">
        <v>49</v>
      </c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</row>
    <row r="26" spans="1:19" ht="15" x14ac:dyDescent="0.25">
      <c r="A26" s="256" t="s">
        <v>50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</row>
    <row r="27" spans="1:19" ht="15" x14ac:dyDescent="0.25">
      <c r="A27" s="256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zoomScale="90" zoomScaleNormal="90" workbookViewId="0">
      <selection activeCell="N21" sqref="N21"/>
    </sheetView>
  </sheetViews>
  <sheetFormatPr defaultColWidth="9.140625" defaultRowHeight="12.75" x14ac:dyDescent="0.2"/>
  <cols>
    <col min="1" max="1" width="19.5703125" style="3" customWidth="1"/>
    <col min="2" max="2" width="8" style="144" customWidth="1"/>
    <col min="3" max="3" width="7.42578125" style="145" customWidth="1"/>
    <col min="4" max="4" width="7.28515625" style="146" customWidth="1"/>
    <col min="5" max="5" width="8.5703125" style="145" customWidth="1"/>
    <col min="6" max="6" width="8.5703125" style="147" customWidth="1"/>
    <col min="7" max="7" width="7" style="3" customWidth="1"/>
    <col min="8" max="8" width="10.28515625" style="3" customWidth="1"/>
    <col min="9" max="10" width="8.5703125" style="3" customWidth="1"/>
    <col min="11" max="11" width="9.5703125" style="3" customWidth="1"/>
    <col min="12" max="12" width="9.42578125" style="146" customWidth="1"/>
    <col min="13" max="13" width="8" style="145" customWidth="1"/>
    <col min="14" max="14" width="8" style="147" customWidth="1"/>
    <col min="15" max="15" width="9.7109375" style="3" customWidth="1"/>
    <col min="16" max="16384" width="9.140625" style="3"/>
  </cols>
  <sheetData>
    <row r="1" spans="1:15" s="24" customFormat="1" ht="20.100000000000001" customHeight="1" x14ac:dyDescent="0.2">
      <c r="A1" s="229" t="str">
        <f>+'1 Adult Part'!A1:O1</f>
        <v>TAB 6 - WIOA TITLE I PARTICIPANT SUMMARIES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80"/>
      <c r="O1" s="228"/>
    </row>
    <row r="2" spans="1:15" s="24" customFormat="1" ht="20.100000000000001" customHeight="1" x14ac:dyDescent="0.2">
      <c r="A2" s="276" t="str">
        <f>'1 Adult Part'!$A$2</f>
        <v>FY26 QUARTER ENDING DECEMBER 31, 2025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8"/>
    </row>
    <row r="3" spans="1:15" s="24" customFormat="1" ht="20.100000000000001" customHeight="1" thickBot="1" x14ac:dyDescent="0.25">
      <c r="A3" s="286" t="s">
        <v>51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8"/>
    </row>
    <row r="4" spans="1:15" ht="15" x14ac:dyDescent="0.25">
      <c r="A4" s="289" t="s">
        <v>12</v>
      </c>
      <c r="B4" s="284" t="s">
        <v>52</v>
      </c>
      <c r="C4" s="284"/>
      <c r="D4" s="285"/>
      <c r="E4" s="283" t="s">
        <v>53</v>
      </c>
      <c r="F4" s="284"/>
      <c r="G4" s="285"/>
      <c r="H4" s="227" t="s">
        <v>54</v>
      </c>
      <c r="I4" s="281" t="s">
        <v>55</v>
      </c>
      <c r="J4" s="282"/>
      <c r="K4" s="281" t="s">
        <v>56</v>
      </c>
      <c r="L4" s="282"/>
      <c r="M4" s="283" t="s">
        <v>57</v>
      </c>
      <c r="N4" s="285"/>
    </row>
    <row r="5" spans="1:15" ht="34.5" customHeight="1" thickBot="1" x14ac:dyDescent="0.3">
      <c r="A5" s="290"/>
      <c r="B5" s="97" t="s">
        <v>20</v>
      </c>
      <c r="C5" s="97" t="s">
        <v>21</v>
      </c>
      <c r="D5" s="98" t="s">
        <v>58</v>
      </c>
      <c r="E5" s="97" t="s">
        <v>20</v>
      </c>
      <c r="F5" s="99" t="s">
        <v>21</v>
      </c>
      <c r="G5" s="98" t="s">
        <v>58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97" t="s">
        <v>20</v>
      </c>
      <c r="N5" s="102" t="s">
        <v>21</v>
      </c>
    </row>
    <row r="6" spans="1:15" s="110" customFormat="1" ht="21.95" customHeight="1" x14ac:dyDescent="0.2">
      <c r="A6" s="47" t="s">
        <v>32</v>
      </c>
      <c r="B6" s="37">
        <v>27</v>
      </c>
      <c r="C6" s="103">
        <v>9</v>
      </c>
      <c r="D6" s="50">
        <f t="shared" ref="D6:D22" si="0">C6/B6</f>
        <v>0.33333333333333331</v>
      </c>
      <c r="E6" s="35">
        <v>18</v>
      </c>
      <c r="F6" s="104">
        <v>3</v>
      </c>
      <c r="G6" s="50">
        <f t="shared" ref="G6:G22" si="1">F6/E6</f>
        <v>0.16666666666666666</v>
      </c>
      <c r="H6" s="104">
        <v>1</v>
      </c>
      <c r="I6" s="105">
        <f t="shared" ref="I6:I22" si="2">+E6/B6</f>
        <v>0.66666666666666663</v>
      </c>
      <c r="J6" s="50">
        <f>IF(F6=0,0, F6/(C6-H6))</f>
        <v>0.375</v>
      </c>
      <c r="K6" s="106">
        <v>21</v>
      </c>
      <c r="L6" s="107">
        <v>25</v>
      </c>
      <c r="M6" s="108">
        <v>13</v>
      </c>
      <c r="N6" s="109">
        <v>9</v>
      </c>
    </row>
    <row r="7" spans="1:15" s="110" customFormat="1" ht="21.95" customHeight="1" x14ac:dyDescent="0.2">
      <c r="A7" s="47" t="s">
        <v>33</v>
      </c>
      <c r="B7" s="37">
        <v>100</v>
      </c>
      <c r="C7" s="103">
        <v>48</v>
      </c>
      <c r="D7" s="111">
        <f t="shared" si="0"/>
        <v>0.48</v>
      </c>
      <c r="E7" s="51">
        <v>70</v>
      </c>
      <c r="F7" s="104">
        <v>23</v>
      </c>
      <c r="G7" s="50">
        <f t="shared" si="1"/>
        <v>0.32857142857142857</v>
      </c>
      <c r="H7" s="104">
        <v>0</v>
      </c>
      <c r="I7" s="105">
        <f t="shared" si="2"/>
        <v>0.7</v>
      </c>
      <c r="J7" s="50">
        <f t="shared" ref="J7:J22" si="3">(F7/(C7-H7))</f>
        <v>0.47916666666666669</v>
      </c>
      <c r="K7" s="106">
        <v>17</v>
      </c>
      <c r="L7" s="107">
        <v>20.67</v>
      </c>
      <c r="M7" s="112">
        <v>153</v>
      </c>
      <c r="N7" s="109">
        <v>51</v>
      </c>
    </row>
    <row r="8" spans="1:15" s="110" customFormat="1" ht="21.95" customHeight="1" x14ac:dyDescent="0.2">
      <c r="A8" s="31" t="s">
        <v>34</v>
      </c>
      <c r="B8" s="37">
        <v>50</v>
      </c>
      <c r="C8" s="113">
        <v>18</v>
      </c>
      <c r="D8" s="61">
        <f t="shared" si="0"/>
        <v>0.36</v>
      </c>
      <c r="E8" s="51">
        <v>39</v>
      </c>
      <c r="F8" s="114">
        <v>15</v>
      </c>
      <c r="G8" s="111">
        <f t="shared" si="1"/>
        <v>0.38461538461538464</v>
      </c>
      <c r="H8" s="115">
        <v>0</v>
      </c>
      <c r="I8" s="116">
        <f t="shared" si="2"/>
        <v>0.78</v>
      </c>
      <c r="J8" s="61">
        <f t="shared" si="3"/>
        <v>0.83333333333333337</v>
      </c>
      <c r="K8" s="106">
        <v>20</v>
      </c>
      <c r="L8" s="117">
        <v>27.85</v>
      </c>
      <c r="M8" s="112">
        <v>16</v>
      </c>
      <c r="N8" s="118">
        <v>27</v>
      </c>
    </row>
    <row r="9" spans="1:15" s="110" customFormat="1" ht="21.95" customHeight="1" x14ac:dyDescent="0.2">
      <c r="A9" s="31" t="s">
        <v>35</v>
      </c>
      <c r="B9" s="69">
        <v>52</v>
      </c>
      <c r="C9" s="113">
        <v>26</v>
      </c>
      <c r="D9" s="61">
        <f t="shared" si="0"/>
        <v>0.5</v>
      </c>
      <c r="E9" s="68">
        <v>31</v>
      </c>
      <c r="F9" s="114">
        <v>14</v>
      </c>
      <c r="G9" s="61">
        <f>IF(E9&gt;0,F9/E9,0)</f>
        <v>0.45161290322580644</v>
      </c>
      <c r="H9" s="114">
        <v>0</v>
      </c>
      <c r="I9" s="116">
        <f t="shared" si="2"/>
        <v>0.59615384615384615</v>
      </c>
      <c r="J9" s="61">
        <f t="shared" si="3"/>
        <v>0.53846153846153844</v>
      </c>
      <c r="K9" s="119">
        <v>19</v>
      </c>
      <c r="L9" s="117">
        <v>33.56</v>
      </c>
      <c r="M9" s="120">
        <v>19</v>
      </c>
      <c r="N9" s="118">
        <v>6</v>
      </c>
    </row>
    <row r="10" spans="1:15" s="110" customFormat="1" ht="21.95" customHeight="1" x14ac:dyDescent="0.2">
      <c r="A10" s="31" t="s">
        <v>36</v>
      </c>
      <c r="B10" s="37">
        <v>13</v>
      </c>
      <c r="C10" s="113">
        <v>5</v>
      </c>
      <c r="D10" s="61">
        <f t="shared" si="0"/>
        <v>0.38461538461538464</v>
      </c>
      <c r="E10" s="51">
        <v>9</v>
      </c>
      <c r="F10" s="114">
        <v>4</v>
      </c>
      <c r="G10" s="61">
        <f t="shared" si="1"/>
        <v>0.44444444444444442</v>
      </c>
      <c r="H10" s="114">
        <v>0</v>
      </c>
      <c r="I10" s="116">
        <f t="shared" si="2"/>
        <v>0.69230769230769229</v>
      </c>
      <c r="J10" s="61">
        <f t="shared" si="3"/>
        <v>0.8</v>
      </c>
      <c r="K10" s="106">
        <v>18</v>
      </c>
      <c r="L10" s="117">
        <v>31.13</v>
      </c>
      <c r="M10" s="112">
        <v>10</v>
      </c>
      <c r="N10" s="118">
        <v>7</v>
      </c>
    </row>
    <row r="11" spans="1:15" s="110" customFormat="1" ht="21.95" customHeight="1" x14ac:dyDescent="0.2">
      <c r="A11" s="31" t="s">
        <v>37</v>
      </c>
      <c r="B11" s="37">
        <v>75</v>
      </c>
      <c r="C11" s="113">
        <v>40</v>
      </c>
      <c r="D11" s="61">
        <f t="shared" si="0"/>
        <v>0.53333333333333333</v>
      </c>
      <c r="E11" s="51">
        <v>54</v>
      </c>
      <c r="F11" s="114">
        <v>27</v>
      </c>
      <c r="G11" s="121">
        <f t="shared" si="1"/>
        <v>0.5</v>
      </c>
      <c r="H11" s="122">
        <v>0</v>
      </c>
      <c r="I11" s="116">
        <f t="shared" si="2"/>
        <v>0.72</v>
      </c>
      <c r="J11" s="61">
        <f t="shared" si="3"/>
        <v>0.67500000000000004</v>
      </c>
      <c r="K11" s="106">
        <v>23</v>
      </c>
      <c r="L11" s="117">
        <v>24.84</v>
      </c>
      <c r="M11" s="112">
        <v>70</v>
      </c>
      <c r="N11" s="118">
        <v>52</v>
      </c>
    </row>
    <row r="12" spans="1:15" s="110" customFormat="1" ht="21.95" customHeight="1" x14ac:dyDescent="0.2">
      <c r="A12" s="31" t="s">
        <v>38</v>
      </c>
      <c r="B12" s="37">
        <v>38</v>
      </c>
      <c r="C12" s="113">
        <v>18</v>
      </c>
      <c r="D12" s="61">
        <f t="shared" si="0"/>
        <v>0.47368421052631576</v>
      </c>
      <c r="E12" s="51">
        <v>26</v>
      </c>
      <c r="F12" s="114">
        <v>5</v>
      </c>
      <c r="G12" s="61">
        <f t="shared" si="1"/>
        <v>0.19230769230769232</v>
      </c>
      <c r="H12" s="114">
        <v>0</v>
      </c>
      <c r="I12" s="116">
        <f t="shared" si="2"/>
        <v>0.68421052631578949</v>
      </c>
      <c r="J12" s="61">
        <f t="shared" si="3"/>
        <v>0.27777777777777779</v>
      </c>
      <c r="K12" s="106">
        <v>21</v>
      </c>
      <c r="L12" s="117">
        <v>21.07</v>
      </c>
      <c r="M12" s="112">
        <v>32</v>
      </c>
      <c r="N12" s="118">
        <v>5</v>
      </c>
    </row>
    <row r="13" spans="1:15" s="110" customFormat="1" ht="21.95" customHeight="1" x14ac:dyDescent="0.2">
      <c r="A13" s="31" t="s">
        <v>39</v>
      </c>
      <c r="B13" s="37">
        <v>15</v>
      </c>
      <c r="C13" s="113">
        <v>15</v>
      </c>
      <c r="D13" s="61">
        <f t="shared" si="0"/>
        <v>1</v>
      </c>
      <c r="E13" s="51">
        <v>11</v>
      </c>
      <c r="F13" s="114">
        <v>15</v>
      </c>
      <c r="G13" s="111">
        <f>IF(E13&gt;0,F13/E13,0)</f>
        <v>1.3636363636363635</v>
      </c>
      <c r="H13" s="115">
        <v>0</v>
      </c>
      <c r="I13" s="116">
        <f t="shared" si="2"/>
        <v>0.73333333333333328</v>
      </c>
      <c r="J13" s="61">
        <f t="shared" si="3"/>
        <v>1</v>
      </c>
      <c r="K13" s="106">
        <v>18</v>
      </c>
      <c r="L13" s="117">
        <v>22.35</v>
      </c>
      <c r="M13" s="112">
        <v>11</v>
      </c>
      <c r="N13" s="118">
        <v>29</v>
      </c>
    </row>
    <row r="14" spans="1:15" s="110" customFormat="1" ht="21.95" customHeight="1" x14ac:dyDescent="0.2">
      <c r="A14" s="31" t="s">
        <v>40</v>
      </c>
      <c r="B14" s="37">
        <v>120</v>
      </c>
      <c r="C14" s="113">
        <v>86</v>
      </c>
      <c r="D14" s="61">
        <f t="shared" si="0"/>
        <v>0.71666666666666667</v>
      </c>
      <c r="E14" s="51">
        <v>98</v>
      </c>
      <c r="F14" s="114">
        <v>44</v>
      </c>
      <c r="G14" s="61">
        <f t="shared" si="1"/>
        <v>0.44897959183673469</v>
      </c>
      <c r="H14" s="114">
        <v>1</v>
      </c>
      <c r="I14" s="116">
        <f t="shared" si="2"/>
        <v>0.81666666666666665</v>
      </c>
      <c r="J14" s="61">
        <f t="shared" si="3"/>
        <v>0.51764705882352946</v>
      </c>
      <c r="K14" s="106">
        <v>19.5</v>
      </c>
      <c r="L14" s="117">
        <v>20.89</v>
      </c>
      <c r="M14" s="112">
        <v>104</v>
      </c>
      <c r="N14" s="118">
        <v>60</v>
      </c>
    </row>
    <row r="15" spans="1:15" s="110" customFormat="1" ht="21.95" customHeight="1" x14ac:dyDescent="0.2">
      <c r="A15" s="31" t="s">
        <v>41</v>
      </c>
      <c r="B15" s="37">
        <v>138</v>
      </c>
      <c r="C15" s="113">
        <v>97</v>
      </c>
      <c r="D15" s="61">
        <f t="shared" si="0"/>
        <v>0.70289855072463769</v>
      </c>
      <c r="E15" s="51">
        <v>96</v>
      </c>
      <c r="F15" s="114">
        <v>59</v>
      </c>
      <c r="G15" s="61">
        <f>IF(E15=0,0,F15/E15)</f>
        <v>0.61458333333333337</v>
      </c>
      <c r="H15" s="114">
        <v>1</v>
      </c>
      <c r="I15" s="116">
        <f t="shared" si="2"/>
        <v>0.69565217391304346</v>
      </c>
      <c r="J15" s="61">
        <f t="shared" si="3"/>
        <v>0.61458333333333337</v>
      </c>
      <c r="K15" s="106">
        <v>17.2</v>
      </c>
      <c r="L15" s="117">
        <v>21.78</v>
      </c>
      <c r="M15" s="112">
        <v>86</v>
      </c>
      <c r="N15" s="118">
        <v>97</v>
      </c>
    </row>
    <row r="16" spans="1:15" s="110" customFormat="1" ht="21.95" customHeight="1" x14ac:dyDescent="0.2">
      <c r="A16" s="31" t="s">
        <v>42</v>
      </c>
      <c r="B16" s="37">
        <v>38</v>
      </c>
      <c r="C16" s="113">
        <v>17</v>
      </c>
      <c r="D16" s="61">
        <f t="shared" si="0"/>
        <v>0.44736842105263158</v>
      </c>
      <c r="E16" s="51">
        <v>29</v>
      </c>
      <c r="F16" s="114">
        <v>5</v>
      </c>
      <c r="G16" s="61">
        <f t="shared" si="1"/>
        <v>0.17241379310344829</v>
      </c>
      <c r="H16" s="114">
        <v>0</v>
      </c>
      <c r="I16" s="116">
        <f t="shared" si="2"/>
        <v>0.76315789473684215</v>
      </c>
      <c r="J16" s="61">
        <f t="shared" si="3"/>
        <v>0.29411764705882354</v>
      </c>
      <c r="K16" s="106">
        <v>20</v>
      </c>
      <c r="L16" s="117">
        <v>25.08</v>
      </c>
      <c r="M16" s="120">
        <v>56</v>
      </c>
      <c r="N16" s="118">
        <v>14</v>
      </c>
    </row>
    <row r="17" spans="1:17" s="110" customFormat="1" ht="21.95" customHeight="1" x14ac:dyDescent="0.2">
      <c r="A17" s="31" t="s">
        <v>43</v>
      </c>
      <c r="B17" s="37">
        <v>50</v>
      </c>
      <c r="C17" s="113">
        <v>35</v>
      </c>
      <c r="D17" s="61">
        <f t="shared" si="0"/>
        <v>0.7</v>
      </c>
      <c r="E17" s="51">
        <v>35</v>
      </c>
      <c r="F17" s="114">
        <v>16</v>
      </c>
      <c r="G17" s="61">
        <f t="shared" si="1"/>
        <v>0.45714285714285713</v>
      </c>
      <c r="H17" s="114">
        <v>3</v>
      </c>
      <c r="I17" s="116">
        <f t="shared" si="2"/>
        <v>0.7</v>
      </c>
      <c r="J17" s="61">
        <f t="shared" si="3"/>
        <v>0.5</v>
      </c>
      <c r="K17" s="106">
        <v>24</v>
      </c>
      <c r="L17" s="117">
        <v>27.51</v>
      </c>
      <c r="M17" s="112">
        <v>44</v>
      </c>
      <c r="N17" s="118">
        <v>32</v>
      </c>
    </row>
    <row r="18" spans="1:17" s="110" customFormat="1" ht="21.95" customHeight="1" x14ac:dyDescent="0.2">
      <c r="A18" s="31" t="s">
        <v>44</v>
      </c>
      <c r="B18" s="37">
        <v>50</v>
      </c>
      <c r="C18" s="113">
        <v>21</v>
      </c>
      <c r="D18" s="61">
        <f t="shared" si="0"/>
        <v>0.42</v>
      </c>
      <c r="E18" s="51">
        <v>35</v>
      </c>
      <c r="F18" s="114">
        <v>13</v>
      </c>
      <c r="G18" s="61">
        <f t="shared" si="1"/>
        <v>0.37142857142857144</v>
      </c>
      <c r="H18" s="114">
        <v>0</v>
      </c>
      <c r="I18" s="116">
        <f t="shared" si="2"/>
        <v>0.7</v>
      </c>
      <c r="J18" s="61">
        <f t="shared" si="3"/>
        <v>0.61904761904761907</v>
      </c>
      <c r="K18" s="106">
        <v>23</v>
      </c>
      <c r="L18" s="117">
        <v>29</v>
      </c>
      <c r="M18" s="112">
        <v>52</v>
      </c>
      <c r="N18" s="118">
        <v>33</v>
      </c>
    </row>
    <row r="19" spans="1:17" s="110" customFormat="1" ht="21.95" customHeight="1" x14ac:dyDescent="0.2">
      <c r="A19" s="31" t="s">
        <v>45</v>
      </c>
      <c r="B19" s="37">
        <v>24</v>
      </c>
      <c r="C19" s="113">
        <v>7</v>
      </c>
      <c r="D19" s="61">
        <f t="shared" si="0"/>
        <v>0.29166666666666669</v>
      </c>
      <c r="E19" s="51">
        <v>18</v>
      </c>
      <c r="F19" s="114">
        <v>6</v>
      </c>
      <c r="G19" s="50">
        <f t="shared" si="1"/>
        <v>0.33333333333333331</v>
      </c>
      <c r="H19" s="104">
        <v>0</v>
      </c>
      <c r="I19" s="116">
        <f t="shared" si="2"/>
        <v>0.75</v>
      </c>
      <c r="J19" s="61">
        <f>IF(F19=0,0,F19/(C19-H19))</f>
        <v>0.8571428571428571</v>
      </c>
      <c r="K19" s="106">
        <v>25</v>
      </c>
      <c r="L19" s="117">
        <v>21.48</v>
      </c>
      <c r="M19" s="112">
        <v>18</v>
      </c>
      <c r="N19" s="118">
        <v>16</v>
      </c>
    </row>
    <row r="20" spans="1:17" s="110" customFormat="1" ht="21.95" customHeight="1" x14ac:dyDescent="0.2">
      <c r="A20" s="31" t="s">
        <v>46</v>
      </c>
      <c r="B20" s="69">
        <v>49</v>
      </c>
      <c r="C20" s="113">
        <v>20</v>
      </c>
      <c r="D20" s="61">
        <f t="shared" si="0"/>
        <v>0.40816326530612246</v>
      </c>
      <c r="E20" s="51">
        <v>43</v>
      </c>
      <c r="F20" s="114">
        <v>15</v>
      </c>
      <c r="G20" s="50">
        <f t="shared" si="1"/>
        <v>0.34883720930232559</v>
      </c>
      <c r="H20" s="104">
        <v>0</v>
      </c>
      <c r="I20" s="116">
        <f t="shared" si="2"/>
        <v>0.87755102040816324</v>
      </c>
      <c r="J20" s="61">
        <f t="shared" si="3"/>
        <v>0.75</v>
      </c>
      <c r="K20" s="106">
        <v>16</v>
      </c>
      <c r="L20" s="117">
        <v>25.2</v>
      </c>
      <c r="M20" s="120">
        <v>57</v>
      </c>
      <c r="N20" s="118">
        <v>39</v>
      </c>
    </row>
    <row r="21" spans="1:17" s="110" customFormat="1" ht="21.95" customHeight="1" thickBot="1" x14ac:dyDescent="0.25">
      <c r="A21" s="73" t="s">
        <v>47</v>
      </c>
      <c r="B21" s="123">
        <v>97</v>
      </c>
      <c r="C21" s="124">
        <v>41</v>
      </c>
      <c r="D21" s="75">
        <f t="shared" si="0"/>
        <v>0.42268041237113402</v>
      </c>
      <c r="E21" s="70">
        <v>43</v>
      </c>
      <c r="F21" s="122">
        <v>22</v>
      </c>
      <c r="G21" s="111">
        <f t="shared" si="1"/>
        <v>0.51162790697674421</v>
      </c>
      <c r="H21" s="125">
        <v>0</v>
      </c>
      <c r="I21" s="116">
        <f t="shared" si="2"/>
        <v>0.44329896907216493</v>
      </c>
      <c r="J21" s="121">
        <f t="shared" si="3"/>
        <v>0.53658536585365857</v>
      </c>
      <c r="K21" s="106">
        <v>21.43</v>
      </c>
      <c r="L21" s="126">
        <v>22.9</v>
      </c>
      <c r="M21" s="221">
        <v>30</v>
      </c>
      <c r="N21" s="127">
        <v>18</v>
      </c>
    </row>
    <row r="22" spans="1:17" s="110" customFormat="1" ht="21.95" customHeight="1" thickBot="1" x14ac:dyDescent="0.25">
      <c r="A22" s="83" t="s">
        <v>48</v>
      </c>
      <c r="B22" s="128">
        <f>SUM(B6:B21)</f>
        <v>936</v>
      </c>
      <c r="C22" s="129">
        <f>SUM(C6:C21)</f>
        <v>503</v>
      </c>
      <c r="D22" s="130">
        <f t="shared" si="0"/>
        <v>0.53739316239316237</v>
      </c>
      <c r="E22" s="87">
        <f>SUM(E6:E21)</f>
        <v>655</v>
      </c>
      <c r="F22" s="131">
        <f>SUM(F6:F21)</f>
        <v>286</v>
      </c>
      <c r="G22" s="130">
        <f t="shared" si="1"/>
        <v>0.43664122137404582</v>
      </c>
      <c r="H22" s="131">
        <f>SUM(H6:H21)</f>
        <v>6</v>
      </c>
      <c r="I22" s="132">
        <f t="shared" si="2"/>
        <v>0.69978632478632474</v>
      </c>
      <c r="J22" s="130">
        <f t="shared" si="3"/>
        <v>0.57545271629778671</v>
      </c>
      <c r="K22" s="133">
        <v>19.743038167938931</v>
      </c>
      <c r="L22" s="134">
        <v>23.89</v>
      </c>
      <c r="M22" s="135">
        <f>SUM(M6:M21)</f>
        <v>771</v>
      </c>
      <c r="N22" s="136">
        <f>SUM(N6:N21)</f>
        <v>495</v>
      </c>
    </row>
    <row r="23" spans="1:17" s="142" customFormat="1" ht="15" x14ac:dyDescent="0.25">
      <c r="A23" s="137" t="s">
        <v>59</v>
      </c>
      <c r="B23" s="138"/>
      <c r="C23" s="139"/>
      <c r="D23" s="140"/>
      <c r="E23" s="139"/>
      <c r="F23" s="141"/>
      <c r="L23" s="140"/>
      <c r="M23" s="139"/>
    </row>
    <row r="24" spans="1:17" s="142" customFormat="1" ht="15" x14ac:dyDescent="0.25">
      <c r="A24" s="142" t="s">
        <v>60</v>
      </c>
      <c r="B24" s="138"/>
      <c r="C24" s="139"/>
      <c r="D24" s="140"/>
      <c r="E24" s="139"/>
      <c r="F24" s="141"/>
      <c r="L24" s="140"/>
      <c r="M24" s="139"/>
      <c r="N24" s="143"/>
    </row>
    <row r="25" spans="1:17" ht="24" customHeight="1" x14ac:dyDescent="0.25">
      <c r="A25" s="256"/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3"/>
  <sheetViews>
    <sheetView zoomScale="90" zoomScaleNormal="90" workbookViewId="0">
      <selection activeCell="B22" sqref="B22"/>
    </sheetView>
  </sheetViews>
  <sheetFormatPr defaultColWidth="9.140625" defaultRowHeight="12.75" x14ac:dyDescent="0.2"/>
  <cols>
    <col min="1" max="1" width="19.42578125" style="3" customWidth="1"/>
    <col min="2" max="2" width="7.5703125" style="182" customWidth="1"/>
    <col min="3" max="4" width="8" style="3" customWidth="1"/>
    <col min="5" max="5" width="10" style="3" customWidth="1"/>
    <col min="6" max="7" width="8.140625" style="3" customWidth="1"/>
    <col min="8" max="8" width="7" style="3" customWidth="1"/>
    <col min="9" max="10" width="7.5703125" style="3" customWidth="1"/>
    <col min="11" max="11" width="9.5703125" style="3" customWidth="1"/>
    <col min="12" max="15" width="7.7109375" style="3" customWidth="1"/>
    <col min="16" max="17" width="9.140625" style="3"/>
    <col min="18" max="18" width="8.85546875" style="3" customWidth="1"/>
    <col min="19" max="16384" width="9.140625" style="3"/>
  </cols>
  <sheetData>
    <row r="1" spans="1:19" s="24" customFormat="1" ht="20.100000000000001" customHeight="1" x14ac:dyDescent="0.2">
      <c r="A1" s="229" t="str">
        <f>+'1 Adult Part'!A1:O1</f>
        <v>TAB 6 - WIOA TITLE I PARTICIPANT SUMMARIES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80"/>
    </row>
    <row r="2" spans="1:19" s="24" customFormat="1" ht="20.100000000000001" customHeight="1" x14ac:dyDescent="0.2">
      <c r="A2" s="238" t="str">
        <f>'1 Adult Part'!$A$2</f>
        <v>FY26 QUARTER ENDING DECEMBER 31, 2025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8"/>
    </row>
    <row r="3" spans="1:19" s="24" customFormat="1" ht="20.100000000000001" customHeight="1" thickBot="1" x14ac:dyDescent="0.25">
      <c r="A3" s="235" t="s">
        <v>61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8"/>
    </row>
    <row r="4" spans="1:19" ht="16.5" customHeight="1" x14ac:dyDescent="0.25">
      <c r="A4" s="289" t="s">
        <v>62</v>
      </c>
      <c r="B4" s="281" t="s">
        <v>63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82"/>
    </row>
    <row r="5" spans="1:19" ht="50.25" customHeight="1" thickBot="1" x14ac:dyDescent="0.25">
      <c r="A5" s="290"/>
      <c r="B5" s="148" t="s">
        <v>64</v>
      </c>
      <c r="C5" s="149" t="s">
        <v>65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71</v>
      </c>
      <c r="J5" s="149" t="s">
        <v>72</v>
      </c>
      <c r="K5" s="149" t="s">
        <v>73</v>
      </c>
      <c r="L5" s="149" t="s">
        <v>74</v>
      </c>
      <c r="M5" s="150" t="s">
        <v>75</v>
      </c>
      <c r="N5" s="149" t="s">
        <v>76</v>
      </c>
      <c r="O5" s="151" t="s">
        <v>77</v>
      </c>
      <c r="R5" s="152"/>
      <c r="S5" s="152"/>
    </row>
    <row r="6" spans="1:19" s="46" customFormat="1" ht="21.95" customHeight="1" x14ac:dyDescent="0.2">
      <c r="A6" s="31" t="s">
        <v>32</v>
      </c>
      <c r="B6" s="153">
        <v>37</v>
      </c>
      <c r="C6" s="154">
        <v>11</v>
      </c>
      <c r="D6" s="155">
        <v>11</v>
      </c>
      <c r="E6" s="154">
        <v>37</v>
      </c>
      <c r="F6" s="154">
        <v>5</v>
      </c>
      <c r="G6" s="155">
        <v>11</v>
      </c>
      <c r="H6" s="154">
        <v>0</v>
      </c>
      <c r="I6" s="155">
        <v>100</v>
      </c>
      <c r="J6" s="154">
        <v>0</v>
      </c>
      <c r="K6" s="155">
        <v>0</v>
      </c>
      <c r="L6" s="155">
        <v>11</v>
      </c>
      <c r="M6" s="156">
        <v>5</v>
      </c>
      <c r="N6" s="155">
        <v>37</v>
      </c>
      <c r="O6" s="157">
        <v>100</v>
      </c>
      <c r="P6" s="158"/>
    </row>
    <row r="7" spans="1:19" s="46" customFormat="1" ht="21.95" customHeight="1" x14ac:dyDescent="0.2">
      <c r="A7" s="47" t="s">
        <v>33</v>
      </c>
      <c r="B7" s="159">
        <v>92</v>
      </c>
      <c r="C7" s="160">
        <v>6</v>
      </c>
      <c r="D7" s="161">
        <v>40</v>
      </c>
      <c r="E7" s="160">
        <v>64</v>
      </c>
      <c r="F7" s="160">
        <v>5</v>
      </c>
      <c r="G7" s="161">
        <v>2</v>
      </c>
      <c r="H7" s="160">
        <v>1</v>
      </c>
      <c r="I7" s="161">
        <v>81</v>
      </c>
      <c r="J7" s="160">
        <v>0</v>
      </c>
      <c r="K7" s="161">
        <v>7</v>
      </c>
      <c r="L7" s="161">
        <v>1</v>
      </c>
      <c r="M7" s="162">
        <v>1</v>
      </c>
      <c r="N7" s="161">
        <v>42</v>
      </c>
      <c r="O7" s="163">
        <v>83</v>
      </c>
      <c r="P7" s="158"/>
    </row>
    <row r="8" spans="1:19" s="46" customFormat="1" ht="21.95" customHeight="1" x14ac:dyDescent="0.2">
      <c r="A8" s="31" t="s">
        <v>34</v>
      </c>
      <c r="B8" s="164">
        <v>56</v>
      </c>
      <c r="C8" s="165">
        <v>8</v>
      </c>
      <c r="D8" s="166">
        <v>8</v>
      </c>
      <c r="E8" s="165">
        <v>25</v>
      </c>
      <c r="F8" s="165">
        <v>0</v>
      </c>
      <c r="G8" s="166">
        <v>22</v>
      </c>
      <c r="H8" s="165">
        <v>3</v>
      </c>
      <c r="I8" s="166">
        <v>86</v>
      </c>
      <c r="J8" s="165">
        <v>0</v>
      </c>
      <c r="K8" s="166">
        <v>17</v>
      </c>
      <c r="L8" s="166">
        <v>3</v>
      </c>
      <c r="M8" s="167">
        <v>6</v>
      </c>
      <c r="N8" s="166">
        <v>47</v>
      </c>
      <c r="O8" s="168">
        <v>89</v>
      </c>
      <c r="P8" s="158"/>
    </row>
    <row r="9" spans="1:19" s="46" customFormat="1" ht="21.95" customHeight="1" x14ac:dyDescent="0.2">
      <c r="A9" s="31" t="s">
        <v>35</v>
      </c>
      <c r="B9" s="164">
        <v>61</v>
      </c>
      <c r="C9" s="165">
        <v>10</v>
      </c>
      <c r="D9" s="166">
        <v>16</v>
      </c>
      <c r="E9" s="165">
        <v>66</v>
      </c>
      <c r="F9" s="165">
        <v>0</v>
      </c>
      <c r="G9" s="166">
        <v>6</v>
      </c>
      <c r="H9" s="165">
        <v>3</v>
      </c>
      <c r="I9" s="166">
        <v>85</v>
      </c>
      <c r="J9" s="165">
        <v>6</v>
      </c>
      <c r="K9" s="166">
        <v>32</v>
      </c>
      <c r="L9" s="166">
        <v>5</v>
      </c>
      <c r="M9" s="167">
        <v>3</v>
      </c>
      <c r="N9" s="166">
        <v>45</v>
      </c>
      <c r="O9" s="168">
        <v>97</v>
      </c>
      <c r="P9" s="158"/>
    </row>
    <row r="10" spans="1:19" s="46" customFormat="1" ht="21.95" customHeight="1" x14ac:dyDescent="0.2">
      <c r="A10" s="31" t="s">
        <v>36</v>
      </c>
      <c r="B10" s="164">
        <v>77</v>
      </c>
      <c r="C10" s="165">
        <v>8</v>
      </c>
      <c r="D10" s="166">
        <v>15</v>
      </c>
      <c r="E10" s="165">
        <v>46</v>
      </c>
      <c r="F10" s="165">
        <v>15</v>
      </c>
      <c r="G10" s="166">
        <v>8</v>
      </c>
      <c r="H10" s="165">
        <v>15</v>
      </c>
      <c r="I10" s="166">
        <v>85</v>
      </c>
      <c r="J10" s="165">
        <v>0</v>
      </c>
      <c r="K10" s="166">
        <v>0</v>
      </c>
      <c r="L10" s="166">
        <v>0</v>
      </c>
      <c r="M10" s="167">
        <v>0</v>
      </c>
      <c r="N10" s="166">
        <v>69</v>
      </c>
      <c r="O10" s="168">
        <v>100</v>
      </c>
      <c r="P10" s="158"/>
    </row>
    <row r="11" spans="1:19" s="46" customFormat="1" ht="21.95" customHeight="1" x14ac:dyDescent="0.2">
      <c r="A11" s="31" t="s">
        <v>37</v>
      </c>
      <c r="B11" s="164">
        <v>69</v>
      </c>
      <c r="C11" s="165">
        <v>3</v>
      </c>
      <c r="D11" s="166">
        <v>30</v>
      </c>
      <c r="E11" s="165">
        <v>35</v>
      </c>
      <c r="F11" s="165">
        <v>3</v>
      </c>
      <c r="G11" s="166">
        <v>4</v>
      </c>
      <c r="H11" s="165">
        <v>3</v>
      </c>
      <c r="I11" s="166">
        <v>68</v>
      </c>
      <c r="J11" s="165">
        <v>0</v>
      </c>
      <c r="K11" s="166">
        <v>62</v>
      </c>
      <c r="L11" s="166">
        <v>2</v>
      </c>
      <c r="M11" s="167">
        <v>1</v>
      </c>
      <c r="N11" s="166">
        <v>33</v>
      </c>
      <c r="O11" s="168">
        <v>73</v>
      </c>
      <c r="P11" s="158"/>
    </row>
    <row r="12" spans="1:19" s="46" customFormat="1" ht="21.95" customHeight="1" x14ac:dyDescent="0.2">
      <c r="A12" s="31" t="s">
        <v>38</v>
      </c>
      <c r="B12" s="164">
        <v>33</v>
      </c>
      <c r="C12" s="165">
        <v>17</v>
      </c>
      <c r="D12" s="166">
        <v>23</v>
      </c>
      <c r="E12" s="165">
        <v>13</v>
      </c>
      <c r="F12" s="165">
        <v>7</v>
      </c>
      <c r="G12" s="166">
        <v>30</v>
      </c>
      <c r="H12" s="165">
        <v>3</v>
      </c>
      <c r="I12" s="166">
        <v>93</v>
      </c>
      <c r="J12" s="165">
        <v>3</v>
      </c>
      <c r="K12" s="166">
        <v>10</v>
      </c>
      <c r="L12" s="166">
        <v>10</v>
      </c>
      <c r="M12" s="167">
        <v>10</v>
      </c>
      <c r="N12" s="166">
        <v>30</v>
      </c>
      <c r="O12" s="168">
        <v>93</v>
      </c>
      <c r="P12" s="158"/>
    </row>
    <row r="13" spans="1:19" s="46" customFormat="1" ht="21.95" customHeight="1" x14ac:dyDescent="0.2">
      <c r="A13" s="31" t="s">
        <v>39</v>
      </c>
      <c r="B13" s="164">
        <v>65</v>
      </c>
      <c r="C13" s="165">
        <v>0</v>
      </c>
      <c r="D13" s="166">
        <v>41</v>
      </c>
      <c r="E13" s="165">
        <v>24</v>
      </c>
      <c r="F13" s="165">
        <v>8</v>
      </c>
      <c r="G13" s="166">
        <v>5</v>
      </c>
      <c r="H13" s="165">
        <v>0</v>
      </c>
      <c r="I13" s="166">
        <v>84</v>
      </c>
      <c r="J13" s="165">
        <v>3</v>
      </c>
      <c r="K13" s="166">
        <v>5</v>
      </c>
      <c r="L13" s="166">
        <v>0</v>
      </c>
      <c r="M13" s="167">
        <v>0</v>
      </c>
      <c r="N13" s="166">
        <v>62</v>
      </c>
      <c r="O13" s="168">
        <v>97</v>
      </c>
      <c r="P13" s="158"/>
    </row>
    <row r="14" spans="1:19" s="46" customFormat="1" ht="21.95" customHeight="1" x14ac:dyDescent="0.2">
      <c r="A14" s="31" t="s">
        <v>40</v>
      </c>
      <c r="B14" s="164">
        <v>72</v>
      </c>
      <c r="C14" s="165">
        <v>5</v>
      </c>
      <c r="D14" s="166">
        <v>22</v>
      </c>
      <c r="E14" s="165">
        <v>49</v>
      </c>
      <c r="F14" s="165">
        <v>3</v>
      </c>
      <c r="G14" s="166">
        <v>13</v>
      </c>
      <c r="H14" s="165">
        <v>15</v>
      </c>
      <c r="I14" s="166">
        <v>85</v>
      </c>
      <c r="J14" s="165">
        <v>1</v>
      </c>
      <c r="K14" s="166">
        <v>41</v>
      </c>
      <c r="L14" s="166">
        <v>6</v>
      </c>
      <c r="M14" s="167">
        <v>4</v>
      </c>
      <c r="N14" s="166">
        <v>42</v>
      </c>
      <c r="O14" s="168">
        <v>99</v>
      </c>
      <c r="P14" s="158"/>
    </row>
    <row r="15" spans="1:19" s="46" customFormat="1" ht="21.95" customHeight="1" x14ac:dyDescent="0.2">
      <c r="A15" s="31" t="s">
        <v>41</v>
      </c>
      <c r="B15" s="164">
        <v>59</v>
      </c>
      <c r="C15" s="165">
        <v>5</v>
      </c>
      <c r="D15" s="166">
        <v>65</v>
      </c>
      <c r="E15" s="165">
        <v>25</v>
      </c>
      <c r="F15" s="165">
        <v>4</v>
      </c>
      <c r="G15" s="166">
        <v>8</v>
      </c>
      <c r="H15" s="165">
        <v>7</v>
      </c>
      <c r="I15" s="166">
        <v>94</v>
      </c>
      <c r="J15" s="165">
        <v>1</v>
      </c>
      <c r="K15" s="166">
        <v>15</v>
      </c>
      <c r="L15" s="166">
        <v>5</v>
      </c>
      <c r="M15" s="167">
        <v>2</v>
      </c>
      <c r="N15" s="166">
        <v>44</v>
      </c>
      <c r="O15" s="168">
        <v>96</v>
      </c>
      <c r="P15" s="158"/>
    </row>
    <row r="16" spans="1:19" s="46" customFormat="1" ht="21.95" customHeight="1" x14ac:dyDescent="0.2">
      <c r="A16" s="31" t="s">
        <v>42</v>
      </c>
      <c r="B16" s="164">
        <v>76</v>
      </c>
      <c r="C16" s="165">
        <v>10</v>
      </c>
      <c r="D16" s="166">
        <v>65</v>
      </c>
      <c r="E16" s="165">
        <v>14</v>
      </c>
      <c r="F16" s="165">
        <v>6</v>
      </c>
      <c r="G16" s="166">
        <v>10</v>
      </c>
      <c r="H16" s="165">
        <v>0</v>
      </c>
      <c r="I16" s="166">
        <v>71</v>
      </c>
      <c r="J16" s="165">
        <v>0</v>
      </c>
      <c r="K16" s="166">
        <v>4</v>
      </c>
      <c r="L16" s="166">
        <v>0</v>
      </c>
      <c r="M16" s="167">
        <v>2</v>
      </c>
      <c r="N16" s="166">
        <v>45</v>
      </c>
      <c r="O16" s="168">
        <v>75</v>
      </c>
      <c r="P16" s="158"/>
    </row>
    <row r="17" spans="1:23" s="46" customFormat="1" ht="21.95" customHeight="1" x14ac:dyDescent="0.2">
      <c r="A17" s="31" t="s">
        <v>43</v>
      </c>
      <c r="B17" s="164">
        <v>78</v>
      </c>
      <c r="C17" s="165">
        <v>6</v>
      </c>
      <c r="D17" s="166">
        <v>19</v>
      </c>
      <c r="E17" s="165">
        <v>32</v>
      </c>
      <c r="F17" s="165">
        <v>8</v>
      </c>
      <c r="G17" s="166">
        <v>13</v>
      </c>
      <c r="H17" s="165">
        <v>2</v>
      </c>
      <c r="I17" s="166">
        <v>89</v>
      </c>
      <c r="J17" s="165">
        <v>1</v>
      </c>
      <c r="K17" s="166">
        <v>4</v>
      </c>
      <c r="L17" s="166">
        <v>3</v>
      </c>
      <c r="M17" s="167">
        <v>2</v>
      </c>
      <c r="N17" s="166">
        <v>28</v>
      </c>
      <c r="O17" s="168">
        <v>90</v>
      </c>
      <c r="P17" s="158"/>
    </row>
    <row r="18" spans="1:23" s="46" customFormat="1" ht="21.95" customHeight="1" x14ac:dyDescent="0.2">
      <c r="A18" s="31" t="s">
        <v>44</v>
      </c>
      <c r="B18" s="164">
        <v>70</v>
      </c>
      <c r="C18" s="165">
        <v>15</v>
      </c>
      <c r="D18" s="166">
        <v>20</v>
      </c>
      <c r="E18" s="165">
        <v>43</v>
      </c>
      <c r="F18" s="165">
        <v>5</v>
      </c>
      <c r="G18" s="166">
        <v>11</v>
      </c>
      <c r="H18" s="165">
        <v>1</v>
      </c>
      <c r="I18" s="166">
        <v>89</v>
      </c>
      <c r="J18" s="165">
        <v>0</v>
      </c>
      <c r="K18" s="166">
        <v>10</v>
      </c>
      <c r="L18" s="166">
        <v>1</v>
      </c>
      <c r="M18" s="167">
        <v>1</v>
      </c>
      <c r="N18" s="166">
        <v>55</v>
      </c>
      <c r="O18" s="168">
        <v>94</v>
      </c>
      <c r="P18" s="158"/>
    </row>
    <row r="19" spans="1:23" s="46" customFormat="1" ht="21.95" customHeight="1" x14ac:dyDescent="0.2">
      <c r="A19" s="31" t="s">
        <v>45</v>
      </c>
      <c r="B19" s="164">
        <v>100</v>
      </c>
      <c r="C19" s="165">
        <v>0</v>
      </c>
      <c r="D19" s="166">
        <v>0</v>
      </c>
      <c r="E19" s="165">
        <v>94</v>
      </c>
      <c r="F19" s="165">
        <v>0</v>
      </c>
      <c r="G19" s="166">
        <v>0</v>
      </c>
      <c r="H19" s="165">
        <v>6</v>
      </c>
      <c r="I19" s="166">
        <v>47</v>
      </c>
      <c r="J19" s="165">
        <v>100</v>
      </c>
      <c r="K19" s="166">
        <v>0</v>
      </c>
      <c r="L19" s="166">
        <v>0</v>
      </c>
      <c r="M19" s="167">
        <v>0</v>
      </c>
      <c r="N19" s="166">
        <v>12</v>
      </c>
      <c r="O19" s="168">
        <v>47</v>
      </c>
      <c r="P19" s="158"/>
    </row>
    <row r="20" spans="1:23" s="46" customFormat="1" ht="21.95" customHeight="1" x14ac:dyDescent="0.2">
      <c r="A20" s="31" t="s">
        <v>46</v>
      </c>
      <c r="B20" s="164">
        <v>87</v>
      </c>
      <c r="C20" s="165">
        <v>13</v>
      </c>
      <c r="D20" s="166">
        <v>38</v>
      </c>
      <c r="E20" s="165">
        <v>32</v>
      </c>
      <c r="F20" s="165">
        <v>9</v>
      </c>
      <c r="G20" s="166">
        <v>15</v>
      </c>
      <c r="H20" s="165">
        <v>0</v>
      </c>
      <c r="I20" s="166">
        <v>96</v>
      </c>
      <c r="J20" s="165">
        <v>0</v>
      </c>
      <c r="K20" s="166">
        <v>38</v>
      </c>
      <c r="L20" s="166">
        <v>0</v>
      </c>
      <c r="M20" s="167">
        <v>0</v>
      </c>
      <c r="N20" s="166">
        <v>36</v>
      </c>
      <c r="O20" s="168">
        <v>100</v>
      </c>
      <c r="P20" s="158"/>
    </row>
    <row r="21" spans="1:23" s="46" customFormat="1" ht="21.95" customHeight="1" thickBot="1" x14ac:dyDescent="0.25">
      <c r="A21" s="73" t="s">
        <v>47</v>
      </c>
      <c r="B21" s="169">
        <v>69</v>
      </c>
      <c r="C21" s="170">
        <v>5</v>
      </c>
      <c r="D21" s="171">
        <v>20</v>
      </c>
      <c r="E21" s="170">
        <v>43</v>
      </c>
      <c r="F21" s="170">
        <v>5</v>
      </c>
      <c r="G21" s="171">
        <v>3</v>
      </c>
      <c r="H21" s="170">
        <v>6</v>
      </c>
      <c r="I21" s="171">
        <v>92</v>
      </c>
      <c r="J21" s="170">
        <v>0</v>
      </c>
      <c r="K21" s="171">
        <v>16</v>
      </c>
      <c r="L21" s="171">
        <v>2</v>
      </c>
      <c r="M21" s="172">
        <v>0</v>
      </c>
      <c r="N21" s="171">
        <v>63</v>
      </c>
      <c r="O21" s="173">
        <v>93</v>
      </c>
      <c r="P21" s="158"/>
    </row>
    <row r="22" spans="1:23" s="46" customFormat="1" ht="21.95" customHeight="1" thickBot="1" x14ac:dyDescent="0.25">
      <c r="A22" s="83" t="s">
        <v>48</v>
      </c>
      <c r="B22" s="174">
        <v>70</v>
      </c>
      <c r="C22" s="175">
        <v>7</v>
      </c>
      <c r="D22" s="176">
        <v>33</v>
      </c>
      <c r="E22" s="175">
        <v>40</v>
      </c>
      <c r="F22" s="177">
        <v>4</v>
      </c>
      <c r="G22" s="175">
        <v>9</v>
      </c>
      <c r="H22" s="177">
        <v>5</v>
      </c>
      <c r="I22" s="175">
        <v>86</v>
      </c>
      <c r="J22" s="178">
        <v>2</v>
      </c>
      <c r="K22" s="175">
        <v>21</v>
      </c>
      <c r="L22" s="178">
        <v>3</v>
      </c>
      <c r="M22" s="175">
        <v>2</v>
      </c>
      <c r="N22" s="177">
        <v>43</v>
      </c>
      <c r="O22" s="179">
        <v>91</v>
      </c>
      <c r="P22" s="158"/>
      <c r="R22" s="180"/>
      <c r="S22" s="181"/>
      <c r="T22" s="181"/>
      <c r="U22" s="181"/>
      <c r="V22" s="181"/>
      <c r="W22" s="181"/>
    </row>
    <row r="23" spans="1:23" x14ac:dyDescent="0.2">
      <c r="A23" s="146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zoomScaleNormal="100" workbookViewId="0">
      <selection activeCell="R23" sqref="R23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29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2"/>
    </row>
    <row r="2" spans="1:19" s="24" customFormat="1" ht="20.100000000000001" customHeight="1" x14ac:dyDescent="0.2">
      <c r="A2" s="238" t="str">
        <f>'1 Adult Part'!A2:R2</f>
        <v>FY26 QUARTER ENDING DECEMBER 31, 2025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4"/>
    </row>
    <row r="3" spans="1:19" s="24" customFormat="1" ht="20.100000000000001" customHeight="1" thickBot="1" x14ac:dyDescent="0.25">
      <c r="A3" s="235" t="s">
        <v>78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6"/>
    </row>
    <row r="4" spans="1:19" s="24" customFormat="1" ht="12.75" customHeight="1" x14ac:dyDescent="0.2">
      <c r="A4" s="273" t="s">
        <v>62</v>
      </c>
      <c r="B4" s="267" t="s">
        <v>13</v>
      </c>
      <c r="C4" s="268"/>
      <c r="D4" s="269"/>
      <c r="E4" s="267" t="s">
        <v>14</v>
      </c>
      <c r="F4" s="268"/>
      <c r="G4" s="269"/>
      <c r="H4" s="267" t="s">
        <v>15</v>
      </c>
      <c r="I4" s="268"/>
      <c r="J4" s="268"/>
      <c r="K4" s="268"/>
      <c r="L4" s="268"/>
      <c r="M4" s="269"/>
      <c r="N4" s="267" t="s">
        <v>16</v>
      </c>
      <c r="O4" s="268"/>
      <c r="P4" s="268"/>
      <c r="Q4" s="268"/>
      <c r="R4" s="269"/>
    </row>
    <row r="5" spans="1:19" ht="12.75" customHeight="1" x14ac:dyDescent="0.2">
      <c r="A5" s="274"/>
      <c r="B5" s="270" t="s">
        <v>17</v>
      </c>
      <c r="C5" s="271"/>
      <c r="D5" s="272"/>
      <c r="E5" s="270" t="s">
        <v>18</v>
      </c>
      <c r="F5" s="271"/>
      <c r="G5" s="272"/>
      <c r="H5" s="270" t="s">
        <v>18</v>
      </c>
      <c r="I5" s="271"/>
      <c r="J5" s="271"/>
      <c r="K5" s="271"/>
      <c r="L5" s="271"/>
      <c r="M5" s="272"/>
      <c r="N5" s="270" t="s">
        <v>19</v>
      </c>
      <c r="O5" s="271"/>
      <c r="P5" s="271"/>
      <c r="Q5" s="271"/>
      <c r="R5" s="272"/>
    </row>
    <row r="6" spans="1:19" ht="50.25" customHeight="1" thickBot="1" x14ac:dyDescent="0.25">
      <c r="A6" s="275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40</v>
      </c>
      <c r="C7" s="33">
        <v>40</v>
      </c>
      <c r="D7" s="183">
        <f>C7/B7</f>
        <v>1</v>
      </c>
      <c r="E7" s="35">
        <v>28</v>
      </c>
      <c r="F7" s="36">
        <v>2</v>
      </c>
      <c r="G7" s="34">
        <f t="shared" ref="G7:G23" si="0">(F7/E7)</f>
        <v>7.1428571428571425E-2</v>
      </c>
      <c r="H7" s="37">
        <v>20</v>
      </c>
      <c r="I7" s="33">
        <v>37</v>
      </c>
      <c r="J7" s="38">
        <f t="shared" ref="J7:J23" si="1">(I7/H7)</f>
        <v>1.85</v>
      </c>
      <c r="K7" s="217">
        <v>29</v>
      </c>
      <c r="L7" s="39">
        <v>6</v>
      </c>
      <c r="M7" s="40">
        <f>+L7/K7</f>
        <v>0.20689655172413793</v>
      </c>
      <c r="N7" s="41">
        <v>0</v>
      </c>
      <c r="O7" s="42">
        <v>0</v>
      </c>
      <c r="P7" s="39">
        <v>37</v>
      </c>
      <c r="Q7" s="43">
        <v>1</v>
      </c>
      <c r="R7" s="44">
        <v>20</v>
      </c>
      <c r="S7" s="45"/>
    </row>
    <row r="8" spans="1:19" s="46" customFormat="1" ht="20.100000000000001" customHeight="1" x14ac:dyDescent="0.2">
      <c r="A8" s="47" t="s">
        <v>33</v>
      </c>
      <c r="B8" s="48">
        <v>84</v>
      </c>
      <c r="C8" s="49">
        <v>44</v>
      </c>
      <c r="D8" s="121">
        <f t="shared" ref="D8:D23" si="2">C8/B8</f>
        <v>0.52380952380952384</v>
      </c>
      <c r="E8" s="51">
        <v>45</v>
      </c>
      <c r="F8" s="52">
        <v>16</v>
      </c>
      <c r="G8" s="50">
        <f t="shared" si="0"/>
        <v>0.35555555555555557</v>
      </c>
      <c r="H8" s="37">
        <v>45</v>
      </c>
      <c r="I8" s="49">
        <v>39</v>
      </c>
      <c r="J8" s="53">
        <f t="shared" si="1"/>
        <v>0.8666666666666667</v>
      </c>
      <c r="K8" s="52">
        <v>99</v>
      </c>
      <c r="L8" s="54">
        <v>12</v>
      </c>
      <c r="M8" s="55">
        <f>+L8/K8</f>
        <v>0.12121212121212122</v>
      </c>
      <c r="N8" s="56">
        <v>0</v>
      </c>
      <c r="O8" s="57">
        <v>2</v>
      </c>
      <c r="P8" s="54">
        <v>38</v>
      </c>
      <c r="Q8" s="58">
        <v>1</v>
      </c>
      <c r="R8" s="59">
        <v>0</v>
      </c>
      <c r="S8" s="45"/>
    </row>
    <row r="9" spans="1:19" s="46" customFormat="1" ht="20.100000000000001" customHeight="1" x14ac:dyDescent="0.2">
      <c r="A9" s="31" t="s">
        <v>34</v>
      </c>
      <c r="B9" s="48">
        <v>90</v>
      </c>
      <c r="C9" s="60">
        <v>82</v>
      </c>
      <c r="D9" s="61">
        <f t="shared" si="2"/>
        <v>0.91111111111111109</v>
      </c>
      <c r="E9" s="51">
        <v>50</v>
      </c>
      <c r="F9" s="52">
        <v>42</v>
      </c>
      <c r="G9" s="50">
        <f t="shared" si="0"/>
        <v>0.84</v>
      </c>
      <c r="H9" s="37">
        <v>23</v>
      </c>
      <c r="I9" s="60">
        <v>70</v>
      </c>
      <c r="J9" s="53">
        <f t="shared" si="1"/>
        <v>3.0434782608695654</v>
      </c>
      <c r="K9" s="52">
        <v>30</v>
      </c>
      <c r="L9" s="54">
        <v>39</v>
      </c>
      <c r="M9" s="55">
        <f t="shared" ref="M9:M19" si="3">+L9/K9</f>
        <v>1.3</v>
      </c>
      <c r="N9" s="62">
        <v>0</v>
      </c>
      <c r="O9" s="63">
        <v>0</v>
      </c>
      <c r="P9" s="64">
        <v>70</v>
      </c>
      <c r="Q9" s="65">
        <v>0</v>
      </c>
      <c r="R9" s="66">
        <v>0</v>
      </c>
      <c r="S9" s="45"/>
    </row>
    <row r="10" spans="1:19" s="46" customFormat="1" ht="20.100000000000001" customHeight="1" x14ac:dyDescent="0.2">
      <c r="A10" s="31" t="s">
        <v>35</v>
      </c>
      <c r="B10" s="67">
        <v>100</v>
      </c>
      <c r="C10" s="60">
        <v>66</v>
      </c>
      <c r="D10" s="61">
        <f t="shared" si="2"/>
        <v>0.66</v>
      </c>
      <c r="E10" s="68">
        <v>70</v>
      </c>
      <c r="F10" s="52">
        <v>35</v>
      </c>
      <c r="G10" s="50">
        <f t="shared" si="0"/>
        <v>0.5</v>
      </c>
      <c r="H10" s="69">
        <v>12</v>
      </c>
      <c r="I10" s="60">
        <v>21</v>
      </c>
      <c r="J10" s="53">
        <f>IF(H10&gt;0,I10/H10,0)</f>
        <v>1.75</v>
      </c>
      <c r="K10" s="52">
        <v>12</v>
      </c>
      <c r="L10" s="54">
        <v>13</v>
      </c>
      <c r="M10" s="55">
        <f t="shared" si="3"/>
        <v>1.0833333333333333</v>
      </c>
      <c r="N10" s="62">
        <v>0</v>
      </c>
      <c r="O10" s="63">
        <v>1</v>
      </c>
      <c r="P10" s="64">
        <v>21</v>
      </c>
      <c r="Q10" s="65">
        <v>0</v>
      </c>
      <c r="R10" s="66">
        <v>0</v>
      </c>
      <c r="S10" s="45"/>
    </row>
    <row r="11" spans="1:19" s="46" customFormat="1" ht="20.100000000000001" customHeight="1" x14ac:dyDescent="0.2">
      <c r="A11" s="31" t="s">
        <v>36</v>
      </c>
      <c r="B11" s="48">
        <v>85</v>
      </c>
      <c r="C11" s="60">
        <v>58</v>
      </c>
      <c r="D11" s="61">
        <f t="shared" si="2"/>
        <v>0.68235294117647061</v>
      </c>
      <c r="E11" s="70">
        <v>44</v>
      </c>
      <c r="F11" s="52">
        <v>19</v>
      </c>
      <c r="G11" s="50">
        <f t="shared" si="0"/>
        <v>0.43181818181818182</v>
      </c>
      <c r="H11" s="37">
        <v>21</v>
      </c>
      <c r="I11" s="60">
        <v>49</v>
      </c>
      <c r="J11" s="53">
        <f t="shared" si="1"/>
        <v>2.3333333333333335</v>
      </c>
      <c r="K11" s="52">
        <v>40</v>
      </c>
      <c r="L11" s="54">
        <v>21</v>
      </c>
      <c r="M11" s="55">
        <f t="shared" si="3"/>
        <v>0.52500000000000002</v>
      </c>
      <c r="N11" s="62">
        <v>0</v>
      </c>
      <c r="O11" s="63">
        <v>0</v>
      </c>
      <c r="P11" s="64">
        <v>49</v>
      </c>
      <c r="Q11" s="65">
        <v>0</v>
      </c>
      <c r="R11" s="66">
        <v>0</v>
      </c>
      <c r="S11" s="45"/>
    </row>
    <row r="12" spans="1:19" s="46" customFormat="1" ht="20.100000000000001" customHeight="1" x14ac:dyDescent="0.2">
      <c r="A12" s="31" t="s">
        <v>37</v>
      </c>
      <c r="B12" s="71">
        <v>94</v>
      </c>
      <c r="C12" s="60">
        <v>66</v>
      </c>
      <c r="D12" s="61">
        <f t="shared" si="2"/>
        <v>0.7021276595744681</v>
      </c>
      <c r="E12" s="72">
        <v>57</v>
      </c>
      <c r="F12" s="52">
        <v>23</v>
      </c>
      <c r="G12" s="50">
        <f t="shared" si="0"/>
        <v>0.40350877192982454</v>
      </c>
      <c r="H12" s="37">
        <v>53</v>
      </c>
      <c r="I12" s="60">
        <v>60</v>
      </c>
      <c r="J12" s="53">
        <f t="shared" si="1"/>
        <v>1.1320754716981132</v>
      </c>
      <c r="K12" s="52">
        <v>88</v>
      </c>
      <c r="L12" s="54">
        <v>19</v>
      </c>
      <c r="M12" s="55">
        <f t="shared" si="3"/>
        <v>0.21590909090909091</v>
      </c>
      <c r="N12" s="62">
        <v>0</v>
      </c>
      <c r="O12" s="63">
        <v>0</v>
      </c>
      <c r="P12" s="64">
        <v>58</v>
      </c>
      <c r="Q12" s="65">
        <v>0</v>
      </c>
      <c r="R12" s="66">
        <v>1</v>
      </c>
      <c r="S12" s="45"/>
    </row>
    <row r="13" spans="1:19" s="46" customFormat="1" ht="20.100000000000001" customHeight="1" x14ac:dyDescent="0.2">
      <c r="A13" s="31" t="s">
        <v>38</v>
      </c>
      <c r="B13" s="48">
        <v>55</v>
      </c>
      <c r="C13" s="60">
        <v>43</v>
      </c>
      <c r="D13" s="61">
        <f t="shared" si="2"/>
        <v>0.78181818181818186</v>
      </c>
      <c r="E13" s="51">
        <v>30</v>
      </c>
      <c r="F13" s="52">
        <v>21</v>
      </c>
      <c r="G13" s="50">
        <f t="shared" si="0"/>
        <v>0.7</v>
      </c>
      <c r="H13" s="37">
        <v>23</v>
      </c>
      <c r="I13" s="60">
        <v>26</v>
      </c>
      <c r="J13" s="53">
        <f t="shared" si="1"/>
        <v>1.1304347826086956</v>
      </c>
      <c r="K13" s="52">
        <v>35</v>
      </c>
      <c r="L13" s="54">
        <v>15</v>
      </c>
      <c r="M13" s="55">
        <f t="shared" si="3"/>
        <v>0.42857142857142855</v>
      </c>
      <c r="N13" s="62">
        <v>0</v>
      </c>
      <c r="O13" s="63">
        <v>0</v>
      </c>
      <c r="P13" s="64">
        <v>23</v>
      </c>
      <c r="Q13" s="65">
        <v>0</v>
      </c>
      <c r="R13" s="66">
        <v>3</v>
      </c>
      <c r="S13" s="45"/>
    </row>
    <row r="14" spans="1:19" s="46" customFormat="1" ht="20.100000000000001" customHeight="1" x14ac:dyDescent="0.2">
      <c r="A14" s="31" t="s">
        <v>39</v>
      </c>
      <c r="B14" s="48">
        <v>100</v>
      </c>
      <c r="C14" s="60">
        <v>95</v>
      </c>
      <c r="D14" s="61">
        <f t="shared" si="2"/>
        <v>0.95</v>
      </c>
      <c r="E14" s="51">
        <v>77</v>
      </c>
      <c r="F14" s="52">
        <v>44</v>
      </c>
      <c r="G14" s="50">
        <f t="shared" si="0"/>
        <v>0.5714285714285714</v>
      </c>
      <c r="H14" s="37">
        <v>48</v>
      </c>
      <c r="I14" s="60">
        <v>48</v>
      </c>
      <c r="J14" s="53">
        <f t="shared" si="1"/>
        <v>1</v>
      </c>
      <c r="K14" s="52">
        <v>56</v>
      </c>
      <c r="L14" s="54">
        <v>12</v>
      </c>
      <c r="M14" s="55">
        <f t="shared" si="3"/>
        <v>0.21428571428571427</v>
      </c>
      <c r="N14" s="62">
        <v>0</v>
      </c>
      <c r="O14" s="63">
        <v>0</v>
      </c>
      <c r="P14" s="64">
        <v>47</v>
      </c>
      <c r="Q14" s="65">
        <v>0</v>
      </c>
      <c r="R14" s="66">
        <v>0</v>
      </c>
      <c r="S14" s="45"/>
    </row>
    <row r="15" spans="1:19" s="46" customFormat="1" ht="20.100000000000001" customHeight="1" x14ac:dyDescent="0.2">
      <c r="A15" s="31" t="s">
        <v>40</v>
      </c>
      <c r="B15" s="48">
        <v>126</v>
      </c>
      <c r="C15" s="60">
        <v>79</v>
      </c>
      <c r="D15" s="61">
        <f t="shared" si="2"/>
        <v>0.62698412698412698</v>
      </c>
      <c r="E15" s="51">
        <v>64</v>
      </c>
      <c r="F15" s="52">
        <v>24</v>
      </c>
      <c r="G15" s="50">
        <f t="shared" si="0"/>
        <v>0.375</v>
      </c>
      <c r="H15" s="37">
        <v>35</v>
      </c>
      <c r="I15" s="60">
        <v>53</v>
      </c>
      <c r="J15" s="53">
        <f t="shared" si="1"/>
        <v>1.5142857142857142</v>
      </c>
      <c r="K15" s="52">
        <v>73</v>
      </c>
      <c r="L15" s="54">
        <v>15</v>
      </c>
      <c r="M15" s="55">
        <f t="shared" si="3"/>
        <v>0.20547945205479451</v>
      </c>
      <c r="N15" s="62">
        <v>0</v>
      </c>
      <c r="O15" s="63">
        <v>0</v>
      </c>
      <c r="P15" s="64">
        <v>49</v>
      </c>
      <c r="Q15" s="65">
        <v>0</v>
      </c>
      <c r="R15" s="66">
        <v>7</v>
      </c>
      <c r="S15" s="45"/>
    </row>
    <row r="16" spans="1:19" s="46" customFormat="1" ht="20.100000000000001" customHeight="1" x14ac:dyDescent="0.2">
      <c r="A16" s="31" t="s">
        <v>41</v>
      </c>
      <c r="B16" s="48">
        <v>225</v>
      </c>
      <c r="C16" s="60">
        <v>137</v>
      </c>
      <c r="D16" s="61">
        <f t="shared" si="2"/>
        <v>0.60888888888888892</v>
      </c>
      <c r="E16" s="51">
        <v>140</v>
      </c>
      <c r="F16" s="52">
        <v>65</v>
      </c>
      <c r="G16" s="50">
        <f t="shared" si="0"/>
        <v>0.4642857142857143</v>
      </c>
      <c r="H16" s="37">
        <v>38</v>
      </c>
      <c r="I16" s="60">
        <v>86</v>
      </c>
      <c r="J16" s="53">
        <f t="shared" si="1"/>
        <v>2.263157894736842</v>
      </c>
      <c r="K16" s="52">
        <v>54</v>
      </c>
      <c r="L16" s="54">
        <v>42</v>
      </c>
      <c r="M16" s="55">
        <f t="shared" si="3"/>
        <v>0.77777777777777779</v>
      </c>
      <c r="N16" s="62">
        <v>0</v>
      </c>
      <c r="O16" s="63">
        <v>0</v>
      </c>
      <c r="P16" s="64">
        <v>86</v>
      </c>
      <c r="Q16" s="65">
        <v>0</v>
      </c>
      <c r="R16" s="66">
        <v>0</v>
      </c>
      <c r="S16" s="45"/>
    </row>
    <row r="17" spans="1:19" s="46" customFormat="1" ht="20.100000000000001" customHeight="1" x14ac:dyDescent="0.2">
      <c r="A17" s="31" t="s">
        <v>42</v>
      </c>
      <c r="B17" s="48">
        <v>52</v>
      </c>
      <c r="C17" s="60">
        <v>31</v>
      </c>
      <c r="D17" s="61">
        <f t="shared" si="2"/>
        <v>0.59615384615384615</v>
      </c>
      <c r="E17" s="72">
        <v>23</v>
      </c>
      <c r="F17" s="52">
        <v>8</v>
      </c>
      <c r="G17" s="50">
        <f t="shared" si="0"/>
        <v>0.34782608695652173</v>
      </c>
      <c r="H17" s="37">
        <v>23</v>
      </c>
      <c r="I17" s="60">
        <v>30</v>
      </c>
      <c r="J17" s="53">
        <f>IF(H17&gt;0,I17/H17,0)</f>
        <v>1.3043478260869565</v>
      </c>
      <c r="K17" s="103">
        <v>52</v>
      </c>
      <c r="L17" s="54">
        <v>7</v>
      </c>
      <c r="M17" s="53">
        <f>IF(K17&gt;0,L17/K17,0)</f>
        <v>0.13461538461538461</v>
      </c>
      <c r="N17" s="62">
        <v>0</v>
      </c>
      <c r="O17" s="63">
        <v>0</v>
      </c>
      <c r="P17" s="64">
        <v>30</v>
      </c>
      <c r="Q17" s="65">
        <v>0</v>
      </c>
      <c r="R17" s="66">
        <v>0</v>
      </c>
      <c r="S17" s="45"/>
    </row>
    <row r="18" spans="1:19" s="46" customFormat="1" ht="20.100000000000001" customHeight="1" x14ac:dyDescent="0.2">
      <c r="A18" s="31" t="s">
        <v>43</v>
      </c>
      <c r="B18" s="48">
        <v>127</v>
      </c>
      <c r="C18" s="60">
        <v>88</v>
      </c>
      <c r="D18" s="61">
        <f t="shared" si="2"/>
        <v>0.69291338582677164</v>
      </c>
      <c r="E18" s="51">
        <v>58</v>
      </c>
      <c r="F18" s="52">
        <v>27</v>
      </c>
      <c r="G18" s="50">
        <f t="shared" si="0"/>
        <v>0.46551724137931033</v>
      </c>
      <c r="H18" s="37">
        <v>35</v>
      </c>
      <c r="I18" s="60">
        <v>58</v>
      </c>
      <c r="J18" s="53">
        <f t="shared" si="1"/>
        <v>1.6571428571428573</v>
      </c>
      <c r="K18" s="52">
        <v>81</v>
      </c>
      <c r="L18" s="54">
        <v>17</v>
      </c>
      <c r="M18" s="55">
        <f t="shared" si="3"/>
        <v>0.20987654320987653</v>
      </c>
      <c r="N18" s="62">
        <v>0</v>
      </c>
      <c r="O18" s="63">
        <v>0</v>
      </c>
      <c r="P18" s="64">
        <v>58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246</v>
      </c>
      <c r="C19" s="60">
        <v>183</v>
      </c>
      <c r="D19" s="61">
        <f t="shared" si="2"/>
        <v>0.74390243902439024</v>
      </c>
      <c r="E19" s="51">
        <v>150</v>
      </c>
      <c r="F19" s="52">
        <v>94</v>
      </c>
      <c r="G19" s="50">
        <f t="shared" si="0"/>
        <v>0.62666666666666671</v>
      </c>
      <c r="H19" s="37">
        <v>110</v>
      </c>
      <c r="I19" s="60">
        <v>128</v>
      </c>
      <c r="J19" s="53">
        <f t="shared" si="1"/>
        <v>1.1636363636363636</v>
      </c>
      <c r="K19" s="52">
        <v>137</v>
      </c>
      <c r="L19" s="54">
        <v>51</v>
      </c>
      <c r="M19" s="55">
        <f t="shared" si="3"/>
        <v>0.37226277372262773</v>
      </c>
      <c r="N19" s="62">
        <v>0</v>
      </c>
      <c r="O19" s="63">
        <v>0</v>
      </c>
      <c r="P19" s="64">
        <v>128</v>
      </c>
      <c r="Q19" s="65">
        <v>0</v>
      </c>
      <c r="R19" s="66">
        <v>0</v>
      </c>
      <c r="S19" s="45"/>
    </row>
    <row r="20" spans="1:19" s="46" customFormat="1" ht="20.100000000000001" customHeight="1" x14ac:dyDescent="0.2">
      <c r="A20" s="31" t="s">
        <v>45</v>
      </c>
      <c r="B20" s="48">
        <v>26</v>
      </c>
      <c r="C20" s="60">
        <v>24</v>
      </c>
      <c r="D20" s="61">
        <f t="shared" si="2"/>
        <v>0.92307692307692313</v>
      </c>
      <c r="E20" s="51">
        <v>16</v>
      </c>
      <c r="F20" s="52">
        <v>15</v>
      </c>
      <c r="G20" s="50">
        <f t="shared" si="0"/>
        <v>0.9375</v>
      </c>
      <c r="H20" s="37">
        <v>16</v>
      </c>
      <c r="I20" s="60">
        <v>18</v>
      </c>
      <c r="J20" s="53">
        <f>IF(H2&gt;0,I20/H20,0)</f>
        <v>0</v>
      </c>
      <c r="K20" s="52">
        <v>25</v>
      </c>
      <c r="L20" s="54">
        <v>10</v>
      </c>
      <c r="M20" s="55">
        <f>IF(K20&gt;0,L20/K20,0)</f>
        <v>0.4</v>
      </c>
      <c r="N20" s="62">
        <v>0</v>
      </c>
      <c r="O20" s="63">
        <v>0</v>
      </c>
      <c r="P20" s="64">
        <v>18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69</v>
      </c>
      <c r="C21" s="60">
        <v>49</v>
      </c>
      <c r="D21" s="61">
        <f t="shared" si="2"/>
        <v>0.71014492753623193</v>
      </c>
      <c r="E21" s="51">
        <v>35</v>
      </c>
      <c r="F21" s="52">
        <v>19</v>
      </c>
      <c r="G21" s="50">
        <f t="shared" si="0"/>
        <v>0.54285714285714282</v>
      </c>
      <c r="H21" s="37">
        <v>35</v>
      </c>
      <c r="I21" s="60">
        <v>43</v>
      </c>
      <c r="J21" s="53">
        <f>IF(H21&gt;0,I21/H21,0)</f>
        <v>1.2285714285714286</v>
      </c>
      <c r="K21" s="103">
        <v>69</v>
      </c>
      <c r="L21" s="54">
        <v>17</v>
      </c>
      <c r="M21" s="53">
        <f>IF(K21&gt;0,L21/K21,0)</f>
        <v>0.24637681159420291</v>
      </c>
      <c r="N21" s="62">
        <v>0</v>
      </c>
      <c r="O21" s="63">
        <v>0</v>
      </c>
      <c r="P21" s="64">
        <v>43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180</v>
      </c>
      <c r="C22" s="74">
        <v>97</v>
      </c>
      <c r="D22" s="111">
        <f t="shared" si="2"/>
        <v>0.53888888888888886</v>
      </c>
      <c r="E22" s="51">
        <v>134</v>
      </c>
      <c r="F22" s="76">
        <v>53</v>
      </c>
      <c r="G22" s="75">
        <f>IF(E22&gt;0,F22/E22,0)</f>
        <v>0.39552238805970147</v>
      </c>
      <c r="H22" s="37">
        <v>40</v>
      </c>
      <c r="I22" s="74">
        <v>47</v>
      </c>
      <c r="J22" s="77">
        <f>IF(H22&gt;0,I22/H22,0)</f>
        <v>1.175</v>
      </c>
      <c r="K22" s="222">
        <v>70</v>
      </c>
      <c r="L22" s="78">
        <v>24</v>
      </c>
      <c r="M22" s="55">
        <f>IF(K22&gt;0,L22/K22,0)</f>
        <v>0.34285714285714286</v>
      </c>
      <c r="N22" s="79">
        <v>0</v>
      </c>
      <c r="O22" s="80">
        <v>0</v>
      </c>
      <c r="P22" s="78">
        <v>47</v>
      </c>
      <c r="Q22" s="81">
        <v>0</v>
      </c>
      <c r="R22" s="82">
        <v>0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1699</v>
      </c>
      <c r="C23" s="85">
        <f>SUM(C7:C22)</f>
        <v>1182</v>
      </c>
      <c r="D23" s="130">
        <f t="shared" si="2"/>
        <v>0.69570335491465563</v>
      </c>
      <c r="E23" s="87">
        <f>SUM(E7:E22)</f>
        <v>1021</v>
      </c>
      <c r="F23" s="85">
        <f>SUM(F7:F22)</f>
        <v>507</v>
      </c>
      <c r="G23" s="86">
        <f t="shared" si="0"/>
        <v>0.49657198824681686</v>
      </c>
      <c r="H23" s="88">
        <f>SUM(H7:H22)</f>
        <v>577</v>
      </c>
      <c r="I23" s="85">
        <f>SUM(I7:I22)</f>
        <v>813</v>
      </c>
      <c r="J23" s="89">
        <f t="shared" si="1"/>
        <v>1.4090121317157713</v>
      </c>
      <c r="K23" s="85">
        <f>SUM(K7:K22)</f>
        <v>950</v>
      </c>
      <c r="L23" s="90">
        <f>SUM(L7:L22)</f>
        <v>320</v>
      </c>
      <c r="M23" s="91">
        <f>+L23/K23</f>
        <v>0.33684210526315789</v>
      </c>
      <c r="N23" s="92">
        <f>SUM(N7:N22)</f>
        <v>0</v>
      </c>
      <c r="O23" s="93">
        <f>SUM(O7:O22)</f>
        <v>3</v>
      </c>
      <c r="P23" s="94">
        <f>SUM(P7:P22)</f>
        <v>802</v>
      </c>
      <c r="Q23" s="94">
        <f>SUM(Q7:Q22)</f>
        <v>2</v>
      </c>
      <c r="R23" s="94">
        <f>SUM(R7:R22)</f>
        <v>31</v>
      </c>
      <c r="S23" s="45"/>
    </row>
    <row r="24" spans="1:19" ht="15" x14ac:dyDescent="0.25">
      <c r="A24" s="258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</row>
    <row r="25" spans="1:19" ht="27.75" customHeight="1" x14ac:dyDescent="0.25">
      <c r="A25" s="256" t="s">
        <v>49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</row>
    <row r="26" spans="1:19" ht="15" x14ac:dyDescent="0.25">
      <c r="A26" s="256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</row>
    <row r="27" spans="1:19" ht="15" x14ac:dyDescent="0.25">
      <c r="A27" s="256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90" zoomScaleNormal="90" workbookViewId="0">
      <selection activeCell="I9" sqref="I9"/>
    </sheetView>
  </sheetViews>
  <sheetFormatPr defaultColWidth="9.140625" defaultRowHeight="12.75" x14ac:dyDescent="0.2"/>
  <cols>
    <col min="1" max="1" width="19.28515625" style="3" customWidth="1"/>
    <col min="2" max="2" width="8.5703125" style="30" customWidth="1"/>
    <col min="3" max="3" width="8.5703125" style="3" customWidth="1"/>
    <col min="4" max="4" width="6.5703125" style="146" customWidth="1"/>
    <col min="5" max="6" width="8.5703125" style="145" customWidth="1"/>
    <col min="7" max="7" width="6.85546875" style="3" customWidth="1"/>
    <col min="8" max="8" width="10.28515625" style="3" customWidth="1"/>
    <col min="9" max="10" width="8.5703125" style="3" customWidth="1"/>
    <col min="11" max="11" width="9.28515625" style="3" customWidth="1"/>
    <col min="12" max="12" width="9.28515625" style="146" customWidth="1"/>
    <col min="13" max="14" width="8.5703125" style="3" customWidth="1"/>
    <col min="15" max="15" width="7.28515625" style="3" customWidth="1"/>
    <col min="16" max="16" width="8.5703125" style="3" customWidth="1"/>
    <col min="17" max="16384" width="9.140625" style="3"/>
  </cols>
  <sheetData>
    <row r="1" spans="1:17" ht="20.100000000000001" customHeight="1" x14ac:dyDescent="0.2">
      <c r="A1" s="229" t="str">
        <f>+'1 Adult Part'!A1:O1</f>
        <v>TAB 6 - WIOA TITLE I PARTICIPANT SUMMARIES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1"/>
      <c r="O1" s="228"/>
    </row>
    <row r="2" spans="1:17" ht="20.100000000000001" customHeight="1" x14ac:dyDescent="0.2">
      <c r="A2" s="238" t="str">
        <f>'1 Adult Part'!$A$2</f>
        <v>FY26 QUARTER ENDING DECEMBER 31, 2025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40"/>
      <c r="O2" s="24"/>
    </row>
    <row r="3" spans="1:17" ht="20.100000000000001" customHeight="1" thickBot="1" x14ac:dyDescent="0.25">
      <c r="A3" s="235" t="s">
        <v>79</v>
      </c>
      <c r="B3" s="287"/>
      <c r="C3" s="287"/>
      <c r="D3" s="287"/>
      <c r="E3" s="287"/>
      <c r="F3" s="287"/>
      <c r="G3" s="287"/>
      <c r="H3" s="287"/>
      <c r="I3" s="287"/>
      <c r="J3" s="236"/>
      <c r="K3" s="236"/>
      <c r="L3" s="236"/>
      <c r="M3" s="236"/>
      <c r="N3" s="237"/>
    </row>
    <row r="4" spans="1:17" ht="21.75" customHeight="1" x14ac:dyDescent="0.25">
      <c r="A4" s="296" t="s">
        <v>62</v>
      </c>
      <c r="B4" s="284" t="str">
        <f>'2 Adult Exits'!$B$4</f>
        <v>Total Exits</v>
      </c>
      <c r="C4" s="291"/>
      <c r="D4" s="282"/>
      <c r="E4" s="283" t="str">
        <f>'2 Adult Exits'!$E$4</f>
        <v>Entered Employments</v>
      </c>
      <c r="F4" s="284"/>
      <c r="G4" s="285"/>
      <c r="H4" s="184" t="str">
        <f>'2 Adult Exits'!$H$4</f>
        <v>Exclusions</v>
      </c>
      <c r="I4" s="291" t="str">
        <f>'2 Adult Exits'!$I$4</f>
        <v>E.E. Rate at Exit</v>
      </c>
      <c r="J4" s="282"/>
      <c r="K4" s="281" t="str">
        <f>'2 Adult Exits'!$K$4</f>
        <v>Average Wage</v>
      </c>
      <c r="L4" s="282"/>
      <c r="M4" s="294" t="str">
        <f>'2 Adult Exits'!$M$4</f>
        <v>Credentials</v>
      </c>
      <c r="N4" s="295"/>
    </row>
    <row r="5" spans="1:17" ht="35.25" customHeight="1" thickBot="1" x14ac:dyDescent="0.3">
      <c r="A5" s="297"/>
      <c r="B5" s="101" t="s">
        <v>20</v>
      </c>
      <c r="C5" s="101" t="s">
        <v>21</v>
      </c>
      <c r="D5" s="98" t="s">
        <v>80</v>
      </c>
      <c r="E5" s="97" t="s">
        <v>20</v>
      </c>
      <c r="F5" s="97" t="s">
        <v>21</v>
      </c>
      <c r="G5" s="98" t="s">
        <v>80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101" t="s">
        <v>20</v>
      </c>
      <c r="N5" s="185" t="s">
        <v>21</v>
      </c>
      <c r="P5" s="186"/>
    </row>
    <row r="6" spans="1:17" s="110" customFormat="1" ht="21.95" customHeight="1" x14ac:dyDescent="0.2">
      <c r="A6" s="47" t="str">
        <f>'1 Adult Part'!A7</f>
        <v>Berkshire</v>
      </c>
      <c r="B6" s="71">
        <v>27</v>
      </c>
      <c r="C6" s="103">
        <v>36</v>
      </c>
      <c r="D6" s="50">
        <f t="shared" ref="D6:D22" si="0">C6/B6</f>
        <v>1.3333333333333333</v>
      </c>
      <c r="E6" s="51">
        <v>20</v>
      </c>
      <c r="F6" s="187">
        <v>18</v>
      </c>
      <c r="G6" s="50">
        <f>F6/E6</f>
        <v>0.9</v>
      </c>
      <c r="H6" s="188">
        <v>0</v>
      </c>
      <c r="I6" s="189">
        <f t="shared" ref="I6:I22" si="1">+E6/B6</f>
        <v>0.7407407407407407</v>
      </c>
      <c r="J6" s="50">
        <f t="shared" ref="J6:J22" si="2">(F6/(C6-H6))</f>
        <v>0.5</v>
      </c>
      <c r="K6" s="106">
        <v>24</v>
      </c>
      <c r="L6" s="107">
        <v>22.87</v>
      </c>
      <c r="M6" s="32">
        <v>21</v>
      </c>
      <c r="N6" s="190">
        <v>14</v>
      </c>
      <c r="P6" s="191"/>
      <c r="Q6" s="218"/>
    </row>
    <row r="7" spans="1:17" s="110" customFormat="1" ht="21.95" customHeight="1" x14ac:dyDescent="0.2">
      <c r="A7" s="47" t="str">
        <f>'1 Adult Part'!A8</f>
        <v>Boston</v>
      </c>
      <c r="B7" s="71">
        <v>54</v>
      </c>
      <c r="C7" s="103">
        <v>23</v>
      </c>
      <c r="D7" s="111">
        <f t="shared" si="0"/>
        <v>0.42592592592592593</v>
      </c>
      <c r="E7" s="51">
        <v>43</v>
      </c>
      <c r="F7" s="187">
        <v>9</v>
      </c>
      <c r="G7" s="50">
        <f t="shared" ref="G7:G22" si="3">F7/E7</f>
        <v>0.20930232558139536</v>
      </c>
      <c r="H7" s="188">
        <v>0</v>
      </c>
      <c r="I7" s="189">
        <f t="shared" si="1"/>
        <v>0.79629629629629628</v>
      </c>
      <c r="J7" s="50">
        <f t="shared" si="2"/>
        <v>0.39130434782608697</v>
      </c>
      <c r="K7" s="106">
        <v>18.5</v>
      </c>
      <c r="L7" s="107">
        <v>21.84</v>
      </c>
      <c r="M7" s="48">
        <v>83</v>
      </c>
      <c r="N7" s="192">
        <v>26</v>
      </c>
      <c r="P7" s="191"/>
      <c r="Q7" s="218"/>
    </row>
    <row r="8" spans="1:17" s="110" customFormat="1" ht="21.95" customHeight="1" x14ac:dyDescent="0.2">
      <c r="A8" s="31" t="str">
        <f>'1 Adult Part'!A9</f>
        <v>Bristol</v>
      </c>
      <c r="B8" s="71">
        <v>57</v>
      </c>
      <c r="C8" s="113">
        <v>35</v>
      </c>
      <c r="D8" s="61">
        <f t="shared" si="0"/>
        <v>0.61403508771929827</v>
      </c>
      <c r="E8" s="51">
        <v>43</v>
      </c>
      <c r="F8" s="193">
        <v>28</v>
      </c>
      <c r="G8" s="111">
        <f t="shared" si="3"/>
        <v>0.65116279069767447</v>
      </c>
      <c r="H8" s="194">
        <v>0</v>
      </c>
      <c r="I8" s="195">
        <f t="shared" si="1"/>
        <v>0.75438596491228072</v>
      </c>
      <c r="J8" s="61">
        <f t="shared" si="2"/>
        <v>0.8</v>
      </c>
      <c r="K8" s="106">
        <v>28</v>
      </c>
      <c r="L8" s="107">
        <v>43.12</v>
      </c>
      <c r="M8" s="48">
        <v>21</v>
      </c>
      <c r="N8" s="196">
        <v>60</v>
      </c>
      <c r="P8" s="191"/>
      <c r="Q8" s="218"/>
    </row>
    <row r="9" spans="1:17" s="110" customFormat="1" ht="21.95" customHeight="1" x14ac:dyDescent="0.2">
      <c r="A9" s="31" t="str">
        <f>'1 Adult Part'!A10</f>
        <v>Brockton</v>
      </c>
      <c r="B9" s="197">
        <v>71</v>
      </c>
      <c r="C9" s="113">
        <v>28</v>
      </c>
      <c r="D9" s="61">
        <f t="shared" si="0"/>
        <v>0.39436619718309857</v>
      </c>
      <c r="E9" s="68">
        <v>54</v>
      </c>
      <c r="F9" s="193">
        <v>18</v>
      </c>
      <c r="G9" s="61">
        <f>IF(E9&gt;0,F9/E9,0)</f>
        <v>0.33333333333333331</v>
      </c>
      <c r="H9" s="198">
        <v>0</v>
      </c>
      <c r="I9" s="195">
        <f t="shared" si="1"/>
        <v>0.76056338028169013</v>
      </c>
      <c r="J9" s="61">
        <f t="shared" si="2"/>
        <v>0.6428571428571429</v>
      </c>
      <c r="K9" s="119">
        <v>24</v>
      </c>
      <c r="L9" s="107">
        <v>31.01</v>
      </c>
      <c r="M9" s="67">
        <v>10</v>
      </c>
      <c r="N9" s="196">
        <v>12</v>
      </c>
      <c r="P9" s="191"/>
      <c r="Q9" s="219"/>
    </row>
    <row r="10" spans="1:17" s="110" customFormat="1" ht="21.95" customHeight="1" x14ac:dyDescent="0.2">
      <c r="A10" s="31" t="str">
        <f>'1 Adult Part'!A11</f>
        <v>Cape &amp; Islands</v>
      </c>
      <c r="B10" s="71">
        <v>37</v>
      </c>
      <c r="C10" s="113">
        <v>19</v>
      </c>
      <c r="D10" s="61">
        <f t="shared" si="0"/>
        <v>0.51351351351351349</v>
      </c>
      <c r="E10" s="51">
        <v>28</v>
      </c>
      <c r="F10" s="193">
        <v>16</v>
      </c>
      <c r="G10" s="61">
        <f>IF(E10&gt;0, F10/E10,0)</f>
        <v>0.5714285714285714</v>
      </c>
      <c r="H10" s="198">
        <v>1</v>
      </c>
      <c r="I10" s="195">
        <f t="shared" si="1"/>
        <v>0.7567567567567568</v>
      </c>
      <c r="J10" s="61">
        <f>IF(F10=0,0,F10/(C10-H10))</f>
        <v>0.88888888888888884</v>
      </c>
      <c r="K10" s="106">
        <v>20</v>
      </c>
      <c r="L10" s="107">
        <v>31.71</v>
      </c>
      <c r="M10" s="48">
        <v>22</v>
      </c>
      <c r="N10" s="196">
        <v>31</v>
      </c>
      <c r="P10" s="191"/>
      <c r="Q10" s="218"/>
    </row>
    <row r="11" spans="1:17" s="110" customFormat="1" ht="21.95" customHeight="1" x14ac:dyDescent="0.2">
      <c r="A11" s="31" t="str">
        <f>'1 Adult Part'!A12</f>
        <v>Central Mass</v>
      </c>
      <c r="B11" s="71">
        <v>65</v>
      </c>
      <c r="C11" s="113">
        <v>32</v>
      </c>
      <c r="D11" s="61">
        <f t="shared" si="0"/>
        <v>0.49230769230769234</v>
      </c>
      <c r="E11" s="51">
        <v>47</v>
      </c>
      <c r="F11" s="193">
        <v>19</v>
      </c>
      <c r="G11" s="121">
        <f t="shared" si="3"/>
        <v>0.40425531914893614</v>
      </c>
      <c r="H11" s="199">
        <v>0</v>
      </c>
      <c r="I11" s="195">
        <f t="shared" si="1"/>
        <v>0.72307692307692306</v>
      </c>
      <c r="J11" s="61">
        <f t="shared" si="2"/>
        <v>0.59375</v>
      </c>
      <c r="K11" s="106">
        <v>27</v>
      </c>
      <c r="L11" s="107">
        <v>36.01</v>
      </c>
      <c r="M11" s="48">
        <v>63</v>
      </c>
      <c r="N11" s="196">
        <v>47</v>
      </c>
      <c r="P11" s="191"/>
      <c r="Q11" s="218"/>
    </row>
    <row r="12" spans="1:17" s="110" customFormat="1" ht="21.95" customHeight="1" x14ac:dyDescent="0.2">
      <c r="A12" s="31" t="str">
        <f>'1 Adult Part'!A13</f>
        <v>Franklin Hampshire</v>
      </c>
      <c r="B12" s="71">
        <v>30</v>
      </c>
      <c r="C12" s="113">
        <v>25</v>
      </c>
      <c r="D12" s="61">
        <f t="shared" si="0"/>
        <v>0.83333333333333337</v>
      </c>
      <c r="E12" s="51">
        <v>23</v>
      </c>
      <c r="F12" s="193">
        <v>5</v>
      </c>
      <c r="G12" s="61">
        <f t="shared" si="3"/>
        <v>0.21739130434782608</v>
      </c>
      <c r="H12" s="198">
        <v>0</v>
      </c>
      <c r="I12" s="195">
        <f t="shared" si="1"/>
        <v>0.76666666666666672</v>
      </c>
      <c r="J12" s="61">
        <f t="shared" si="2"/>
        <v>0.2</v>
      </c>
      <c r="K12" s="106">
        <v>24</v>
      </c>
      <c r="L12" s="107">
        <v>27.5</v>
      </c>
      <c r="M12" s="48">
        <v>26</v>
      </c>
      <c r="N12" s="196">
        <v>13</v>
      </c>
      <c r="P12" s="191"/>
      <c r="Q12" s="218"/>
    </row>
    <row r="13" spans="1:17" s="110" customFormat="1" ht="21.95" customHeight="1" x14ac:dyDescent="0.2">
      <c r="A13" s="31" t="str">
        <f>'1 Adult Part'!A14</f>
        <v>Greater Lowell</v>
      </c>
      <c r="B13" s="71">
        <v>75</v>
      </c>
      <c r="C13" s="113">
        <v>42</v>
      </c>
      <c r="D13" s="61">
        <f t="shared" si="0"/>
        <v>0.56000000000000005</v>
      </c>
      <c r="E13" s="51">
        <v>60</v>
      </c>
      <c r="F13" s="193">
        <v>40</v>
      </c>
      <c r="G13" s="111">
        <f>IF(E13&gt;0,F13/E13,0)</f>
        <v>0.66666666666666663</v>
      </c>
      <c r="H13" s="194">
        <v>1</v>
      </c>
      <c r="I13" s="195">
        <f t="shared" si="1"/>
        <v>0.8</v>
      </c>
      <c r="J13" s="61">
        <f t="shared" si="2"/>
        <v>0.97560975609756095</v>
      </c>
      <c r="K13" s="106">
        <v>28.15</v>
      </c>
      <c r="L13" s="107">
        <v>42.59</v>
      </c>
      <c r="M13" s="48">
        <v>38</v>
      </c>
      <c r="N13" s="196">
        <v>44</v>
      </c>
      <c r="P13" s="191"/>
      <c r="Q13" s="218"/>
    </row>
    <row r="14" spans="1:17" s="110" customFormat="1" ht="21.95" customHeight="1" x14ac:dyDescent="0.2">
      <c r="A14" s="31" t="str">
        <f>'1 Adult Part'!A15</f>
        <v>Greater New Bedford</v>
      </c>
      <c r="B14" s="197">
        <v>95</v>
      </c>
      <c r="C14" s="113">
        <v>37</v>
      </c>
      <c r="D14" s="61">
        <f t="shared" si="0"/>
        <v>0.38947368421052631</v>
      </c>
      <c r="E14" s="68">
        <v>78</v>
      </c>
      <c r="F14" s="193">
        <v>17</v>
      </c>
      <c r="G14" s="61">
        <f t="shared" si="3"/>
        <v>0.21794871794871795</v>
      </c>
      <c r="H14" s="198">
        <v>0</v>
      </c>
      <c r="I14" s="195">
        <f t="shared" si="1"/>
        <v>0.82105263157894737</v>
      </c>
      <c r="J14" s="61">
        <f t="shared" si="2"/>
        <v>0.45945945945945948</v>
      </c>
      <c r="K14" s="106">
        <v>24.5</v>
      </c>
      <c r="L14" s="107">
        <v>28</v>
      </c>
      <c r="M14" s="48">
        <v>56</v>
      </c>
      <c r="N14" s="196">
        <v>39</v>
      </c>
      <c r="P14" s="191"/>
      <c r="Q14" s="218"/>
    </row>
    <row r="15" spans="1:17" s="110" customFormat="1" ht="21.95" customHeight="1" x14ac:dyDescent="0.2">
      <c r="A15" s="31" t="str">
        <f>'1 Adult Part'!A16</f>
        <v>Hampden</v>
      </c>
      <c r="B15" s="71">
        <v>132</v>
      </c>
      <c r="C15" s="113">
        <v>70</v>
      </c>
      <c r="D15" s="61">
        <f t="shared" si="0"/>
        <v>0.53030303030303028</v>
      </c>
      <c r="E15" s="51">
        <v>98</v>
      </c>
      <c r="F15" s="193">
        <v>40</v>
      </c>
      <c r="G15" s="61">
        <f t="shared" si="3"/>
        <v>0.40816326530612246</v>
      </c>
      <c r="H15" s="198">
        <v>0</v>
      </c>
      <c r="I15" s="195">
        <f t="shared" si="1"/>
        <v>0.74242424242424243</v>
      </c>
      <c r="J15" s="61">
        <f t="shared" si="2"/>
        <v>0.5714285714285714</v>
      </c>
      <c r="K15" s="106">
        <v>20.58</v>
      </c>
      <c r="L15" s="107">
        <v>24.75</v>
      </c>
      <c r="M15" s="48">
        <v>33</v>
      </c>
      <c r="N15" s="196">
        <v>77</v>
      </c>
      <c r="P15" s="191"/>
      <c r="Q15" s="218"/>
    </row>
    <row r="16" spans="1:17" s="110" customFormat="1" ht="21.95" customHeight="1" x14ac:dyDescent="0.2">
      <c r="A16" s="31" t="str">
        <f>'1 Adult Part'!A17</f>
        <v>Merrimack Valley</v>
      </c>
      <c r="B16" s="71">
        <v>34</v>
      </c>
      <c r="C16" s="113">
        <v>17</v>
      </c>
      <c r="D16" s="61">
        <f t="shared" si="0"/>
        <v>0.5</v>
      </c>
      <c r="E16" s="51">
        <v>27</v>
      </c>
      <c r="F16" s="193">
        <v>7</v>
      </c>
      <c r="G16" s="61">
        <f t="shared" si="3"/>
        <v>0.25925925925925924</v>
      </c>
      <c r="H16" s="198">
        <v>0</v>
      </c>
      <c r="I16" s="195">
        <f t="shared" si="1"/>
        <v>0.79411764705882348</v>
      </c>
      <c r="J16" s="61">
        <f t="shared" si="2"/>
        <v>0.41176470588235292</v>
      </c>
      <c r="K16" s="106">
        <v>25</v>
      </c>
      <c r="L16" s="107">
        <v>38.979999999999997</v>
      </c>
      <c r="M16" s="67">
        <v>34</v>
      </c>
      <c r="N16" s="196">
        <v>16</v>
      </c>
      <c r="P16" s="191"/>
      <c r="Q16" s="218"/>
    </row>
    <row r="17" spans="1:17" s="110" customFormat="1" ht="21.95" customHeight="1" x14ac:dyDescent="0.2">
      <c r="A17" s="31" t="str">
        <f>'1 Adult Part'!A18</f>
        <v>Metro North</v>
      </c>
      <c r="B17" s="71">
        <v>64</v>
      </c>
      <c r="C17" s="113">
        <v>33</v>
      </c>
      <c r="D17" s="61">
        <f t="shared" si="0"/>
        <v>0.515625</v>
      </c>
      <c r="E17" s="51">
        <v>48</v>
      </c>
      <c r="F17" s="193">
        <v>23</v>
      </c>
      <c r="G17" s="61">
        <f t="shared" si="3"/>
        <v>0.47916666666666669</v>
      </c>
      <c r="H17" s="198">
        <v>0</v>
      </c>
      <c r="I17" s="195">
        <f t="shared" si="1"/>
        <v>0.75</v>
      </c>
      <c r="J17" s="61">
        <f t="shared" si="2"/>
        <v>0.69696969696969702</v>
      </c>
      <c r="K17" s="106">
        <v>34</v>
      </c>
      <c r="L17" s="107">
        <v>39.520000000000003</v>
      </c>
      <c r="M17" s="48">
        <v>32</v>
      </c>
      <c r="N17" s="196">
        <v>37</v>
      </c>
      <c r="P17" s="191"/>
      <c r="Q17" s="218"/>
    </row>
    <row r="18" spans="1:17" s="110" customFormat="1" ht="21.95" customHeight="1" x14ac:dyDescent="0.2">
      <c r="A18" s="31" t="str">
        <f>'1 Adult Part'!A19</f>
        <v>Metro South/West</v>
      </c>
      <c r="B18" s="71">
        <v>240</v>
      </c>
      <c r="C18" s="113">
        <v>37</v>
      </c>
      <c r="D18" s="61">
        <f t="shared" si="0"/>
        <v>0.15416666666666667</v>
      </c>
      <c r="E18" s="51">
        <v>190</v>
      </c>
      <c r="F18" s="193">
        <v>32</v>
      </c>
      <c r="G18" s="61">
        <f t="shared" si="3"/>
        <v>0.16842105263157894</v>
      </c>
      <c r="H18" s="198">
        <v>0</v>
      </c>
      <c r="I18" s="195">
        <f t="shared" si="1"/>
        <v>0.79166666666666663</v>
      </c>
      <c r="J18" s="61">
        <f t="shared" si="2"/>
        <v>0.86486486486486491</v>
      </c>
      <c r="K18" s="106">
        <v>35</v>
      </c>
      <c r="L18" s="107">
        <v>52.67</v>
      </c>
      <c r="M18" s="48">
        <v>124</v>
      </c>
      <c r="N18" s="196">
        <v>97</v>
      </c>
      <c r="P18" s="191"/>
      <c r="Q18" s="218"/>
    </row>
    <row r="19" spans="1:17" s="110" customFormat="1" ht="21.95" customHeight="1" x14ac:dyDescent="0.2">
      <c r="A19" s="31" t="str">
        <f>'1 Adult Part'!A20</f>
        <v>North Central</v>
      </c>
      <c r="B19" s="71">
        <v>24</v>
      </c>
      <c r="C19" s="113">
        <v>3</v>
      </c>
      <c r="D19" s="61">
        <f t="shared" si="0"/>
        <v>0.125</v>
      </c>
      <c r="E19" s="51">
        <v>21</v>
      </c>
      <c r="F19" s="193">
        <v>2</v>
      </c>
      <c r="G19" s="50">
        <f t="shared" si="3"/>
        <v>9.5238095238095233E-2</v>
      </c>
      <c r="H19" s="188">
        <v>1</v>
      </c>
      <c r="I19" s="195">
        <f t="shared" si="1"/>
        <v>0.875</v>
      </c>
      <c r="J19" s="61">
        <f>IF(F19=0,0,F19/(C19-H19))</f>
        <v>1</v>
      </c>
      <c r="K19" s="106">
        <v>30</v>
      </c>
      <c r="L19" s="107">
        <v>25.52</v>
      </c>
      <c r="M19" s="48">
        <v>21</v>
      </c>
      <c r="N19" s="196">
        <v>17</v>
      </c>
      <c r="P19" s="191"/>
      <c r="Q19" s="218"/>
    </row>
    <row r="20" spans="1:17" s="110" customFormat="1" ht="21.95" customHeight="1" x14ac:dyDescent="0.2">
      <c r="A20" s="31" t="str">
        <f>'1 Adult Part'!A21</f>
        <v>North Shore</v>
      </c>
      <c r="B20" s="71">
        <v>46</v>
      </c>
      <c r="C20" s="113">
        <v>20</v>
      </c>
      <c r="D20" s="61">
        <f t="shared" si="0"/>
        <v>0.43478260869565216</v>
      </c>
      <c r="E20" s="51">
        <v>40</v>
      </c>
      <c r="F20" s="193">
        <v>16</v>
      </c>
      <c r="G20" s="50">
        <f t="shared" si="3"/>
        <v>0.4</v>
      </c>
      <c r="H20" s="188">
        <v>0</v>
      </c>
      <c r="I20" s="195">
        <f t="shared" si="1"/>
        <v>0.86956521739130432</v>
      </c>
      <c r="J20" s="61">
        <f t="shared" si="2"/>
        <v>0.8</v>
      </c>
      <c r="K20" s="106">
        <v>18</v>
      </c>
      <c r="L20" s="107">
        <v>28.68</v>
      </c>
      <c r="M20" s="67">
        <v>47.32</v>
      </c>
      <c r="N20" s="196">
        <v>37</v>
      </c>
      <c r="P20" s="191"/>
      <c r="Q20" s="218"/>
    </row>
    <row r="21" spans="1:17" s="110" customFormat="1" ht="21.95" customHeight="1" thickBot="1" x14ac:dyDescent="0.25">
      <c r="A21" s="73" t="str">
        <f>'1 Adult Part'!A22</f>
        <v>South Shore</v>
      </c>
      <c r="B21" s="200">
        <v>95</v>
      </c>
      <c r="C21" s="124">
        <v>46</v>
      </c>
      <c r="D21" s="75">
        <f t="shared" si="0"/>
        <v>0.48421052631578948</v>
      </c>
      <c r="E21" s="70">
        <v>62</v>
      </c>
      <c r="F21" s="201">
        <v>25</v>
      </c>
      <c r="G21" s="111">
        <f t="shared" si="3"/>
        <v>0.40322580645161288</v>
      </c>
      <c r="H21" s="194">
        <v>0</v>
      </c>
      <c r="I21" s="195">
        <f t="shared" si="1"/>
        <v>0.65263157894736845</v>
      </c>
      <c r="J21" s="121">
        <f t="shared" si="2"/>
        <v>0.54347826086956519</v>
      </c>
      <c r="K21" s="106">
        <v>39.369999999999997</v>
      </c>
      <c r="L21" s="126">
        <v>47.32</v>
      </c>
      <c r="M21" s="223">
        <v>70</v>
      </c>
      <c r="N21" s="202">
        <v>34</v>
      </c>
      <c r="P21" s="191"/>
      <c r="Q21" s="218"/>
    </row>
    <row r="22" spans="1:17" s="110" customFormat="1" ht="21.95" customHeight="1" thickBot="1" x14ac:dyDescent="0.25">
      <c r="A22" s="203" t="s">
        <v>48</v>
      </c>
      <c r="B22" s="204">
        <f>SUM(B6:B21)</f>
        <v>1146</v>
      </c>
      <c r="C22" s="129">
        <f>SUM(C6:C21)</f>
        <v>503</v>
      </c>
      <c r="D22" s="130">
        <f t="shared" si="0"/>
        <v>0.4389179755671902</v>
      </c>
      <c r="E22" s="87">
        <f>SUM(E6:E21)</f>
        <v>882</v>
      </c>
      <c r="F22" s="205">
        <f>SUM(F6:F21)</f>
        <v>315</v>
      </c>
      <c r="G22" s="130">
        <f t="shared" si="3"/>
        <v>0.35714285714285715</v>
      </c>
      <c r="H22" s="206">
        <f>SUM(H6:H21)</f>
        <v>3</v>
      </c>
      <c r="I22" s="207">
        <f t="shared" si="1"/>
        <v>0.76963350785340312</v>
      </c>
      <c r="J22" s="130">
        <f t="shared" si="2"/>
        <v>0.63</v>
      </c>
      <c r="K22" s="133">
        <v>27.801904761904762</v>
      </c>
      <c r="L22" s="134">
        <v>36.31</v>
      </c>
      <c r="M22" s="205">
        <f>SUM(M6:M21)</f>
        <v>701.32</v>
      </c>
      <c r="N22" s="208">
        <f>SUM(N6:N21)</f>
        <v>601</v>
      </c>
      <c r="P22" s="191"/>
      <c r="Q22" s="220"/>
    </row>
    <row r="23" spans="1:17" ht="18.75" customHeight="1" x14ac:dyDescent="0.25">
      <c r="A23" s="142" t="str">
        <f>'2 Adult Exits'!A23</f>
        <v>Entered Employments include:  unsubsidized employment; military; and apprenticeship.</v>
      </c>
      <c r="B23" s="96"/>
      <c r="C23" s="142"/>
      <c r="D23" s="140"/>
      <c r="E23" s="139"/>
      <c r="F23" s="139"/>
      <c r="G23" s="142"/>
      <c r="H23" s="142"/>
      <c r="I23" s="142"/>
      <c r="J23" s="142"/>
      <c r="K23" s="142"/>
      <c r="L23" s="140"/>
      <c r="M23" s="142"/>
      <c r="N23" s="142"/>
    </row>
    <row r="24" spans="1:17" ht="18" customHeight="1" x14ac:dyDescent="0.25">
      <c r="A24" s="142" t="str">
        <f>'2 Adult Exits'!A24</f>
        <v xml:space="preserve">   Exclusions: Exiters who leave the program for medical reasons or who are institutionalized are not counted in Entered Employment rate.</v>
      </c>
      <c r="B24" s="96"/>
      <c r="C24" s="142"/>
      <c r="D24" s="140"/>
      <c r="E24" s="139"/>
      <c r="F24" s="139"/>
      <c r="G24" s="142"/>
      <c r="H24" s="142"/>
      <c r="I24" s="142"/>
      <c r="J24" s="142"/>
      <c r="K24" s="142"/>
      <c r="L24" s="140"/>
      <c r="M24" s="142"/>
      <c r="N24" s="142"/>
    </row>
    <row r="25" spans="1:17" ht="17.25" customHeight="1" x14ac:dyDescent="0.25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</row>
    <row r="27" spans="1:17" x14ac:dyDescent="0.2">
      <c r="L27" s="209"/>
    </row>
    <row r="28" spans="1:17" x14ac:dyDescent="0.2">
      <c r="L28" s="3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2"/>
  <sheetViews>
    <sheetView zoomScale="90" zoomScaleNormal="90" workbookViewId="0">
      <selection activeCell="N21" sqref="N21"/>
    </sheetView>
  </sheetViews>
  <sheetFormatPr defaultColWidth="9.140625" defaultRowHeight="12.75" x14ac:dyDescent="0.2"/>
  <cols>
    <col min="1" max="1" width="19.42578125" style="3" customWidth="1"/>
    <col min="2" max="2" width="8" style="3" customWidth="1"/>
    <col min="3" max="3" width="7.42578125" style="3" customWidth="1"/>
    <col min="4" max="4" width="10.140625" style="3" customWidth="1"/>
    <col min="5" max="5" width="9.85546875" style="3" customWidth="1"/>
    <col min="6" max="7" width="9.7109375" style="3" customWidth="1"/>
    <col min="8" max="8" width="7.5703125" style="3" customWidth="1"/>
    <col min="9" max="9" width="9.140625" style="3"/>
    <col min="10" max="10" width="9" style="3" customWidth="1"/>
    <col min="11" max="11" width="9.140625" style="3"/>
    <col min="12" max="12" width="8.7109375" style="3" customWidth="1"/>
    <col min="13" max="13" width="7.7109375" style="3" customWidth="1"/>
    <col min="14" max="14" width="8.5703125" style="3" customWidth="1"/>
    <col min="15" max="16" width="9.140625" style="3"/>
    <col min="17" max="17" width="8.85546875" style="3" customWidth="1"/>
    <col min="18" max="16384" width="9.140625" style="3"/>
  </cols>
  <sheetData>
    <row r="1" spans="1:29" s="24" customFormat="1" ht="20.100000000000001" customHeight="1" x14ac:dyDescent="0.2">
      <c r="A1" s="229" t="str">
        <f>+'1 Adult Part'!A1:O1</f>
        <v>TAB 6 - WIOA TITLE I PARTICIPANT SUMMARIES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1"/>
      <c r="AB1" s="3"/>
      <c r="AC1" s="3"/>
    </row>
    <row r="2" spans="1:29" s="24" customFormat="1" ht="20.100000000000001" customHeight="1" x14ac:dyDescent="0.2">
      <c r="A2" s="238" t="str">
        <f>'1 Adult Part'!$A$2</f>
        <v>FY26 QUARTER ENDING DECEMBER 31, 2025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40"/>
      <c r="AB2" s="3"/>
      <c r="AC2" s="3"/>
    </row>
    <row r="3" spans="1:29" s="24" customFormat="1" ht="20.100000000000001" customHeight="1" thickBot="1" x14ac:dyDescent="0.25">
      <c r="A3" s="235" t="s">
        <v>81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7"/>
      <c r="AB3" s="3"/>
      <c r="AC3" s="3"/>
    </row>
    <row r="4" spans="1:29" ht="16.5" customHeight="1" x14ac:dyDescent="0.25">
      <c r="A4" s="210"/>
      <c r="B4" s="232" t="str">
        <f>'3 Adult Characteristics'!$B$4</f>
        <v>Percentage of Total Participants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4"/>
    </row>
    <row r="5" spans="1:29" ht="51.75" customHeight="1" thickBot="1" x14ac:dyDescent="0.25">
      <c r="A5" s="211" t="s">
        <v>62</v>
      </c>
      <c r="B5" s="212" t="s">
        <v>64</v>
      </c>
      <c r="C5" s="149" t="s">
        <v>82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83</v>
      </c>
      <c r="J5" s="149" t="s">
        <v>72</v>
      </c>
      <c r="K5" s="149" t="s">
        <v>73</v>
      </c>
      <c r="L5" s="149" t="s">
        <v>74</v>
      </c>
      <c r="M5" s="29" t="s">
        <v>84</v>
      </c>
      <c r="N5" s="151" t="s">
        <v>76</v>
      </c>
      <c r="Q5" s="152"/>
      <c r="R5" s="152"/>
    </row>
    <row r="6" spans="1:29" s="46" customFormat="1" ht="21.95" customHeight="1" x14ac:dyDescent="0.2">
      <c r="A6" s="31" t="str">
        <f>'1 Adult Part'!A7</f>
        <v>Berkshire</v>
      </c>
      <c r="B6" s="153">
        <v>35</v>
      </c>
      <c r="C6" s="154">
        <v>20</v>
      </c>
      <c r="D6" s="155">
        <v>10</v>
      </c>
      <c r="E6" s="154">
        <v>13</v>
      </c>
      <c r="F6" s="154">
        <v>5</v>
      </c>
      <c r="G6" s="155">
        <v>25</v>
      </c>
      <c r="H6" s="154">
        <v>8</v>
      </c>
      <c r="I6" s="155">
        <v>53</v>
      </c>
      <c r="J6" s="154">
        <v>0</v>
      </c>
      <c r="K6" s="155">
        <v>0</v>
      </c>
      <c r="L6" s="155">
        <v>8</v>
      </c>
      <c r="M6" s="156">
        <v>5</v>
      </c>
      <c r="N6" s="213">
        <v>13</v>
      </c>
      <c r="O6" s="158"/>
      <c r="AB6" s="3"/>
      <c r="AC6" s="3"/>
    </row>
    <row r="7" spans="1:29" s="46" customFormat="1" ht="21.95" customHeight="1" x14ac:dyDescent="0.2">
      <c r="A7" s="47" t="str">
        <f>'1 Adult Part'!A8</f>
        <v>Boston</v>
      </c>
      <c r="B7" s="159">
        <v>80</v>
      </c>
      <c r="C7" s="160">
        <v>18</v>
      </c>
      <c r="D7" s="161">
        <v>30</v>
      </c>
      <c r="E7" s="160">
        <v>68</v>
      </c>
      <c r="F7" s="160">
        <v>9</v>
      </c>
      <c r="G7" s="161">
        <v>9</v>
      </c>
      <c r="H7" s="160">
        <v>0</v>
      </c>
      <c r="I7" s="161">
        <v>98</v>
      </c>
      <c r="J7" s="160">
        <v>0</v>
      </c>
      <c r="K7" s="161">
        <v>7</v>
      </c>
      <c r="L7" s="161">
        <v>0</v>
      </c>
      <c r="M7" s="162">
        <v>0</v>
      </c>
      <c r="N7" s="214">
        <v>23</v>
      </c>
      <c r="O7" s="158"/>
      <c r="AB7" s="3"/>
      <c r="AC7" s="3"/>
    </row>
    <row r="8" spans="1:29" s="46" customFormat="1" ht="21.95" customHeight="1" x14ac:dyDescent="0.2">
      <c r="A8" s="31" t="str">
        <f>'1 Adult Part'!A9</f>
        <v>Bristol</v>
      </c>
      <c r="B8" s="164">
        <v>45</v>
      </c>
      <c r="C8" s="165">
        <v>24</v>
      </c>
      <c r="D8" s="166">
        <v>11</v>
      </c>
      <c r="E8" s="165">
        <v>23</v>
      </c>
      <c r="F8" s="165">
        <v>6</v>
      </c>
      <c r="G8" s="166">
        <v>6</v>
      </c>
      <c r="H8" s="165">
        <v>0</v>
      </c>
      <c r="I8" s="166">
        <v>100</v>
      </c>
      <c r="J8" s="165">
        <v>0</v>
      </c>
      <c r="K8" s="166">
        <v>4</v>
      </c>
      <c r="L8" s="166">
        <v>1</v>
      </c>
      <c r="M8" s="167">
        <v>4</v>
      </c>
      <c r="N8" s="215">
        <v>15</v>
      </c>
      <c r="O8" s="158"/>
      <c r="AB8" s="3"/>
      <c r="AC8" s="3"/>
    </row>
    <row r="9" spans="1:29" s="46" customFormat="1" ht="21.95" customHeight="1" x14ac:dyDescent="0.2">
      <c r="A9" s="31" t="str">
        <f>'1 Adult Part'!A10</f>
        <v>Brockton</v>
      </c>
      <c r="B9" s="164">
        <v>64</v>
      </c>
      <c r="C9" s="165">
        <v>29</v>
      </c>
      <c r="D9" s="166">
        <v>8</v>
      </c>
      <c r="E9" s="165">
        <v>42</v>
      </c>
      <c r="F9" s="165">
        <v>6</v>
      </c>
      <c r="G9" s="166">
        <v>9</v>
      </c>
      <c r="H9" s="165">
        <v>3</v>
      </c>
      <c r="I9" s="166">
        <v>95</v>
      </c>
      <c r="J9" s="165">
        <v>0</v>
      </c>
      <c r="K9" s="166">
        <v>5</v>
      </c>
      <c r="L9" s="166">
        <v>0</v>
      </c>
      <c r="M9" s="167">
        <v>2</v>
      </c>
      <c r="N9" s="215">
        <v>9</v>
      </c>
      <c r="O9" s="158"/>
      <c r="AB9" s="3"/>
      <c r="AC9" s="3"/>
    </row>
    <row r="10" spans="1:29" s="46" customFormat="1" ht="21.95" customHeight="1" x14ac:dyDescent="0.2">
      <c r="A10" s="31" t="str">
        <f>'1 Adult Part'!A11</f>
        <v>Cape &amp; Islands</v>
      </c>
      <c r="B10" s="164">
        <v>59</v>
      </c>
      <c r="C10" s="165">
        <v>62</v>
      </c>
      <c r="D10" s="166">
        <v>5</v>
      </c>
      <c r="E10" s="165">
        <v>12</v>
      </c>
      <c r="F10" s="165">
        <v>7</v>
      </c>
      <c r="G10" s="166">
        <v>5</v>
      </c>
      <c r="H10" s="165">
        <v>0</v>
      </c>
      <c r="I10" s="166">
        <v>98</v>
      </c>
      <c r="J10" s="165">
        <v>0</v>
      </c>
      <c r="K10" s="166">
        <v>3</v>
      </c>
      <c r="L10" s="166">
        <v>0</v>
      </c>
      <c r="M10" s="167">
        <v>5</v>
      </c>
      <c r="N10" s="215">
        <v>2</v>
      </c>
      <c r="O10" s="158"/>
      <c r="AB10" s="3"/>
      <c r="AC10" s="3"/>
    </row>
    <row r="11" spans="1:29" s="46" customFormat="1" ht="21.95" customHeight="1" x14ac:dyDescent="0.2">
      <c r="A11" s="31" t="str">
        <f>'1 Adult Part'!A12</f>
        <v>Central Mass</v>
      </c>
      <c r="B11" s="164">
        <v>42</v>
      </c>
      <c r="C11" s="165">
        <v>35</v>
      </c>
      <c r="D11" s="166">
        <v>18</v>
      </c>
      <c r="E11" s="165">
        <v>17</v>
      </c>
      <c r="F11" s="165">
        <v>12</v>
      </c>
      <c r="G11" s="166">
        <v>9</v>
      </c>
      <c r="H11" s="165">
        <v>0</v>
      </c>
      <c r="I11" s="166">
        <v>97</v>
      </c>
      <c r="J11" s="165">
        <v>0</v>
      </c>
      <c r="K11" s="166">
        <v>45</v>
      </c>
      <c r="L11" s="166">
        <v>0</v>
      </c>
      <c r="M11" s="167">
        <v>5</v>
      </c>
      <c r="N11" s="215">
        <v>8</v>
      </c>
      <c r="O11" s="158"/>
      <c r="AB11" s="3"/>
      <c r="AC11" s="3"/>
    </row>
    <row r="12" spans="1:29" s="46" customFormat="1" ht="21.95" customHeight="1" x14ac:dyDescent="0.2">
      <c r="A12" s="31" t="str">
        <f>'1 Adult Part'!A13</f>
        <v>Franklin Hampshire</v>
      </c>
      <c r="B12" s="164">
        <v>51</v>
      </c>
      <c r="C12" s="165">
        <v>47</v>
      </c>
      <c r="D12" s="166">
        <v>7</v>
      </c>
      <c r="E12" s="165">
        <v>5</v>
      </c>
      <c r="F12" s="165">
        <v>0</v>
      </c>
      <c r="G12" s="166">
        <v>16</v>
      </c>
      <c r="H12" s="165">
        <v>0</v>
      </c>
      <c r="I12" s="166">
        <v>95</v>
      </c>
      <c r="J12" s="165">
        <v>0</v>
      </c>
      <c r="K12" s="166">
        <v>0</v>
      </c>
      <c r="L12" s="166">
        <v>2</v>
      </c>
      <c r="M12" s="167">
        <v>5</v>
      </c>
      <c r="N12" s="215">
        <v>16</v>
      </c>
      <c r="O12" s="158"/>
      <c r="AB12" s="3"/>
      <c r="AC12" s="3"/>
    </row>
    <row r="13" spans="1:29" s="46" customFormat="1" ht="21.95" customHeight="1" x14ac:dyDescent="0.2">
      <c r="A13" s="31" t="str">
        <f>'1 Adult Part'!A14</f>
        <v>Greater Lowell</v>
      </c>
      <c r="B13" s="164">
        <v>55</v>
      </c>
      <c r="C13" s="165">
        <v>31</v>
      </c>
      <c r="D13" s="166">
        <v>20</v>
      </c>
      <c r="E13" s="165">
        <v>13</v>
      </c>
      <c r="F13" s="165">
        <v>27</v>
      </c>
      <c r="G13" s="166">
        <v>3</v>
      </c>
      <c r="H13" s="165">
        <v>1</v>
      </c>
      <c r="I13" s="166">
        <v>93</v>
      </c>
      <c r="J13" s="165">
        <v>3</v>
      </c>
      <c r="K13" s="166">
        <v>4</v>
      </c>
      <c r="L13" s="166">
        <v>0</v>
      </c>
      <c r="M13" s="167">
        <v>0</v>
      </c>
      <c r="N13" s="215">
        <v>15</v>
      </c>
      <c r="O13" s="158"/>
      <c r="AB13" s="3"/>
      <c r="AC13" s="3"/>
    </row>
    <row r="14" spans="1:29" s="46" customFormat="1" ht="21.95" customHeight="1" x14ac:dyDescent="0.2">
      <c r="A14" s="31" t="str">
        <f>'1 Adult Part'!A15</f>
        <v>Greater New Bedford</v>
      </c>
      <c r="B14" s="164">
        <v>46</v>
      </c>
      <c r="C14" s="165">
        <v>29</v>
      </c>
      <c r="D14" s="166">
        <v>20</v>
      </c>
      <c r="E14" s="165">
        <v>14</v>
      </c>
      <c r="F14" s="165">
        <v>3</v>
      </c>
      <c r="G14" s="166">
        <v>10</v>
      </c>
      <c r="H14" s="165">
        <v>4</v>
      </c>
      <c r="I14" s="166">
        <v>99</v>
      </c>
      <c r="J14" s="165">
        <v>1</v>
      </c>
      <c r="K14" s="166">
        <v>42</v>
      </c>
      <c r="L14" s="166">
        <v>1</v>
      </c>
      <c r="M14" s="167">
        <v>13</v>
      </c>
      <c r="N14" s="215">
        <v>11</v>
      </c>
      <c r="O14" s="158"/>
      <c r="AB14" s="3"/>
      <c r="AC14" s="3"/>
    </row>
    <row r="15" spans="1:29" s="46" customFormat="1" ht="21.95" customHeight="1" x14ac:dyDescent="0.2">
      <c r="A15" s="31" t="str">
        <f>'1 Adult Part'!A16</f>
        <v>Hampden</v>
      </c>
      <c r="B15" s="164">
        <v>50</v>
      </c>
      <c r="C15" s="165">
        <v>18</v>
      </c>
      <c r="D15" s="166">
        <v>43</v>
      </c>
      <c r="E15" s="165">
        <v>18</v>
      </c>
      <c r="F15" s="165">
        <v>4</v>
      </c>
      <c r="G15" s="166">
        <v>4</v>
      </c>
      <c r="H15" s="165">
        <v>6</v>
      </c>
      <c r="I15" s="166">
        <v>98</v>
      </c>
      <c r="J15" s="165">
        <v>0</v>
      </c>
      <c r="K15" s="166">
        <v>8</v>
      </c>
      <c r="L15" s="166">
        <v>1</v>
      </c>
      <c r="M15" s="167">
        <v>2</v>
      </c>
      <c r="N15" s="215">
        <v>25</v>
      </c>
      <c r="O15" s="158"/>
      <c r="AB15" s="3"/>
      <c r="AC15" s="3"/>
    </row>
    <row r="16" spans="1:29" s="46" customFormat="1" ht="21.95" customHeight="1" x14ac:dyDescent="0.2">
      <c r="A16" s="31" t="str">
        <f>'1 Adult Part'!A17</f>
        <v>Merrimack Valley</v>
      </c>
      <c r="B16" s="164">
        <v>58</v>
      </c>
      <c r="C16" s="165">
        <v>23</v>
      </c>
      <c r="D16" s="166">
        <v>39</v>
      </c>
      <c r="E16" s="165">
        <v>13</v>
      </c>
      <c r="F16" s="165">
        <v>10</v>
      </c>
      <c r="G16" s="166">
        <v>19</v>
      </c>
      <c r="H16" s="165">
        <v>0</v>
      </c>
      <c r="I16" s="166">
        <v>100</v>
      </c>
      <c r="J16" s="165">
        <v>0</v>
      </c>
      <c r="K16" s="166">
        <v>6</v>
      </c>
      <c r="L16" s="166">
        <v>0</v>
      </c>
      <c r="M16" s="167">
        <v>6</v>
      </c>
      <c r="N16" s="215">
        <v>23</v>
      </c>
      <c r="O16" s="158"/>
      <c r="AB16" s="3"/>
      <c r="AC16" s="3"/>
    </row>
    <row r="17" spans="1:29" s="46" customFormat="1" ht="21.95" customHeight="1" x14ac:dyDescent="0.2">
      <c r="A17" s="31" t="str">
        <f>'1 Adult Part'!A18</f>
        <v>Metro North</v>
      </c>
      <c r="B17" s="164">
        <v>61</v>
      </c>
      <c r="C17" s="165">
        <v>41</v>
      </c>
      <c r="D17" s="166">
        <v>15</v>
      </c>
      <c r="E17" s="165">
        <v>9</v>
      </c>
      <c r="F17" s="165">
        <v>20</v>
      </c>
      <c r="G17" s="166">
        <v>9</v>
      </c>
      <c r="H17" s="165">
        <v>0</v>
      </c>
      <c r="I17" s="166">
        <v>97</v>
      </c>
      <c r="J17" s="165">
        <v>0</v>
      </c>
      <c r="K17" s="166">
        <v>6</v>
      </c>
      <c r="L17" s="166">
        <v>0</v>
      </c>
      <c r="M17" s="167">
        <v>5</v>
      </c>
      <c r="N17" s="215">
        <v>7</v>
      </c>
      <c r="O17" s="158"/>
      <c r="AB17" s="3"/>
      <c r="AC17" s="3"/>
    </row>
    <row r="18" spans="1:29" s="46" customFormat="1" ht="21.95" customHeight="1" x14ac:dyDescent="0.2">
      <c r="A18" s="31" t="str">
        <f>'1 Adult Part'!A19</f>
        <v>Metro South/West</v>
      </c>
      <c r="B18" s="164">
        <v>49</v>
      </c>
      <c r="C18" s="165">
        <v>34</v>
      </c>
      <c r="D18" s="166">
        <v>9</v>
      </c>
      <c r="E18" s="165">
        <v>16</v>
      </c>
      <c r="F18" s="165">
        <v>23</v>
      </c>
      <c r="G18" s="166">
        <v>8</v>
      </c>
      <c r="H18" s="165">
        <v>0</v>
      </c>
      <c r="I18" s="166">
        <v>97</v>
      </c>
      <c r="J18" s="165">
        <v>0</v>
      </c>
      <c r="K18" s="166">
        <v>3</v>
      </c>
      <c r="L18" s="166">
        <v>1</v>
      </c>
      <c r="M18" s="167">
        <v>3</v>
      </c>
      <c r="N18" s="215">
        <v>13</v>
      </c>
      <c r="O18" s="158"/>
      <c r="AB18" s="3"/>
      <c r="AC18" s="3"/>
    </row>
    <row r="19" spans="1:29" s="46" customFormat="1" ht="21.95" customHeight="1" x14ac:dyDescent="0.2">
      <c r="A19" s="31" t="str">
        <f>'1 Adult Part'!A20</f>
        <v>North Central</v>
      </c>
      <c r="B19" s="164">
        <v>38</v>
      </c>
      <c r="C19" s="165">
        <v>33</v>
      </c>
      <c r="D19" s="166">
        <v>8</v>
      </c>
      <c r="E19" s="165">
        <v>17</v>
      </c>
      <c r="F19" s="165">
        <v>8</v>
      </c>
      <c r="G19" s="166">
        <v>4</v>
      </c>
      <c r="H19" s="165">
        <v>0</v>
      </c>
      <c r="I19" s="166">
        <v>100</v>
      </c>
      <c r="J19" s="165">
        <v>0</v>
      </c>
      <c r="K19" s="166">
        <v>4</v>
      </c>
      <c r="L19" s="166">
        <v>0</v>
      </c>
      <c r="M19" s="167">
        <v>13</v>
      </c>
      <c r="N19" s="215">
        <v>4</v>
      </c>
      <c r="O19" s="158"/>
      <c r="AB19" s="3"/>
      <c r="AC19" s="3"/>
    </row>
    <row r="20" spans="1:29" s="46" customFormat="1" ht="21.95" customHeight="1" x14ac:dyDescent="0.2">
      <c r="A20" s="31" t="str">
        <f>'1 Adult Part'!A21</f>
        <v>North Shore</v>
      </c>
      <c r="B20" s="164">
        <v>61</v>
      </c>
      <c r="C20" s="165">
        <v>43</v>
      </c>
      <c r="D20" s="166">
        <v>18</v>
      </c>
      <c r="E20" s="165">
        <v>20</v>
      </c>
      <c r="F20" s="165">
        <v>6</v>
      </c>
      <c r="G20" s="166">
        <v>10</v>
      </c>
      <c r="H20" s="165">
        <v>0</v>
      </c>
      <c r="I20" s="166">
        <v>98</v>
      </c>
      <c r="J20" s="165">
        <v>0</v>
      </c>
      <c r="K20" s="166">
        <v>10</v>
      </c>
      <c r="L20" s="166">
        <v>0</v>
      </c>
      <c r="M20" s="167">
        <v>6</v>
      </c>
      <c r="N20" s="215">
        <v>12</v>
      </c>
      <c r="O20" s="158"/>
      <c r="AB20" s="3"/>
      <c r="AC20" s="3"/>
    </row>
    <row r="21" spans="1:29" s="46" customFormat="1" ht="21.95" customHeight="1" thickBot="1" x14ac:dyDescent="0.25">
      <c r="A21" s="73" t="str">
        <f>'1 Adult Part'!A22</f>
        <v>South Shore</v>
      </c>
      <c r="B21" s="169">
        <v>53</v>
      </c>
      <c r="C21" s="170">
        <v>33</v>
      </c>
      <c r="D21" s="171">
        <v>3</v>
      </c>
      <c r="E21" s="170">
        <v>14</v>
      </c>
      <c r="F21" s="170">
        <v>20</v>
      </c>
      <c r="G21" s="171">
        <v>6</v>
      </c>
      <c r="H21" s="170">
        <v>1</v>
      </c>
      <c r="I21" s="171">
        <v>98</v>
      </c>
      <c r="J21" s="170">
        <v>0</v>
      </c>
      <c r="K21" s="171">
        <v>5</v>
      </c>
      <c r="L21" s="171">
        <v>0</v>
      </c>
      <c r="M21" s="172">
        <v>3</v>
      </c>
      <c r="N21" s="216">
        <v>5</v>
      </c>
      <c r="O21" s="158"/>
      <c r="AB21" s="3"/>
      <c r="AC21" s="3"/>
    </row>
    <row r="22" spans="1:29" s="46" customFormat="1" ht="21.95" customHeight="1" thickBot="1" x14ac:dyDescent="0.25">
      <c r="A22" s="83" t="s">
        <v>48</v>
      </c>
      <c r="B22" s="174">
        <v>52</v>
      </c>
      <c r="C22" s="176">
        <v>32</v>
      </c>
      <c r="D22" s="175">
        <v>17</v>
      </c>
      <c r="E22" s="175">
        <v>19</v>
      </c>
      <c r="F22" s="177">
        <v>12</v>
      </c>
      <c r="G22" s="175">
        <v>8</v>
      </c>
      <c r="H22" s="177">
        <v>2</v>
      </c>
      <c r="I22" s="177">
        <v>96</v>
      </c>
      <c r="J22" s="177">
        <v>0</v>
      </c>
      <c r="K22" s="175">
        <v>9</v>
      </c>
      <c r="L22" s="175">
        <v>1</v>
      </c>
      <c r="M22" s="178">
        <v>4</v>
      </c>
      <c r="N22" s="216">
        <v>13</v>
      </c>
      <c r="O22" s="158"/>
      <c r="Q22" s="180"/>
      <c r="R22" s="181"/>
      <c r="S22" s="181"/>
      <c r="T22" s="181"/>
      <c r="U22" s="181"/>
      <c r="V22" s="18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47E64B-D35F-44B6-AD06-8C7390D25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6615A1D-FB13-4ADC-8F9D-0737F10E5832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b72976aa-e7d9-498e-b08a-d3d9e47e4056"/>
    <ds:schemaRef ds:uri="a543ae4e-6060-48c8-a421-709023b87e3c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69eef59b-4fb6-4551-80fa-880d5adf8c10"/>
    <ds:schemaRef ds:uri="f8197ce3-f327-445f-9ae6-74b08f5a20a9"/>
  </ds:schemaRefs>
</ds:datastoreItem>
</file>

<file path=customXml/itemProps4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Burke, Matthew (DCS)</cp:lastModifiedBy>
  <cp:revision/>
  <dcterms:created xsi:type="dcterms:W3CDTF">2002-10-30T15:58:39Z</dcterms:created>
  <dcterms:modified xsi:type="dcterms:W3CDTF">2026-05-03T19:07:14Z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r8>18857400</vt:r8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0x010100A95036446F218841831E389EE0ED1EE2</vt:lpwstr>
  </property>
  <property fmtid="{D5CDD505-2E9C-101B-9397-08002B2CF9AE}" pid="6" name="MediaServiceImageTags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