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3 03312026/"/>
    </mc:Choice>
  </mc:AlternateContent>
  <xr:revisionPtr revIDLastSave="1330" documentId="11_FB508043404FAEA238E5144F26598A3343AB2CB9" xr6:coauthVersionLast="47" xr6:coauthVersionMax="47" xr10:uidLastSave="{8649EB6F-9E04-44A0-8492-94B431B109E1}"/>
  <bookViews>
    <workbookView xWindow="330" yWindow="210" windowWidth="14340" windowHeight="14940" tabRatio="883" firstSheet="1" activeTab="5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9" l="1"/>
  <c r="R23" i="9"/>
  <c r="J6" i="3"/>
  <c r="I23" i="1"/>
  <c r="J19" i="4"/>
  <c r="J10" i="4"/>
  <c r="M22" i="4"/>
  <c r="G13" i="4"/>
  <c r="M20" i="9"/>
  <c r="J20" i="9"/>
  <c r="G13" i="3"/>
  <c r="M20" i="1"/>
  <c r="J20" i="1"/>
  <c r="N23" i="1"/>
  <c r="G9" i="4"/>
  <c r="G22" i="9"/>
  <c r="G9" i="3"/>
  <c r="J22" i="1"/>
  <c r="G22" i="1"/>
  <c r="G15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G21" i="9"/>
  <c r="B23" i="9"/>
  <c r="C23" i="9"/>
  <c r="F23" i="9"/>
  <c r="H23" i="9"/>
  <c r="I23" i="9"/>
  <c r="Q23" i="9"/>
  <c r="P23" i="9"/>
  <c r="O23" i="9"/>
  <c r="L23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D11" i="4"/>
  <c r="G11" i="4"/>
  <c r="I11" i="4"/>
  <c r="J11" i="4"/>
  <c r="D12" i="4"/>
  <c r="G12" i="4"/>
  <c r="I12" i="4"/>
  <c r="J12" i="4"/>
  <c r="D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D21" i="1"/>
  <c r="G21" i="1"/>
  <c r="D22" i="1"/>
  <c r="C23" i="1"/>
  <c r="D23" i="1" s="1"/>
  <c r="F23" i="1"/>
  <c r="J23" i="1"/>
  <c r="L23" i="1"/>
  <c r="M23" i="1" s="1"/>
  <c r="O23" i="1"/>
  <c r="P23" i="1"/>
  <c r="Q23" i="1"/>
  <c r="R23" i="1"/>
  <c r="I22" i="4" l="1"/>
  <c r="J22" i="4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<sst xmlns="http://schemas.openxmlformats.org/spreadsheetml/2006/main" count="212" uniqueCount="86">
  <si>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</si>
  <si>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</si>
  <si>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</si>
  <si>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</si>
  <si>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</si>
  <si>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</si>
  <si>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</si>
  <si>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</si>
  <si>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</si>
  <si>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</si>
  <si>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</si>
  <si>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</si>
  <si>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</si>
  <si>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</si>
  <si>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</si>
  <si>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</si>
  <si>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</si>
  <si>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</si>
  <si>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</si>
  <si>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</si>
  <si>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</si>
  <si>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</si>
  <si>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</si>
  <si>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</si>
  <si>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</si>
  <si>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</si>
  <si>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</si>
  <si>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</si>
  <si>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</si>
  <si>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</si>
  <si>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</si>
  <si>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</si>
  <si>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</si>
  <si>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</si>
  <si>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</si>
  <si>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</si>
  <si>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</si>
  <si>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</si>
  <si>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</si>
  <si>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</si>
  <si>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</si>
  <si>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</si>
  <si>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</si>
  <si>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</si>
  <si>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</si>
  <si>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</si>
  <si>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</si>
  <si>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</si>
  <si>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</si>
  <si>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</si>
  <si>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</si>
  <si>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</si>
  <si>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</si>
  <si>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</si>
  <si>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</si>
  <si>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</si>
  <si>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</si>
  <si>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</si>
  <si>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</si>
  <si>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</si>
  <si>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</si>
  <si>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</si>
  <si>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</si>
  <si>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</si>
  <si>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</si>
  <si>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</si>
  <si>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</si>
  <si>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</si>
  <si>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</si>
  <si>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</si>
  <si>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</si>
  <si>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</si>
  <si>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</si>
  <si>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</si>
  <si>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</si>
  <si>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</si>
  <si>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</si>
  <si>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</si>
  <si>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</si>
  <si>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</si>
  <si>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</si>
  <si>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</si>
  <si>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</si>
  <si>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</si>
  <si>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</si>
  <si>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FY26 QUARTER ENDING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</si>
</sst>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0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9" fontId="9" fillId="0" borderId="26" xfId="0" applyNumberFormat="1" applyFont="1" applyBorder="1" applyAlignment="1">
      <alignment horizontal="center" vertical="center"/>
    </xf>
    <xf numFmtId="9" fontId="9" fillId="0" borderId="21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9" fontId="9" fillId="0" borderId="23" xfId="3" applyFont="1" applyFill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1" fontId="9" fillId="0" borderId="27" xfId="0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zoomScale="85" zoomScaleNormal="100" workbookViewId="0">
      <selection activeCell="C7" sqref="C7:F7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63"/>
      <c r="D2" s="264"/>
      <c r="E2" s="264"/>
      <c r="F2" s="265"/>
      <c r="G2" s="2"/>
    </row>
    <row r="3" spans="2:8" ht="18.75" customHeight="1" thickTop="1" thickBot="1" x14ac:dyDescent="0.3">
      <c r="B3" s="1"/>
      <c r="C3" s="224"/>
      <c r="D3" s="225"/>
      <c r="E3" s="225"/>
      <c r="F3" s="226"/>
      <c r="G3" s="2"/>
    </row>
    <row r="4" spans="2:8" ht="18.75" customHeight="1" thickTop="1" thickBot="1" x14ac:dyDescent="0.35">
      <c r="B4" s="1"/>
      <c r="C4" s="266"/>
      <c r="D4" s="267"/>
      <c r="E4" s="267"/>
      <c r="F4" s="268"/>
      <c r="G4" s="2"/>
    </row>
    <row r="5" spans="2:8" ht="18.75" customHeight="1" thickTop="1" thickBot="1" x14ac:dyDescent="0.3">
      <c r="B5" s="1"/>
      <c r="C5" s="269"/>
      <c r="D5" s="270"/>
      <c r="E5" s="270"/>
      <c r="F5" s="271"/>
      <c r="G5" s="2"/>
    </row>
    <row r="6" spans="2:8" ht="18.75" customHeight="1" thickTop="1" thickBot="1" x14ac:dyDescent="0.35">
      <c r="B6" s="1"/>
      <c r="C6" s="266" t="s">
        <v>0</v>
      </c>
      <c r="D6" s="267"/>
      <c r="E6" s="267"/>
      <c r="F6" s="268"/>
      <c r="G6" s="2"/>
    </row>
    <row r="7" spans="2:8" ht="19.5" customHeight="1" thickTop="1" thickBot="1" x14ac:dyDescent="0.35">
      <c r="B7" s="1"/>
      <c r="C7" s="266" t="s">
        <v>85</v>
      </c>
      <c r="D7" s="267"/>
      <c r="E7" s="267"/>
      <c r="F7" s="268"/>
      <c r="G7" s="2"/>
    </row>
    <row r="8" spans="2:8" ht="17.25" thickTop="1" thickBot="1" x14ac:dyDescent="0.3">
      <c r="B8" s="1"/>
      <c r="C8" s="269"/>
      <c r="D8" s="270"/>
      <c r="E8" s="270"/>
      <c r="F8" s="271"/>
      <c r="G8" s="2"/>
    </row>
    <row r="9" spans="2:8" s="7" customFormat="1" ht="17.25" thickTop="1" thickBot="1" x14ac:dyDescent="0.3">
      <c r="B9" s="4"/>
      <c r="C9" s="224"/>
      <c r="D9" s="225"/>
      <c r="E9" s="5"/>
      <c r="F9" s="226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1</v>
      </c>
      <c r="F10" s="11"/>
      <c r="G10" s="6"/>
    </row>
    <row r="11" spans="2:8" s="7" customFormat="1" ht="17.25" thickTop="1" thickBot="1" x14ac:dyDescent="0.3">
      <c r="B11" s="4"/>
      <c r="C11" s="224"/>
      <c r="D11" s="225"/>
      <c r="E11" s="12"/>
      <c r="F11" s="226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2</v>
      </c>
      <c r="F12" s="16"/>
      <c r="G12" s="6"/>
    </row>
    <row r="13" spans="2:8" s="7" customFormat="1" ht="20.25" thickTop="1" thickBot="1" x14ac:dyDescent="0.35">
      <c r="B13" s="4"/>
      <c r="C13" s="8"/>
      <c r="E13" s="17"/>
      <c r="F13" s="18"/>
      <c r="G13" s="6"/>
    </row>
    <row r="14" spans="2:8" s="7" customFormat="1" ht="17.25" customHeight="1" thickTop="1" thickBot="1" x14ac:dyDescent="0.35">
      <c r="B14" s="19"/>
      <c r="E14" s="15" t="s">
        <v>3</v>
      </c>
      <c r="F14" s="14"/>
      <c r="G14" s="20"/>
      <c r="H14" s="14"/>
    </row>
    <row r="15" spans="2:8" s="7" customFormat="1" ht="20.25" thickTop="1" thickBot="1" x14ac:dyDescent="0.35">
      <c r="B15" s="4"/>
      <c r="C15" s="8"/>
      <c r="E15" s="17"/>
      <c r="F15" s="18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4</v>
      </c>
      <c r="F16" s="16"/>
      <c r="G16" s="6"/>
    </row>
    <row r="17" spans="2:7" ht="17.25" thickTop="1" thickBot="1" x14ac:dyDescent="0.3">
      <c r="B17" s="1"/>
      <c r="C17" s="224"/>
      <c r="D17" s="7"/>
      <c r="E17" s="12"/>
      <c r="F17" s="18"/>
      <c r="G17" s="2"/>
    </row>
    <row r="18" spans="2:7" s="7" customFormat="1" ht="17.25" thickTop="1" thickBot="1" x14ac:dyDescent="0.3">
      <c r="B18" s="4"/>
      <c r="C18" s="8"/>
      <c r="E18" s="12"/>
      <c r="F18" s="18"/>
      <c r="G18" s="6"/>
    </row>
    <row r="19" spans="2:7" s="7" customFormat="1" ht="17.25" customHeight="1" thickTop="1" thickBot="1" x14ac:dyDescent="0.4">
      <c r="B19" s="4"/>
      <c r="C19" s="8"/>
      <c r="D19" s="9"/>
      <c r="E19" s="21" t="s">
        <v>5</v>
      </c>
      <c r="F19" s="11"/>
      <c r="G19" s="6"/>
    </row>
    <row r="20" spans="2:7" s="7" customFormat="1" ht="17.25" thickTop="1" thickBot="1" x14ac:dyDescent="0.3">
      <c r="B20" s="4"/>
      <c r="C20" s="224"/>
      <c r="D20" s="225"/>
      <c r="E20" s="12"/>
      <c r="F20" s="226"/>
      <c r="G20" s="6"/>
    </row>
    <row r="21" spans="2:7" s="7" customFormat="1" ht="17.25" customHeight="1" thickTop="1" thickBot="1" x14ac:dyDescent="0.35">
      <c r="B21" s="4"/>
      <c r="C21" s="13"/>
      <c r="D21" s="14"/>
      <c r="E21" s="15" t="s">
        <v>6</v>
      </c>
      <c r="F21" s="16"/>
      <c r="G21" s="6"/>
    </row>
    <row r="22" spans="2:7" s="7" customFormat="1" ht="20.25" thickTop="1" thickBot="1" x14ac:dyDescent="0.35">
      <c r="B22" s="4"/>
      <c r="C22" s="8"/>
      <c r="E22" s="17"/>
      <c r="F22" s="18"/>
      <c r="G22" s="6"/>
    </row>
    <row r="23" spans="2:7" s="7" customFormat="1" ht="21.75" customHeight="1" thickTop="1" thickBot="1" x14ac:dyDescent="0.35">
      <c r="B23" s="4"/>
      <c r="C23" s="13"/>
      <c r="D23" s="14"/>
      <c r="E23" s="15" t="s">
        <v>7</v>
      </c>
      <c r="F23" s="16"/>
      <c r="G23" s="6"/>
    </row>
    <row r="24" spans="2:7" s="7" customFormat="1" ht="20.25" thickTop="1" thickBot="1" x14ac:dyDescent="0.35">
      <c r="B24" s="4"/>
      <c r="C24" s="8"/>
      <c r="E24" s="17"/>
      <c r="F24" s="18"/>
      <c r="G24" s="6"/>
    </row>
    <row r="25" spans="2:7" s="7" customFormat="1" ht="17.25" customHeight="1" thickTop="1" thickBot="1" x14ac:dyDescent="0.35">
      <c r="B25" s="4"/>
      <c r="C25" s="13"/>
      <c r="D25" s="14"/>
      <c r="E25" s="15" t="s">
        <v>8</v>
      </c>
      <c r="F25" s="16"/>
      <c r="G25" s="6"/>
    </row>
    <row r="26" spans="2:7" ht="17.25" thickTop="1" thickBot="1" x14ac:dyDescent="0.3">
      <c r="B26" s="1"/>
      <c r="C26" s="269"/>
      <c r="D26" s="270"/>
      <c r="E26" s="270"/>
      <c r="F26" s="271"/>
      <c r="G26" s="2"/>
    </row>
    <row r="27" spans="2:7" ht="14.25" thickTop="1" thickBot="1" x14ac:dyDescent="0.25">
      <c r="B27" s="1"/>
      <c r="C27" s="275"/>
      <c r="D27" s="276"/>
      <c r="E27" s="276"/>
      <c r="F27" s="277"/>
      <c r="G27" s="2"/>
    </row>
    <row r="28" spans="2:7" ht="14.25" thickTop="1" thickBot="1" x14ac:dyDescent="0.25">
      <c r="B28" s="1"/>
      <c r="C28" s="272"/>
      <c r="D28" s="273"/>
      <c r="E28" s="273"/>
      <c r="F28" s="274"/>
      <c r="G28" s="2"/>
    </row>
    <row r="29" spans="2:7" ht="4.5" customHeight="1" thickTop="1" x14ac:dyDescent="0.2">
      <c r="B29" s="1"/>
      <c r="C29" s="2"/>
      <c r="D29" s="2"/>
      <c r="E29" s="2"/>
      <c r="F29" s="2"/>
      <c r="G29" s="2"/>
    </row>
    <row r="30" spans="2:7" ht="12.75" customHeight="1" x14ac:dyDescent="0.2">
      <c r="C30" s="22"/>
    </row>
    <row r="31" spans="2:7" x14ac:dyDescent="0.2">
      <c r="C31" s="3" t="s">
        <v>9</v>
      </c>
      <c r="F31" s="23"/>
    </row>
    <row r="32" spans="2:7" x14ac:dyDescent="0.2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topLeftCell="A2" zoomScaleNormal="100" workbookViewId="0">
      <selection activeCell="M13" sqref="M13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45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7"/>
    </row>
    <row r="2" spans="1:19" s="24" customFormat="1" ht="20.100000000000001" customHeight="1" x14ac:dyDescent="0.2">
      <c r="A2" s="248" t="s">
        <v>85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50"/>
    </row>
    <row r="3" spans="1:19" s="24" customFormat="1" ht="20.100000000000001" customHeight="1" thickBot="1" x14ac:dyDescent="0.25">
      <c r="A3" s="251" t="s">
        <v>11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3"/>
    </row>
    <row r="4" spans="1:19" s="24" customFormat="1" ht="12.75" customHeight="1" x14ac:dyDescent="0.2">
      <c r="A4" s="260" t="s">
        <v>12</v>
      </c>
      <c r="B4" s="254" t="s">
        <v>13</v>
      </c>
      <c r="C4" s="255"/>
      <c r="D4" s="256"/>
      <c r="E4" s="254" t="s">
        <v>14</v>
      </c>
      <c r="F4" s="255"/>
      <c r="G4" s="256"/>
      <c r="H4" s="254" t="s">
        <v>15</v>
      </c>
      <c r="I4" s="255"/>
      <c r="J4" s="255"/>
      <c r="K4" s="255"/>
      <c r="L4" s="255"/>
      <c r="M4" s="256"/>
      <c r="N4" s="254" t="s">
        <v>16</v>
      </c>
      <c r="O4" s="255"/>
      <c r="P4" s="255"/>
      <c r="Q4" s="255"/>
      <c r="R4" s="256"/>
    </row>
    <row r="5" spans="1:19" ht="12.75" customHeight="1" x14ac:dyDescent="0.2">
      <c r="A5" s="261"/>
      <c r="B5" s="257" t="s">
        <v>17</v>
      </c>
      <c r="C5" s="258"/>
      <c r="D5" s="259"/>
      <c r="E5" s="257" t="s">
        <v>18</v>
      </c>
      <c r="F5" s="258"/>
      <c r="G5" s="259"/>
      <c r="H5" s="257" t="s">
        <v>18</v>
      </c>
      <c r="I5" s="258"/>
      <c r="J5" s="258"/>
      <c r="K5" s="258"/>
      <c r="L5" s="258"/>
      <c r="M5" s="259"/>
      <c r="N5" s="257" t="s">
        <v>19</v>
      </c>
      <c r="O5" s="258"/>
      <c r="P5" s="258"/>
      <c r="Q5" s="258"/>
      <c r="R5" s="259"/>
    </row>
    <row r="6" spans="1:19" ht="50.25" customHeight="1" thickBot="1" x14ac:dyDescent="0.25">
      <c r="A6" s="262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36</v>
      </c>
      <c r="C7" s="33">
        <v>20</v>
      </c>
      <c r="D7" s="34">
        <f t="shared" ref="D7:D23" si="0">(C7/B7)</f>
        <v>0.55555555555555558</v>
      </c>
      <c r="E7" s="35">
        <v>22</v>
      </c>
      <c r="F7" s="36">
        <v>6</v>
      </c>
      <c r="G7" s="34">
        <f t="shared" ref="G7:G23" si="1">(F7/E7)</f>
        <v>0.27272727272727271</v>
      </c>
      <c r="H7" s="37">
        <v>15</v>
      </c>
      <c r="I7" s="33">
        <v>10</v>
      </c>
      <c r="J7" s="38">
        <f t="shared" ref="J7:J23" si="2">(I7/H7)</f>
        <v>0.66666666666666663</v>
      </c>
      <c r="K7" s="36">
        <v>20</v>
      </c>
      <c r="L7" s="39">
        <v>18</v>
      </c>
      <c r="M7" s="40">
        <f>+L7/K7</f>
        <v>0.9</v>
      </c>
      <c r="N7" s="41">
        <v>0</v>
      </c>
      <c r="O7" s="42">
        <v>0</v>
      </c>
      <c r="P7" s="39">
        <v>18</v>
      </c>
      <c r="Q7" s="43">
        <v>1</v>
      </c>
      <c r="R7" s="44">
        <v>2</v>
      </c>
      <c r="S7" s="45"/>
    </row>
    <row r="8" spans="1:19" s="46" customFormat="1" ht="20.100000000000001" customHeight="1" x14ac:dyDescent="0.2">
      <c r="A8" s="47" t="s">
        <v>33</v>
      </c>
      <c r="B8" s="48">
        <v>150</v>
      </c>
      <c r="C8" s="49">
        <v>134</v>
      </c>
      <c r="D8" s="50">
        <f t="shared" si="0"/>
        <v>0.89333333333333331</v>
      </c>
      <c r="E8" s="51">
        <v>80</v>
      </c>
      <c r="F8" s="52">
        <v>84</v>
      </c>
      <c r="G8" s="50">
        <f t="shared" si="1"/>
        <v>1.05</v>
      </c>
      <c r="H8" s="37">
        <v>80</v>
      </c>
      <c r="I8" s="49">
        <v>69</v>
      </c>
      <c r="J8" s="53">
        <f t="shared" si="2"/>
        <v>0.86250000000000004</v>
      </c>
      <c r="K8" s="52">
        <v>188</v>
      </c>
      <c r="L8" s="54">
        <v>118</v>
      </c>
      <c r="M8" s="55">
        <f>+L8/K8</f>
        <v>0.62765957446808507</v>
      </c>
      <c r="N8" s="56">
        <v>0</v>
      </c>
      <c r="O8" s="57">
        <v>0</v>
      </c>
      <c r="P8" s="54">
        <v>116</v>
      </c>
      <c r="Q8" s="58">
        <v>2</v>
      </c>
      <c r="R8" s="59">
        <v>2</v>
      </c>
      <c r="S8" s="45"/>
    </row>
    <row r="9" spans="1:19" s="46" customFormat="1" ht="20.100000000000001" customHeight="1" x14ac:dyDescent="0.2">
      <c r="A9" s="31" t="s">
        <v>34</v>
      </c>
      <c r="B9" s="48">
        <v>70</v>
      </c>
      <c r="C9" s="60">
        <v>41</v>
      </c>
      <c r="D9" s="61">
        <f t="shared" si="0"/>
        <v>0.58571428571428574</v>
      </c>
      <c r="E9" s="51">
        <v>35</v>
      </c>
      <c r="F9" s="52">
        <v>14</v>
      </c>
      <c r="G9" s="50">
        <f t="shared" si="1"/>
        <v>0.4</v>
      </c>
      <c r="H9" s="37">
        <v>24</v>
      </c>
      <c r="I9" s="60">
        <v>16</v>
      </c>
      <c r="J9" s="53">
        <f t="shared" si="2"/>
        <v>0.66666666666666663</v>
      </c>
      <c r="K9" s="52">
        <v>36</v>
      </c>
      <c r="L9" s="54">
        <v>38</v>
      </c>
      <c r="M9" s="55">
        <f t="shared" ref="M9:M22" si="3">+L9/K9</f>
        <v>1.0555555555555556</v>
      </c>
      <c r="N9" s="62">
        <v>2</v>
      </c>
      <c r="O9" s="63">
        <v>0</v>
      </c>
      <c r="P9" s="64">
        <v>35</v>
      </c>
      <c r="Q9" s="65">
        <v>2</v>
      </c>
      <c r="R9" s="66">
        <v>2</v>
      </c>
      <c r="S9" s="45"/>
    </row>
    <row r="10" spans="1:19" s="46" customFormat="1" ht="20.100000000000001" customHeight="1" x14ac:dyDescent="0.2">
      <c r="A10" s="31" t="s">
        <v>35</v>
      </c>
      <c r="B10" s="67">
        <v>81</v>
      </c>
      <c r="C10" s="60">
        <v>67</v>
      </c>
      <c r="D10" s="61">
        <f t="shared" si="0"/>
        <v>0.8271604938271605</v>
      </c>
      <c r="E10" s="68">
        <v>52</v>
      </c>
      <c r="F10" s="52">
        <v>36</v>
      </c>
      <c r="G10" s="50">
        <f t="shared" si="1"/>
        <v>0.69230769230769229</v>
      </c>
      <c r="H10" s="69">
        <v>17</v>
      </c>
      <c r="I10" s="60">
        <v>24</v>
      </c>
      <c r="J10" s="53">
        <f>IF(H10&gt;0,I10/H10,0)</f>
        <v>1.411764705882353</v>
      </c>
      <c r="K10" s="52">
        <v>24</v>
      </c>
      <c r="L10" s="54">
        <v>31</v>
      </c>
      <c r="M10" s="55">
        <f t="shared" si="3"/>
        <v>1.2916666666666667</v>
      </c>
      <c r="N10" s="62">
        <v>0</v>
      </c>
      <c r="O10" s="63">
        <v>0</v>
      </c>
      <c r="P10" s="64">
        <v>30</v>
      </c>
      <c r="Q10" s="65">
        <v>2</v>
      </c>
      <c r="R10" s="66">
        <v>1</v>
      </c>
      <c r="S10" s="45"/>
    </row>
    <row r="11" spans="1:19" s="46" customFormat="1" ht="20.100000000000001" customHeight="1" x14ac:dyDescent="0.2">
      <c r="A11" s="31" t="s">
        <v>36</v>
      </c>
      <c r="B11" s="48">
        <v>28</v>
      </c>
      <c r="C11" s="60">
        <v>13</v>
      </c>
      <c r="D11" s="61">
        <f t="shared" si="0"/>
        <v>0.4642857142857143</v>
      </c>
      <c r="E11" s="70">
        <v>12</v>
      </c>
      <c r="F11" s="52">
        <v>1</v>
      </c>
      <c r="G11" s="50">
        <f t="shared" si="1"/>
        <v>8.3333333333333329E-2</v>
      </c>
      <c r="H11" s="37">
        <v>6</v>
      </c>
      <c r="I11" s="60">
        <v>1</v>
      </c>
      <c r="J11" s="53">
        <f>IF(H11&gt;0,I11/H11,0)</f>
        <v>0.16666666666666666</v>
      </c>
      <c r="K11" s="52">
        <v>18</v>
      </c>
      <c r="L11" s="54">
        <v>9</v>
      </c>
      <c r="M11" s="55">
        <f>IF(K11&gt;0,L11/K11,0)</f>
        <v>0.5</v>
      </c>
      <c r="N11" s="62">
        <v>0</v>
      </c>
      <c r="O11" s="63">
        <v>0</v>
      </c>
      <c r="P11" s="64">
        <v>9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104</v>
      </c>
      <c r="C12" s="60">
        <v>99</v>
      </c>
      <c r="D12" s="61">
        <f t="shared" si="0"/>
        <v>0.95192307692307687</v>
      </c>
      <c r="E12" s="72">
        <v>57</v>
      </c>
      <c r="F12" s="52">
        <v>45</v>
      </c>
      <c r="G12" s="50">
        <f t="shared" si="1"/>
        <v>0.78947368421052633</v>
      </c>
      <c r="H12" s="37">
        <v>53</v>
      </c>
      <c r="I12" s="60">
        <v>44</v>
      </c>
      <c r="J12" s="53">
        <f t="shared" si="2"/>
        <v>0.83018867924528306</v>
      </c>
      <c r="K12" s="52">
        <v>98</v>
      </c>
      <c r="L12" s="54">
        <v>97</v>
      </c>
      <c r="M12" s="55">
        <f t="shared" si="3"/>
        <v>0.98979591836734693</v>
      </c>
      <c r="N12" s="62">
        <v>1</v>
      </c>
      <c r="O12" s="63">
        <v>19</v>
      </c>
      <c r="P12" s="64">
        <v>79</v>
      </c>
      <c r="Q12" s="65">
        <v>1</v>
      </c>
      <c r="R12" s="66">
        <v>1</v>
      </c>
      <c r="S12" s="45"/>
    </row>
    <row r="13" spans="1:19" s="46" customFormat="1" ht="20.100000000000001" customHeight="1" x14ac:dyDescent="0.2">
      <c r="A13" s="31" t="s">
        <v>38</v>
      </c>
      <c r="B13" s="48">
        <v>60</v>
      </c>
      <c r="C13" s="60">
        <v>35</v>
      </c>
      <c r="D13" s="61">
        <f t="shared" si="0"/>
        <v>0.58333333333333337</v>
      </c>
      <c r="E13" s="51">
        <v>36</v>
      </c>
      <c r="F13" s="52">
        <v>16</v>
      </c>
      <c r="G13" s="50">
        <f t="shared" si="1"/>
        <v>0.44444444444444442</v>
      </c>
      <c r="H13" s="37">
        <v>28</v>
      </c>
      <c r="I13" s="60">
        <v>12</v>
      </c>
      <c r="J13" s="53">
        <f t="shared" si="2"/>
        <v>0.42857142857142855</v>
      </c>
      <c r="K13" s="52">
        <v>38</v>
      </c>
      <c r="L13" s="54">
        <v>27</v>
      </c>
      <c r="M13" s="55">
        <f t="shared" si="3"/>
        <v>0.71052631578947367</v>
      </c>
      <c r="N13" s="62">
        <v>0</v>
      </c>
      <c r="O13" s="63">
        <v>0</v>
      </c>
      <c r="P13" s="64">
        <v>27</v>
      </c>
      <c r="Q13" s="65">
        <v>0</v>
      </c>
      <c r="R13" s="66">
        <v>0</v>
      </c>
      <c r="S13" s="45"/>
    </row>
    <row r="14" spans="1:19" s="46" customFormat="1" ht="20.100000000000001" customHeight="1" x14ac:dyDescent="0.2">
      <c r="A14" s="31" t="s">
        <v>39</v>
      </c>
      <c r="B14" s="48">
        <v>23</v>
      </c>
      <c r="C14" s="60">
        <v>41</v>
      </c>
      <c r="D14" s="61">
        <f t="shared" si="0"/>
        <v>1.7826086956521738</v>
      </c>
      <c r="E14" s="51">
        <v>15</v>
      </c>
      <c r="F14" s="52">
        <v>16</v>
      </c>
      <c r="G14" s="50">
        <f t="shared" si="1"/>
        <v>1.0666666666666667</v>
      </c>
      <c r="H14" s="37">
        <v>12</v>
      </c>
      <c r="I14" s="60">
        <v>9</v>
      </c>
      <c r="J14" s="53">
        <f t="shared" si="2"/>
        <v>0.75</v>
      </c>
      <c r="K14" s="52">
        <v>20</v>
      </c>
      <c r="L14" s="54">
        <v>33</v>
      </c>
      <c r="M14" s="55">
        <f t="shared" si="3"/>
        <v>1.65</v>
      </c>
      <c r="N14" s="62">
        <v>0</v>
      </c>
      <c r="O14" s="63">
        <v>0</v>
      </c>
      <c r="P14" s="64">
        <v>33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224</v>
      </c>
      <c r="C15" s="60">
        <v>219</v>
      </c>
      <c r="D15" s="61">
        <f t="shared" si="0"/>
        <v>0.9776785714285714</v>
      </c>
      <c r="E15" s="51">
        <v>98</v>
      </c>
      <c r="F15" s="52">
        <v>118</v>
      </c>
      <c r="G15" s="50">
        <f t="shared" si="1"/>
        <v>1.2040816326530612</v>
      </c>
      <c r="H15" s="37">
        <v>68</v>
      </c>
      <c r="I15" s="60">
        <v>58</v>
      </c>
      <c r="J15" s="53">
        <f t="shared" si="2"/>
        <v>0.8529411764705882</v>
      </c>
      <c r="K15" s="52">
        <v>136</v>
      </c>
      <c r="L15" s="54">
        <v>111</v>
      </c>
      <c r="M15" s="55">
        <f t="shared" si="3"/>
        <v>0.81617647058823528</v>
      </c>
      <c r="N15" s="62">
        <v>5</v>
      </c>
      <c r="O15" s="63">
        <v>0</v>
      </c>
      <c r="P15" s="64">
        <v>82</v>
      </c>
      <c r="Q15" s="65">
        <v>3</v>
      </c>
      <c r="R15" s="66">
        <v>39</v>
      </c>
      <c r="S15" s="45"/>
    </row>
    <row r="16" spans="1:19" s="46" customFormat="1" ht="20.100000000000001" customHeight="1" x14ac:dyDescent="0.2">
      <c r="A16" s="31" t="s">
        <v>41</v>
      </c>
      <c r="B16" s="67">
        <v>264</v>
      </c>
      <c r="C16" s="229">
        <v>250</v>
      </c>
      <c r="D16" s="230">
        <f t="shared" si="0"/>
        <v>0.94696969696969702</v>
      </c>
      <c r="E16" s="68">
        <v>109</v>
      </c>
      <c r="F16" s="103">
        <v>137</v>
      </c>
      <c r="G16" s="231">
        <f t="shared" si="1"/>
        <v>1.2568807339449541</v>
      </c>
      <c r="H16" s="69">
        <v>88</v>
      </c>
      <c r="I16" s="229">
        <v>73</v>
      </c>
      <c r="J16" s="232">
        <f t="shared" si="2"/>
        <v>0.82954545454545459</v>
      </c>
      <c r="K16" s="103">
        <v>124</v>
      </c>
      <c r="L16" s="233">
        <v>146</v>
      </c>
      <c r="M16" s="234">
        <f t="shared" si="3"/>
        <v>1.1774193548387097</v>
      </c>
      <c r="N16" s="235">
        <v>0</v>
      </c>
      <c r="O16" s="236">
        <v>0</v>
      </c>
      <c r="P16" s="237">
        <v>144</v>
      </c>
      <c r="Q16" s="238">
        <v>5</v>
      </c>
      <c r="R16" s="239">
        <v>2</v>
      </c>
      <c r="S16" s="45"/>
    </row>
    <row r="17" spans="1:19" s="46" customFormat="1" ht="20.100000000000001" customHeight="1" x14ac:dyDescent="0.2">
      <c r="A17" s="31" t="s">
        <v>42</v>
      </c>
      <c r="B17" s="48">
        <v>81</v>
      </c>
      <c r="C17" s="60">
        <v>68</v>
      </c>
      <c r="D17" s="61">
        <f t="shared" si="0"/>
        <v>0.83950617283950613</v>
      </c>
      <c r="E17" s="72">
        <v>56</v>
      </c>
      <c r="F17" s="52">
        <v>45</v>
      </c>
      <c r="G17" s="50">
        <f t="shared" si="1"/>
        <v>0.8035714285714286</v>
      </c>
      <c r="H17" s="69">
        <v>56</v>
      </c>
      <c r="I17" s="60">
        <v>35</v>
      </c>
      <c r="J17" s="53">
        <f>IF(H17&gt;0,I17/H17,0)</f>
        <v>0.625</v>
      </c>
      <c r="K17" s="103">
        <v>81</v>
      </c>
      <c r="L17" s="54">
        <v>58</v>
      </c>
      <c r="M17" s="53">
        <f>IF(K17&gt;0,L17/K17,0)</f>
        <v>0.71604938271604934</v>
      </c>
      <c r="N17" s="62">
        <v>0</v>
      </c>
      <c r="O17" s="63">
        <v>0</v>
      </c>
      <c r="P17" s="64">
        <v>58</v>
      </c>
      <c r="Q17" s="65">
        <v>0</v>
      </c>
      <c r="R17" s="66">
        <v>0</v>
      </c>
      <c r="S17" s="45"/>
    </row>
    <row r="18" spans="1:19" s="46" customFormat="1" ht="20.100000000000001" customHeight="1" x14ac:dyDescent="0.2">
      <c r="A18" s="31" t="s">
        <v>43</v>
      </c>
      <c r="B18" s="48">
        <v>111</v>
      </c>
      <c r="C18" s="60">
        <v>124</v>
      </c>
      <c r="D18" s="61">
        <f t="shared" si="0"/>
        <v>1.117117117117117</v>
      </c>
      <c r="E18" s="51">
        <v>55</v>
      </c>
      <c r="F18" s="52">
        <v>69</v>
      </c>
      <c r="G18" s="50">
        <f t="shared" si="1"/>
        <v>1.2545454545454546</v>
      </c>
      <c r="H18" s="37">
        <v>39</v>
      </c>
      <c r="I18" s="60">
        <v>30</v>
      </c>
      <c r="J18" s="53">
        <f t="shared" si="2"/>
        <v>0.76923076923076927</v>
      </c>
      <c r="K18" s="52">
        <v>80</v>
      </c>
      <c r="L18" s="54">
        <v>73</v>
      </c>
      <c r="M18" s="55">
        <f t="shared" si="3"/>
        <v>0.91249999999999998</v>
      </c>
      <c r="N18" s="62">
        <v>0</v>
      </c>
      <c r="O18" s="63">
        <v>0</v>
      </c>
      <c r="P18" s="64">
        <v>73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96</v>
      </c>
      <c r="C19" s="60">
        <v>97</v>
      </c>
      <c r="D19" s="61">
        <f t="shared" si="0"/>
        <v>1.0104166666666667</v>
      </c>
      <c r="E19" s="51">
        <v>65</v>
      </c>
      <c r="F19" s="52">
        <v>50</v>
      </c>
      <c r="G19" s="50">
        <f t="shared" si="1"/>
        <v>0.76923076923076927</v>
      </c>
      <c r="H19" s="37">
        <v>40</v>
      </c>
      <c r="I19" s="60">
        <v>23</v>
      </c>
      <c r="J19" s="53">
        <f t="shared" si="2"/>
        <v>0.57499999999999996</v>
      </c>
      <c r="K19" s="52">
        <v>50</v>
      </c>
      <c r="L19" s="54">
        <v>56</v>
      </c>
      <c r="M19" s="55">
        <f t="shared" si="3"/>
        <v>1.1200000000000001</v>
      </c>
      <c r="N19" s="62">
        <v>0</v>
      </c>
      <c r="O19" s="63">
        <v>0</v>
      </c>
      <c r="P19" s="64">
        <v>56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28</v>
      </c>
      <c r="C20" s="60">
        <v>23</v>
      </c>
      <c r="D20" s="61">
        <f t="shared" si="0"/>
        <v>0.8214285714285714</v>
      </c>
      <c r="E20" s="51">
        <v>17</v>
      </c>
      <c r="F20" s="52">
        <v>12</v>
      </c>
      <c r="G20" s="50">
        <f t="shared" si="1"/>
        <v>0.70588235294117652</v>
      </c>
      <c r="H20" s="37">
        <v>0</v>
      </c>
      <c r="I20" s="60">
        <v>16</v>
      </c>
      <c r="J20" s="53">
        <f>IF(H20&gt;0,I20/H20,0)</f>
        <v>0</v>
      </c>
      <c r="K20" s="52">
        <v>11</v>
      </c>
      <c r="L20" s="54">
        <v>22</v>
      </c>
      <c r="M20" s="53">
        <f>IF(K20&gt;0,L20/K20,0)</f>
        <v>2</v>
      </c>
      <c r="N20" s="62">
        <v>0</v>
      </c>
      <c r="O20" s="63">
        <v>0</v>
      </c>
      <c r="P20" s="64">
        <v>22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73</v>
      </c>
      <c r="C21" s="60">
        <v>59</v>
      </c>
      <c r="D21" s="61">
        <f t="shared" si="0"/>
        <v>0.80821917808219179</v>
      </c>
      <c r="E21" s="51">
        <v>37</v>
      </c>
      <c r="F21" s="52">
        <v>24</v>
      </c>
      <c r="G21" s="50">
        <f t="shared" si="1"/>
        <v>0.64864864864864868</v>
      </c>
      <c r="H21" s="69">
        <v>37</v>
      </c>
      <c r="I21" s="60">
        <v>24</v>
      </c>
      <c r="J21" s="53">
        <f>IF(H21&gt;0,I21/H21,0)</f>
        <v>0.64864864864864868</v>
      </c>
      <c r="K21" s="103">
        <v>73</v>
      </c>
      <c r="L21" s="54">
        <v>54</v>
      </c>
      <c r="M21" s="53">
        <f>IF(K21&gt;0,L21/K21,0)</f>
        <v>0.73972602739726023</v>
      </c>
      <c r="N21" s="62">
        <v>0</v>
      </c>
      <c r="O21" s="63">
        <v>0</v>
      </c>
      <c r="P21" s="64">
        <v>54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161</v>
      </c>
      <c r="C22" s="74">
        <v>122</v>
      </c>
      <c r="D22" s="75">
        <f t="shared" si="0"/>
        <v>0.75776397515527949</v>
      </c>
      <c r="E22" s="51">
        <v>114</v>
      </c>
      <c r="F22" s="76">
        <v>79</v>
      </c>
      <c r="G22" s="75">
        <f>IF(E22&gt;0,F22/E22,0)</f>
        <v>0.69298245614035092</v>
      </c>
      <c r="H22" s="69">
        <v>30</v>
      </c>
      <c r="I22" s="74">
        <v>25</v>
      </c>
      <c r="J22" s="75">
        <f>IF(H22&gt;0,I22/H22,0)</f>
        <v>0.83333333333333337</v>
      </c>
      <c r="K22" s="222">
        <v>60</v>
      </c>
      <c r="L22" s="78">
        <v>48</v>
      </c>
      <c r="M22" s="55">
        <f t="shared" si="3"/>
        <v>0.8</v>
      </c>
      <c r="N22" s="79">
        <v>0</v>
      </c>
      <c r="O22" s="80">
        <v>0</v>
      </c>
      <c r="P22" s="78">
        <v>45</v>
      </c>
      <c r="Q22" s="81">
        <v>0</v>
      </c>
      <c r="R22" s="82">
        <v>5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1590</v>
      </c>
      <c r="C23" s="85">
        <f>SUM(C7:C22)</f>
        <v>1412</v>
      </c>
      <c r="D23" s="86">
        <f t="shared" si="0"/>
        <v>0.88805031446540883</v>
      </c>
      <c r="E23" s="87">
        <f>SUM(E7:E22)</f>
        <v>860</v>
      </c>
      <c r="F23" s="85">
        <f>SUM(F7:F22)</f>
        <v>752</v>
      </c>
      <c r="G23" s="86">
        <f t="shared" si="1"/>
        <v>0.87441860465116283</v>
      </c>
      <c r="H23" s="88">
        <v>602</v>
      </c>
      <c r="I23" s="85">
        <f>SUM(I7:I22)</f>
        <v>469</v>
      </c>
      <c r="J23" s="89">
        <f t="shared" si="2"/>
        <v>0.77906976744186052</v>
      </c>
      <c r="K23" s="85">
        <v>849</v>
      </c>
      <c r="L23" s="90">
        <f>SUM(L7:L22)</f>
        <v>939</v>
      </c>
      <c r="M23" s="91">
        <f>+L23/K23</f>
        <v>1.1060070671378093</v>
      </c>
      <c r="N23" s="93">
        <f>SUM(N7:N22)</f>
        <v>8</v>
      </c>
      <c r="O23" s="93">
        <f>SUM(O7:O22)</f>
        <v>19</v>
      </c>
      <c r="P23" s="94">
        <f>SUM(P7:P22)</f>
        <v>881</v>
      </c>
      <c r="Q23" s="94">
        <f>SUM(Q7:Q22)</f>
        <v>16</v>
      </c>
      <c r="R23" s="95">
        <f>SUM(R7:R22)</f>
        <v>54</v>
      </c>
      <c r="S23" s="45"/>
    </row>
    <row r="24" spans="1:19" ht="15" x14ac:dyDescent="0.25">
      <c r="A24" s="242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</row>
    <row r="25" spans="1:19" ht="27" customHeight="1" x14ac:dyDescent="0.25">
      <c r="A25" s="244" t="s">
        <v>49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</row>
    <row r="26" spans="1:19" ht="15" x14ac:dyDescent="0.25">
      <c r="A26" s="240" t="s">
        <v>50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</row>
    <row r="27" spans="1:19" ht="15" x14ac:dyDescent="0.25">
      <c r="A27" s="240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="90" zoomScaleNormal="90" workbookViewId="0">
      <selection activeCell="P8" sqref="P8"/>
    </sheetView>
  </sheetViews>
  <sheetFormatPr defaultColWidth="9.140625" defaultRowHeight="12.75" x14ac:dyDescent="0.2"/>
  <cols>
    <col min="1" max="1" width="19.5703125" style="3" customWidth="1"/>
    <col min="2" max="2" width="8" style="144" customWidth="1"/>
    <col min="3" max="3" width="7.42578125" style="145" customWidth="1"/>
    <col min="4" max="4" width="7.28515625" style="146" customWidth="1"/>
    <col min="5" max="5" width="8.5703125" style="145" customWidth="1"/>
    <col min="6" max="6" width="8.5703125" style="147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46" customWidth="1"/>
    <col min="13" max="13" width="8" style="145" customWidth="1"/>
    <col min="14" max="14" width="8" style="147" customWidth="1"/>
    <col min="15" max="15" width="9.7109375" style="3" customWidth="1"/>
    <col min="16" max="16384" width="9.140625" style="3"/>
  </cols>
  <sheetData>
    <row r="1" spans="1:15" s="24" customFormat="1" ht="20.100000000000001" customHeight="1" x14ac:dyDescent="0.2">
      <c r="A1" s="245" t="str">
        <f>+'1 Adult Part'!A1:O1</f>
        <v>TAB 6 - WIOA TITLE I PARTICIPANT SUMMARIES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2"/>
      <c r="O1" s="228"/>
    </row>
    <row r="2" spans="1:15" s="24" customFormat="1" ht="20.100000000000001" customHeight="1" x14ac:dyDescent="0.2">
      <c r="A2" s="278" t="str">
        <f>'1 Adult Part'!$A$2</f>
        <v>FY26 QUARTER ENDING MARCH 31, 2026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80"/>
    </row>
    <row r="3" spans="1:15" s="24" customFormat="1" ht="20.100000000000001" customHeight="1" thickBot="1" x14ac:dyDescent="0.25">
      <c r="A3" s="288" t="s">
        <v>51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</row>
    <row r="4" spans="1:15" ht="15" x14ac:dyDescent="0.25">
      <c r="A4" s="291" t="s">
        <v>12</v>
      </c>
      <c r="B4" s="286" t="s">
        <v>52</v>
      </c>
      <c r="C4" s="286"/>
      <c r="D4" s="287"/>
      <c r="E4" s="285" t="s">
        <v>53</v>
      </c>
      <c r="F4" s="286"/>
      <c r="G4" s="287"/>
      <c r="H4" s="227" t="s">
        <v>54</v>
      </c>
      <c r="I4" s="283" t="s">
        <v>55</v>
      </c>
      <c r="J4" s="284"/>
      <c r="K4" s="283" t="s">
        <v>56</v>
      </c>
      <c r="L4" s="284"/>
      <c r="M4" s="285" t="s">
        <v>57</v>
      </c>
      <c r="N4" s="287"/>
    </row>
    <row r="5" spans="1:15" ht="34.5" customHeight="1" thickBot="1" x14ac:dyDescent="0.3">
      <c r="A5" s="292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1.95" customHeight="1" x14ac:dyDescent="0.2">
      <c r="A6" s="47" t="s">
        <v>32</v>
      </c>
      <c r="B6" s="37">
        <v>27</v>
      </c>
      <c r="C6" s="103">
        <v>10</v>
      </c>
      <c r="D6" s="50">
        <f t="shared" ref="D6:D22" si="0">C6/B6</f>
        <v>0.37037037037037035</v>
      </c>
      <c r="E6" s="35">
        <v>18</v>
      </c>
      <c r="F6" s="104">
        <v>4</v>
      </c>
      <c r="G6" s="50">
        <f t="shared" ref="G6:G22" si="1">F6/E6</f>
        <v>0.22222222222222221</v>
      </c>
      <c r="H6" s="104">
        <v>1</v>
      </c>
      <c r="I6" s="105">
        <f t="shared" ref="I6:I22" si="2">+E6/B6</f>
        <v>0.66666666666666663</v>
      </c>
      <c r="J6" s="50">
        <f>IF(F6=0,0, F6/(C6-H6))</f>
        <v>0.44444444444444442</v>
      </c>
      <c r="K6" s="106">
        <v>21</v>
      </c>
      <c r="L6" s="107">
        <v>27.25</v>
      </c>
      <c r="M6" s="108">
        <v>13</v>
      </c>
      <c r="N6" s="109">
        <v>9</v>
      </c>
    </row>
    <row r="7" spans="1:15" s="110" customFormat="1" ht="21.95" customHeight="1" x14ac:dyDescent="0.2">
      <c r="A7" s="47" t="s">
        <v>33</v>
      </c>
      <c r="B7" s="37">
        <v>100</v>
      </c>
      <c r="C7" s="103">
        <v>59</v>
      </c>
      <c r="D7" s="111">
        <f t="shared" si="0"/>
        <v>0.59</v>
      </c>
      <c r="E7" s="51">
        <v>70</v>
      </c>
      <c r="F7" s="104">
        <v>33</v>
      </c>
      <c r="G7" s="50">
        <f t="shared" si="1"/>
        <v>0.47142857142857142</v>
      </c>
      <c r="H7" s="104">
        <v>0</v>
      </c>
      <c r="I7" s="105">
        <f t="shared" si="2"/>
        <v>0.7</v>
      </c>
      <c r="J7" s="50">
        <f t="shared" ref="J7:J22" si="3">(F7/(C7-H7))</f>
        <v>0.55932203389830504</v>
      </c>
      <c r="K7" s="106">
        <v>17</v>
      </c>
      <c r="L7" s="107">
        <v>20.527272727272699</v>
      </c>
      <c r="M7" s="112">
        <v>153</v>
      </c>
      <c r="N7" s="109">
        <v>57</v>
      </c>
    </row>
    <row r="8" spans="1:15" s="110" customFormat="1" ht="21.95" customHeight="1" x14ac:dyDescent="0.2">
      <c r="A8" s="31" t="s">
        <v>34</v>
      </c>
      <c r="B8" s="37">
        <v>50</v>
      </c>
      <c r="C8" s="113">
        <v>26</v>
      </c>
      <c r="D8" s="61">
        <f t="shared" si="0"/>
        <v>0.52</v>
      </c>
      <c r="E8" s="51">
        <v>39</v>
      </c>
      <c r="F8" s="114">
        <v>20</v>
      </c>
      <c r="G8" s="111">
        <f t="shared" si="1"/>
        <v>0.51282051282051277</v>
      </c>
      <c r="H8" s="115">
        <v>0</v>
      </c>
      <c r="I8" s="116">
        <f t="shared" si="2"/>
        <v>0.78</v>
      </c>
      <c r="J8" s="61">
        <f t="shared" si="3"/>
        <v>0.76923076923076927</v>
      </c>
      <c r="K8" s="106">
        <v>20</v>
      </c>
      <c r="L8" s="117">
        <v>26.751000000000001</v>
      </c>
      <c r="M8" s="112">
        <v>16</v>
      </c>
      <c r="N8" s="118">
        <v>29</v>
      </c>
    </row>
    <row r="9" spans="1:15" s="110" customFormat="1" ht="21.95" customHeight="1" x14ac:dyDescent="0.2">
      <c r="A9" s="31" t="s">
        <v>35</v>
      </c>
      <c r="B9" s="69">
        <v>52</v>
      </c>
      <c r="C9" s="113">
        <v>34</v>
      </c>
      <c r="D9" s="61">
        <f t="shared" si="0"/>
        <v>0.65384615384615385</v>
      </c>
      <c r="E9" s="68">
        <v>31</v>
      </c>
      <c r="F9" s="114">
        <v>19</v>
      </c>
      <c r="G9" s="61">
        <f>IF(E9&gt;0,F9/E9,0)</f>
        <v>0.61290322580645162</v>
      </c>
      <c r="H9" s="114">
        <v>0</v>
      </c>
      <c r="I9" s="116">
        <f t="shared" si="2"/>
        <v>0.59615384615384615</v>
      </c>
      <c r="J9" s="61">
        <f t="shared" si="3"/>
        <v>0.55882352941176472</v>
      </c>
      <c r="K9" s="119">
        <v>19</v>
      </c>
      <c r="L9" s="117">
        <v>30.400452705189601</v>
      </c>
      <c r="M9" s="120">
        <v>19</v>
      </c>
      <c r="N9" s="118">
        <v>6</v>
      </c>
    </row>
    <row r="10" spans="1:15" s="110" customFormat="1" ht="21.95" customHeight="1" x14ac:dyDescent="0.2">
      <c r="A10" s="31" t="s">
        <v>36</v>
      </c>
      <c r="B10" s="37">
        <v>13</v>
      </c>
      <c r="C10" s="113">
        <v>6</v>
      </c>
      <c r="D10" s="61">
        <f t="shared" si="0"/>
        <v>0.46153846153846156</v>
      </c>
      <c r="E10" s="51">
        <v>9</v>
      </c>
      <c r="F10" s="114">
        <v>5</v>
      </c>
      <c r="G10" s="61">
        <f t="shared" si="1"/>
        <v>0.55555555555555558</v>
      </c>
      <c r="H10" s="114">
        <v>0</v>
      </c>
      <c r="I10" s="116">
        <f t="shared" si="2"/>
        <v>0.69230769230769229</v>
      </c>
      <c r="J10" s="61">
        <f t="shared" si="3"/>
        <v>0.83333333333333337</v>
      </c>
      <c r="K10" s="106">
        <v>18</v>
      </c>
      <c r="L10" s="117">
        <v>33.206000000000003</v>
      </c>
      <c r="M10" s="112">
        <v>10</v>
      </c>
      <c r="N10" s="118">
        <v>7</v>
      </c>
    </row>
    <row r="11" spans="1:15" s="110" customFormat="1" ht="21.95" customHeight="1" x14ac:dyDescent="0.2">
      <c r="A11" s="31" t="s">
        <v>37</v>
      </c>
      <c r="B11" s="37">
        <v>75</v>
      </c>
      <c r="C11" s="113">
        <v>47</v>
      </c>
      <c r="D11" s="61">
        <f t="shared" si="0"/>
        <v>0.62666666666666671</v>
      </c>
      <c r="E11" s="51">
        <v>54</v>
      </c>
      <c r="F11" s="114">
        <v>31</v>
      </c>
      <c r="G11" s="121">
        <f t="shared" si="1"/>
        <v>0.57407407407407407</v>
      </c>
      <c r="H11" s="122">
        <v>0</v>
      </c>
      <c r="I11" s="116">
        <f t="shared" si="2"/>
        <v>0.72</v>
      </c>
      <c r="J11" s="61">
        <f t="shared" si="3"/>
        <v>0.65957446808510634</v>
      </c>
      <c r="K11" s="106">
        <v>23</v>
      </c>
      <c r="L11" s="117">
        <v>24.654813895781601</v>
      </c>
      <c r="M11" s="112">
        <v>70</v>
      </c>
      <c r="N11" s="118">
        <v>57</v>
      </c>
    </row>
    <row r="12" spans="1:15" s="110" customFormat="1" ht="21.95" customHeight="1" x14ac:dyDescent="0.2">
      <c r="A12" s="31" t="s">
        <v>38</v>
      </c>
      <c r="B12" s="37">
        <v>38</v>
      </c>
      <c r="C12" s="113">
        <v>20</v>
      </c>
      <c r="D12" s="61">
        <f t="shared" si="0"/>
        <v>0.52631578947368418</v>
      </c>
      <c r="E12" s="51">
        <v>26</v>
      </c>
      <c r="F12" s="114">
        <v>6</v>
      </c>
      <c r="G12" s="61">
        <f t="shared" si="1"/>
        <v>0.23076923076923078</v>
      </c>
      <c r="H12" s="114">
        <v>0</v>
      </c>
      <c r="I12" s="116">
        <f t="shared" si="2"/>
        <v>0.68421052631578949</v>
      </c>
      <c r="J12" s="61">
        <f t="shared" si="3"/>
        <v>0.3</v>
      </c>
      <c r="K12" s="106">
        <v>21</v>
      </c>
      <c r="L12" s="117">
        <v>21.7283333333333</v>
      </c>
      <c r="M12" s="112">
        <v>32</v>
      </c>
      <c r="N12" s="118">
        <v>5</v>
      </c>
    </row>
    <row r="13" spans="1:15" s="110" customFormat="1" ht="21.95" customHeight="1" x14ac:dyDescent="0.2">
      <c r="A13" s="31" t="s">
        <v>39</v>
      </c>
      <c r="B13" s="37">
        <v>15</v>
      </c>
      <c r="C13" s="113">
        <v>19</v>
      </c>
      <c r="D13" s="61">
        <f t="shared" si="0"/>
        <v>1.2666666666666666</v>
      </c>
      <c r="E13" s="51">
        <v>11</v>
      </c>
      <c r="F13" s="114">
        <v>19</v>
      </c>
      <c r="G13" s="111">
        <f>IF(E13&gt;0,F13/E13,0)</f>
        <v>1.7272727272727273</v>
      </c>
      <c r="H13" s="115">
        <v>0</v>
      </c>
      <c r="I13" s="116">
        <f t="shared" si="2"/>
        <v>0.73333333333333328</v>
      </c>
      <c r="J13" s="61">
        <f t="shared" si="3"/>
        <v>1</v>
      </c>
      <c r="K13" s="106">
        <v>18</v>
      </c>
      <c r="L13" s="117">
        <v>21.516315789473701</v>
      </c>
      <c r="M13" s="112">
        <v>11</v>
      </c>
      <c r="N13" s="118">
        <v>30</v>
      </c>
    </row>
    <row r="14" spans="1:15" s="110" customFormat="1" ht="21.95" customHeight="1" x14ac:dyDescent="0.2">
      <c r="A14" s="31" t="s">
        <v>40</v>
      </c>
      <c r="B14" s="37">
        <v>120</v>
      </c>
      <c r="C14" s="113">
        <v>104</v>
      </c>
      <c r="D14" s="61">
        <f t="shared" si="0"/>
        <v>0.8666666666666667</v>
      </c>
      <c r="E14" s="51">
        <v>98</v>
      </c>
      <c r="F14" s="114">
        <v>54</v>
      </c>
      <c r="G14" s="61">
        <f t="shared" si="1"/>
        <v>0.55102040816326525</v>
      </c>
      <c r="H14" s="114">
        <v>2</v>
      </c>
      <c r="I14" s="116">
        <f t="shared" si="2"/>
        <v>0.81666666666666665</v>
      </c>
      <c r="J14" s="61">
        <f t="shared" si="3"/>
        <v>0.52941176470588236</v>
      </c>
      <c r="K14" s="106">
        <v>19.5</v>
      </c>
      <c r="L14" s="117">
        <v>20.246990740740699</v>
      </c>
      <c r="M14" s="112">
        <v>104</v>
      </c>
      <c r="N14" s="118">
        <v>69</v>
      </c>
    </row>
    <row r="15" spans="1:15" s="110" customFormat="1" ht="21.95" customHeight="1" x14ac:dyDescent="0.2">
      <c r="A15" s="31" t="s">
        <v>41</v>
      </c>
      <c r="B15" s="37">
        <v>138</v>
      </c>
      <c r="C15" s="113">
        <v>123</v>
      </c>
      <c r="D15" s="61">
        <f t="shared" si="0"/>
        <v>0.89130434782608692</v>
      </c>
      <c r="E15" s="51">
        <v>96</v>
      </c>
      <c r="F15" s="114">
        <v>71</v>
      </c>
      <c r="G15" s="61">
        <f>IF(E15=0,0,F15/E15)</f>
        <v>0.73958333333333337</v>
      </c>
      <c r="H15" s="114">
        <v>1</v>
      </c>
      <c r="I15" s="116">
        <f t="shared" si="2"/>
        <v>0.69565217391304346</v>
      </c>
      <c r="J15" s="61">
        <f t="shared" si="3"/>
        <v>0.58196721311475408</v>
      </c>
      <c r="K15" s="106">
        <v>17.2</v>
      </c>
      <c r="L15" s="117">
        <v>22.6352708559047</v>
      </c>
      <c r="M15" s="112">
        <v>86</v>
      </c>
      <c r="N15" s="118">
        <v>110</v>
      </c>
    </row>
    <row r="16" spans="1:15" s="110" customFormat="1" ht="21.95" customHeight="1" x14ac:dyDescent="0.2">
      <c r="A16" s="31" t="s">
        <v>42</v>
      </c>
      <c r="B16" s="37">
        <v>38</v>
      </c>
      <c r="C16" s="113">
        <v>28</v>
      </c>
      <c r="D16" s="61">
        <f t="shared" si="0"/>
        <v>0.73684210526315785</v>
      </c>
      <c r="E16" s="51">
        <v>29</v>
      </c>
      <c r="F16" s="114">
        <v>5</v>
      </c>
      <c r="G16" s="61">
        <f t="shared" si="1"/>
        <v>0.17241379310344829</v>
      </c>
      <c r="H16" s="114">
        <v>0</v>
      </c>
      <c r="I16" s="116">
        <f t="shared" si="2"/>
        <v>0.76315789473684215</v>
      </c>
      <c r="J16" s="61">
        <f t="shared" si="3"/>
        <v>0.17857142857142858</v>
      </c>
      <c r="K16" s="106">
        <v>20</v>
      </c>
      <c r="L16" s="117">
        <v>25.08</v>
      </c>
      <c r="M16" s="120">
        <v>56</v>
      </c>
      <c r="N16" s="118">
        <v>17</v>
      </c>
    </row>
    <row r="17" spans="1:17" s="110" customFormat="1" ht="21.95" customHeight="1" x14ac:dyDescent="0.2">
      <c r="A17" s="31" t="s">
        <v>43</v>
      </c>
      <c r="B17" s="37">
        <v>50</v>
      </c>
      <c r="C17" s="113">
        <v>51</v>
      </c>
      <c r="D17" s="61">
        <f t="shared" si="0"/>
        <v>1.02</v>
      </c>
      <c r="E17" s="51">
        <v>35</v>
      </c>
      <c r="F17" s="114">
        <v>27</v>
      </c>
      <c r="G17" s="61">
        <f t="shared" si="1"/>
        <v>0.77142857142857146</v>
      </c>
      <c r="H17" s="114">
        <v>4</v>
      </c>
      <c r="I17" s="116">
        <f t="shared" si="2"/>
        <v>0.7</v>
      </c>
      <c r="J17" s="61">
        <f t="shared" si="3"/>
        <v>0.57446808510638303</v>
      </c>
      <c r="K17" s="106">
        <v>24</v>
      </c>
      <c r="L17" s="117">
        <v>25.873646723646701</v>
      </c>
      <c r="M17" s="112">
        <v>44</v>
      </c>
      <c r="N17" s="118">
        <v>36</v>
      </c>
    </row>
    <row r="18" spans="1:17" s="110" customFormat="1" ht="21.95" customHeight="1" x14ac:dyDescent="0.2">
      <c r="A18" s="31" t="s">
        <v>44</v>
      </c>
      <c r="B18" s="37">
        <v>50</v>
      </c>
      <c r="C18" s="113">
        <v>35</v>
      </c>
      <c r="D18" s="61">
        <f t="shared" si="0"/>
        <v>0.7</v>
      </c>
      <c r="E18" s="51">
        <v>35</v>
      </c>
      <c r="F18" s="114">
        <v>25</v>
      </c>
      <c r="G18" s="61">
        <f t="shared" si="1"/>
        <v>0.7142857142857143</v>
      </c>
      <c r="H18" s="114">
        <v>0</v>
      </c>
      <c r="I18" s="116">
        <f t="shared" si="2"/>
        <v>0.7</v>
      </c>
      <c r="J18" s="61">
        <f t="shared" si="3"/>
        <v>0.7142857142857143</v>
      </c>
      <c r="K18" s="106">
        <v>23</v>
      </c>
      <c r="L18" s="117">
        <v>26.284351648351599</v>
      </c>
      <c r="M18" s="112">
        <v>52</v>
      </c>
      <c r="N18" s="118">
        <v>36</v>
      </c>
    </row>
    <row r="19" spans="1:17" s="110" customFormat="1" ht="21.95" customHeight="1" x14ac:dyDescent="0.2">
      <c r="A19" s="31" t="s">
        <v>45</v>
      </c>
      <c r="B19" s="37">
        <v>24</v>
      </c>
      <c r="C19" s="113">
        <v>9</v>
      </c>
      <c r="D19" s="61">
        <f t="shared" si="0"/>
        <v>0.375</v>
      </c>
      <c r="E19" s="51">
        <v>18</v>
      </c>
      <c r="F19" s="114">
        <v>8</v>
      </c>
      <c r="G19" s="50">
        <f t="shared" si="1"/>
        <v>0.44444444444444442</v>
      </c>
      <c r="H19" s="104">
        <v>0</v>
      </c>
      <c r="I19" s="116">
        <f t="shared" si="2"/>
        <v>0.75</v>
      </c>
      <c r="J19" s="61">
        <f>IF(F19=0,0,F19/(C19-H19))</f>
        <v>0.88888888888888884</v>
      </c>
      <c r="K19" s="106">
        <v>25</v>
      </c>
      <c r="L19" s="117">
        <v>21.987500000000001</v>
      </c>
      <c r="M19" s="112">
        <v>18</v>
      </c>
      <c r="N19" s="118">
        <v>17</v>
      </c>
    </row>
    <row r="20" spans="1:17" s="110" customFormat="1" ht="21.95" customHeight="1" x14ac:dyDescent="0.2">
      <c r="A20" s="31" t="s">
        <v>46</v>
      </c>
      <c r="B20" s="69">
        <v>49</v>
      </c>
      <c r="C20" s="113">
        <v>25</v>
      </c>
      <c r="D20" s="61">
        <f t="shared" si="0"/>
        <v>0.51020408163265307</v>
      </c>
      <c r="E20" s="51">
        <v>43</v>
      </c>
      <c r="F20" s="114">
        <v>16</v>
      </c>
      <c r="G20" s="50">
        <f t="shared" si="1"/>
        <v>0.37209302325581395</v>
      </c>
      <c r="H20" s="104">
        <v>1</v>
      </c>
      <c r="I20" s="116">
        <f t="shared" si="2"/>
        <v>0.87755102040816324</v>
      </c>
      <c r="J20" s="61">
        <f t="shared" si="3"/>
        <v>0.66666666666666663</v>
      </c>
      <c r="K20" s="106">
        <v>16</v>
      </c>
      <c r="L20" s="117">
        <v>24.7771634615385</v>
      </c>
      <c r="M20" s="120">
        <v>57</v>
      </c>
      <c r="N20" s="118">
        <v>39</v>
      </c>
    </row>
    <row r="21" spans="1:17" s="110" customFormat="1" ht="21.95" customHeight="1" thickBot="1" x14ac:dyDescent="0.25">
      <c r="A21" s="73" t="s">
        <v>47</v>
      </c>
      <c r="B21" s="123">
        <v>97</v>
      </c>
      <c r="C21" s="124">
        <v>54</v>
      </c>
      <c r="D21" s="75">
        <f t="shared" si="0"/>
        <v>0.55670103092783507</v>
      </c>
      <c r="E21" s="70">
        <v>43</v>
      </c>
      <c r="F21" s="122">
        <v>29</v>
      </c>
      <c r="G21" s="111">
        <f t="shared" si="1"/>
        <v>0.67441860465116277</v>
      </c>
      <c r="H21" s="125">
        <v>0</v>
      </c>
      <c r="I21" s="116">
        <f t="shared" si="2"/>
        <v>0.44329896907216493</v>
      </c>
      <c r="J21" s="121">
        <f t="shared" si="3"/>
        <v>0.53703703703703709</v>
      </c>
      <c r="K21" s="106">
        <v>21.43</v>
      </c>
      <c r="L21" s="126">
        <v>24.755240671971698</v>
      </c>
      <c r="M21" s="221">
        <v>30</v>
      </c>
      <c r="N21" s="127">
        <v>24</v>
      </c>
    </row>
    <row r="22" spans="1:17" s="110" customFormat="1" ht="21.95" customHeight="1" thickBot="1" x14ac:dyDescent="0.25">
      <c r="A22" s="83" t="s">
        <v>48</v>
      </c>
      <c r="B22" s="128">
        <f>SUM(B6:B21)</f>
        <v>936</v>
      </c>
      <c r="C22" s="129">
        <f>SUM(C6:C21)</f>
        <v>650</v>
      </c>
      <c r="D22" s="130">
        <f t="shared" si="0"/>
        <v>0.69444444444444442</v>
      </c>
      <c r="E22" s="87">
        <f>SUM(E6:E21)</f>
        <v>655</v>
      </c>
      <c r="F22" s="131">
        <f>SUM(F6:F21)</f>
        <v>372</v>
      </c>
      <c r="G22" s="130">
        <f t="shared" si="1"/>
        <v>0.56793893129770989</v>
      </c>
      <c r="H22" s="131">
        <f>SUM(H6:H21)</f>
        <v>9</v>
      </c>
      <c r="I22" s="132">
        <f t="shared" si="2"/>
        <v>0.69978632478632474</v>
      </c>
      <c r="J22" s="130">
        <f t="shared" si="3"/>
        <v>0.58034321372854913</v>
      </c>
      <c r="K22" s="133">
        <v>19.743038167938931</v>
      </c>
      <c r="L22" s="134">
        <v>23.76428336171</v>
      </c>
      <c r="M22" s="135">
        <f>SUM(M6:M21)</f>
        <v>771</v>
      </c>
      <c r="N22" s="136">
        <f>SUM(N6:N21)</f>
        <v>548</v>
      </c>
    </row>
    <row r="23" spans="1:17" s="142" customFormat="1" ht="15" x14ac:dyDescent="0.2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5" x14ac:dyDescent="0.2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25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="90" zoomScaleNormal="90" workbookViewId="0">
      <selection activeCell="O6" sqref="O6:O22"/>
    </sheetView>
  </sheetViews>
  <sheetFormatPr defaultColWidth="9.140625" defaultRowHeight="12.75" x14ac:dyDescent="0.2"/>
  <cols>
    <col min="1" max="1" width="19.42578125" style="3" customWidth="1"/>
    <col min="2" max="2" width="7.5703125" style="182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19" s="24" customFormat="1" ht="20.100000000000001" customHeight="1" x14ac:dyDescent="0.2">
      <c r="A1" s="245" t="str">
        <f>+'1 Adult Part'!A1:O1</f>
        <v>TAB 6 - WIOA TITLE I PARTICIPANT SUMMARIES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2"/>
    </row>
    <row r="2" spans="1:19" s="24" customFormat="1" ht="20.100000000000001" customHeight="1" x14ac:dyDescent="0.2">
      <c r="A2" s="248" t="str">
        <f>'1 Adult Part'!$A$2</f>
        <v>FY26 QUARTER ENDING MARCH 31, 2026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80"/>
    </row>
    <row r="3" spans="1:19" s="24" customFormat="1" ht="20.100000000000001" customHeight="1" thickBot="1" x14ac:dyDescent="0.25">
      <c r="A3" s="251" t="s">
        <v>61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90"/>
    </row>
    <row r="4" spans="1:19" ht="16.5" customHeight="1" x14ac:dyDescent="0.25">
      <c r="A4" s="291" t="s">
        <v>62</v>
      </c>
      <c r="B4" s="283" t="s">
        <v>63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84"/>
    </row>
    <row r="5" spans="1:19" ht="50.25" customHeight="1" thickBot="1" x14ac:dyDescent="0.25">
      <c r="A5" s="292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1.95" customHeight="1" x14ac:dyDescent="0.2">
      <c r="A6" s="31" t="s">
        <v>32</v>
      </c>
      <c r="B6" s="153">
        <v>40</v>
      </c>
      <c r="C6" s="154">
        <v>10</v>
      </c>
      <c r="D6" s="155">
        <v>10</v>
      </c>
      <c r="E6" s="154">
        <v>35</v>
      </c>
      <c r="F6" s="154">
        <v>5</v>
      </c>
      <c r="G6" s="155">
        <v>10</v>
      </c>
      <c r="H6" s="154">
        <v>0</v>
      </c>
      <c r="I6" s="155">
        <v>100</v>
      </c>
      <c r="J6" s="154">
        <v>0</v>
      </c>
      <c r="K6" s="155">
        <v>0</v>
      </c>
      <c r="L6" s="155">
        <v>10</v>
      </c>
      <c r="M6" s="156">
        <v>5</v>
      </c>
      <c r="N6" s="155">
        <v>40</v>
      </c>
      <c r="O6" s="157">
        <v>100</v>
      </c>
      <c r="P6" s="158"/>
    </row>
    <row r="7" spans="1:19" s="46" customFormat="1" ht="21.95" customHeight="1" x14ac:dyDescent="0.2">
      <c r="A7" s="47" t="s">
        <v>33</v>
      </c>
      <c r="B7" s="159">
        <v>91.044776119402997</v>
      </c>
      <c r="C7" s="160">
        <v>6.7164179104477597</v>
      </c>
      <c r="D7" s="161">
        <v>35.074626865671597</v>
      </c>
      <c r="E7" s="160">
        <v>66.417910447761201</v>
      </c>
      <c r="F7" s="160">
        <v>3.7313432835820901</v>
      </c>
      <c r="G7" s="161">
        <v>2.98507462686567</v>
      </c>
      <c r="H7" s="160">
        <v>0.74626865671641796</v>
      </c>
      <c r="I7" s="161">
        <v>81.343283582089597</v>
      </c>
      <c r="J7" s="160">
        <v>0</v>
      </c>
      <c r="K7" s="161">
        <v>6.7164179104477597</v>
      </c>
      <c r="L7" s="161">
        <v>0.74626865671641796</v>
      </c>
      <c r="M7" s="162">
        <v>0.74626865671641796</v>
      </c>
      <c r="N7" s="161">
        <v>40.298507462686601</v>
      </c>
      <c r="O7" s="163">
        <v>83.582089552238799</v>
      </c>
      <c r="P7" s="158"/>
    </row>
    <row r="8" spans="1:19" s="46" customFormat="1" ht="21.95" customHeight="1" x14ac:dyDescent="0.2">
      <c r="A8" s="31" t="s">
        <v>34</v>
      </c>
      <c r="B8" s="164">
        <v>58.536585365853703</v>
      </c>
      <c r="C8" s="165">
        <v>9.7560975609756095</v>
      </c>
      <c r="D8" s="166">
        <v>9.7560975609756095</v>
      </c>
      <c r="E8" s="165">
        <v>26.829268292682901</v>
      </c>
      <c r="F8" s="165">
        <v>0</v>
      </c>
      <c r="G8" s="166">
        <v>21.951219512195099</v>
      </c>
      <c r="H8" s="165">
        <v>4.8780487804878003</v>
      </c>
      <c r="I8" s="166">
        <v>87.804878048780495</v>
      </c>
      <c r="J8" s="165">
        <v>0</v>
      </c>
      <c r="K8" s="166">
        <v>14.634146341463399</v>
      </c>
      <c r="L8" s="166">
        <v>4.8780487804878003</v>
      </c>
      <c r="M8" s="167">
        <v>4.8780487804878003</v>
      </c>
      <c r="N8" s="166">
        <v>48.780487804878</v>
      </c>
      <c r="O8" s="168">
        <v>90.243902439024396</v>
      </c>
      <c r="P8" s="158"/>
    </row>
    <row r="9" spans="1:19" s="46" customFormat="1" ht="21.95" customHeight="1" x14ac:dyDescent="0.2">
      <c r="A9" s="31" t="s">
        <v>35</v>
      </c>
      <c r="B9" s="164">
        <v>62.686567164179102</v>
      </c>
      <c r="C9" s="165">
        <v>8.9552238805970106</v>
      </c>
      <c r="D9" s="166">
        <v>14.9253731343284</v>
      </c>
      <c r="E9" s="165">
        <v>65.671641791044806</v>
      </c>
      <c r="F9" s="165">
        <v>1.4925373134328399</v>
      </c>
      <c r="G9" s="166">
        <v>5.9701492537313401</v>
      </c>
      <c r="H9" s="165">
        <v>2.98507462686567</v>
      </c>
      <c r="I9" s="166">
        <v>86.567164179104495</v>
      </c>
      <c r="J9" s="165">
        <v>5.9701492537313401</v>
      </c>
      <c r="K9" s="166">
        <v>32.835820895522403</v>
      </c>
      <c r="L9" s="166">
        <v>5.9701492537313401</v>
      </c>
      <c r="M9" s="167">
        <v>2.98507462686567</v>
      </c>
      <c r="N9" s="166">
        <v>47.761194029850699</v>
      </c>
      <c r="O9" s="168">
        <v>97.014925373134304</v>
      </c>
      <c r="P9" s="158"/>
    </row>
    <row r="10" spans="1:19" s="46" customFormat="1" ht="21.95" customHeight="1" x14ac:dyDescent="0.2">
      <c r="A10" s="31" t="s">
        <v>36</v>
      </c>
      <c r="B10" s="164">
        <v>76.923076923076906</v>
      </c>
      <c r="C10" s="165">
        <v>7.6923076923076898</v>
      </c>
      <c r="D10" s="166">
        <v>15.384615384615399</v>
      </c>
      <c r="E10" s="165">
        <v>38.461538461538503</v>
      </c>
      <c r="F10" s="165">
        <v>15.384615384615399</v>
      </c>
      <c r="G10" s="166">
        <v>7.6923076923076898</v>
      </c>
      <c r="H10" s="165">
        <v>15.384615384615399</v>
      </c>
      <c r="I10" s="166">
        <v>84.615384615384599</v>
      </c>
      <c r="J10" s="165">
        <v>0</v>
      </c>
      <c r="K10" s="166">
        <v>0</v>
      </c>
      <c r="L10" s="166">
        <v>0</v>
      </c>
      <c r="M10" s="167">
        <v>0</v>
      </c>
      <c r="N10" s="166">
        <v>69.230769230769198</v>
      </c>
      <c r="O10" s="168">
        <v>100</v>
      </c>
      <c r="P10" s="158"/>
    </row>
    <row r="11" spans="1:19" s="46" customFormat="1" ht="21.95" customHeight="1" x14ac:dyDescent="0.2">
      <c r="A11" s="31" t="s">
        <v>37</v>
      </c>
      <c r="B11" s="164">
        <v>67.676767676767696</v>
      </c>
      <c r="C11" s="165">
        <v>3.0303030303030298</v>
      </c>
      <c r="D11" s="166">
        <v>28.282828282828302</v>
      </c>
      <c r="E11" s="165">
        <v>34.343434343434303</v>
      </c>
      <c r="F11" s="165">
        <v>3.0303030303030298</v>
      </c>
      <c r="G11" s="166">
        <v>5.0505050505050502</v>
      </c>
      <c r="H11" s="165">
        <v>3.0303030303030298</v>
      </c>
      <c r="I11" s="166">
        <v>67.676767676767696</v>
      </c>
      <c r="J11" s="165">
        <v>0</v>
      </c>
      <c r="K11" s="166">
        <v>59.595959595959599</v>
      </c>
      <c r="L11" s="166">
        <v>2.0202020202020199</v>
      </c>
      <c r="M11" s="167">
        <v>1.0101010101010099</v>
      </c>
      <c r="N11" s="166">
        <v>32.323232323232297</v>
      </c>
      <c r="O11" s="168">
        <v>72.727272727272705</v>
      </c>
      <c r="P11" s="158"/>
    </row>
    <row r="12" spans="1:19" s="46" customFormat="1" ht="21.95" customHeight="1" x14ac:dyDescent="0.2">
      <c r="A12" s="31" t="s">
        <v>38</v>
      </c>
      <c r="B12" s="164">
        <v>31.428571428571399</v>
      </c>
      <c r="C12" s="165">
        <v>14.285714285714301</v>
      </c>
      <c r="D12" s="166">
        <v>22.8571428571429</v>
      </c>
      <c r="E12" s="165">
        <v>14.285714285714301</v>
      </c>
      <c r="F12" s="165">
        <v>5.71428571428571</v>
      </c>
      <c r="G12" s="166">
        <v>25.714285714285701</v>
      </c>
      <c r="H12" s="165">
        <v>2.8571428571428599</v>
      </c>
      <c r="I12" s="166">
        <v>88.571428571428598</v>
      </c>
      <c r="J12" s="165">
        <v>2.8571428571428599</v>
      </c>
      <c r="K12" s="166">
        <v>11.4285714285714</v>
      </c>
      <c r="L12" s="166">
        <v>8.5714285714285694</v>
      </c>
      <c r="M12" s="167">
        <v>8.5714285714285694</v>
      </c>
      <c r="N12" s="166">
        <v>28.571428571428601</v>
      </c>
      <c r="O12" s="168">
        <v>91.428571428571402</v>
      </c>
      <c r="P12" s="158"/>
    </row>
    <row r="13" spans="1:19" s="46" customFormat="1" ht="21.95" customHeight="1" x14ac:dyDescent="0.2">
      <c r="A13" s="31" t="s">
        <v>39</v>
      </c>
      <c r="B13" s="164">
        <v>63.414634146341498</v>
      </c>
      <c r="C13" s="165">
        <v>0</v>
      </c>
      <c r="D13" s="166">
        <v>39.024390243902403</v>
      </c>
      <c r="E13" s="165">
        <v>21.951219512195099</v>
      </c>
      <c r="F13" s="165">
        <v>12.1951219512195</v>
      </c>
      <c r="G13" s="166">
        <v>4.8780487804878003</v>
      </c>
      <c r="H13" s="165">
        <v>0</v>
      </c>
      <c r="I13" s="166">
        <v>82.926829268292707</v>
      </c>
      <c r="J13" s="165">
        <v>2.4390243902439002</v>
      </c>
      <c r="K13" s="166">
        <v>4.8780487804878003</v>
      </c>
      <c r="L13" s="166">
        <v>0</v>
      </c>
      <c r="M13" s="167">
        <v>0</v>
      </c>
      <c r="N13" s="166">
        <v>60.975609756097597</v>
      </c>
      <c r="O13" s="168">
        <v>97.560975609756099</v>
      </c>
      <c r="P13" s="158"/>
    </row>
    <row r="14" spans="1:19" s="46" customFormat="1" ht="21.95" customHeight="1" x14ac:dyDescent="0.2">
      <c r="A14" s="31" t="s">
        <v>40</v>
      </c>
      <c r="B14" s="164">
        <v>70.776255707762601</v>
      </c>
      <c r="C14" s="165">
        <v>5.0228310502283096</v>
      </c>
      <c r="D14" s="166">
        <v>21.004566210045699</v>
      </c>
      <c r="E14" s="165">
        <v>47.488584474885798</v>
      </c>
      <c r="F14" s="165">
        <v>2.2831050228310499</v>
      </c>
      <c r="G14" s="166">
        <v>12.328767123287699</v>
      </c>
      <c r="H14" s="165">
        <v>15.068493150684899</v>
      </c>
      <c r="I14" s="166">
        <v>83.561643835616394</v>
      </c>
      <c r="J14" s="165">
        <v>1.3698630136986301</v>
      </c>
      <c r="K14" s="166">
        <v>42.009132420091298</v>
      </c>
      <c r="L14" s="166">
        <v>5.93607305936073</v>
      </c>
      <c r="M14" s="167">
        <v>4.10958904109589</v>
      </c>
      <c r="N14" s="166">
        <v>42.009132420091298</v>
      </c>
      <c r="O14" s="168">
        <v>99.086757990867596</v>
      </c>
      <c r="P14" s="158"/>
    </row>
    <row r="15" spans="1:19" s="46" customFormat="1" ht="21.95" customHeight="1" x14ac:dyDescent="0.2">
      <c r="A15" s="31" t="s">
        <v>41</v>
      </c>
      <c r="B15" s="164">
        <v>60.4</v>
      </c>
      <c r="C15" s="165">
        <v>4.8</v>
      </c>
      <c r="D15" s="166">
        <v>66</v>
      </c>
      <c r="E15" s="165">
        <v>24.4</v>
      </c>
      <c r="F15" s="165">
        <v>3.2</v>
      </c>
      <c r="G15" s="166">
        <v>8.8000000000000007</v>
      </c>
      <c r="H15" s="165">
        <v>6.8</v>
      </c>
      <c r="I15" s="166">
        <v>93.2</v>
      </c>
      <c r="J15" s="165">
        <v>0.4</v>
      </c>
      <c r="K15" s="166">
        <v>12.8</v>
      </c>
      <c r="L15" s="166">
        <v>6.8</v>
      </c>
      <c r="M15" s="167">
        <v>1.6</v>
      </c>
      <c r="N15" s="166">
        <v>42</v>
      </c>
      <c r="O15" s="168">
        <v>95.2</v>
      </c>
      <c r="P15" s="158"/>
    </row>
    <row r="16" spans="1:19" s="46" customFormat="1" ht="21.95" customHeight="1" x14ac:dyDescent="0.2">
      <c r="A16" s="31" t="s">
        <v>42</v>
      </c>
      <c r="B16" s="164">
        <v>76.470588235294102</v>
      </c>
      <c r="C16" s="165">
        <v>8.8235294117647101</v>
      </c>
      <c r="D16" s="166">
        <v>70.588235294117695</v>
      </c>
      <c r="E16" s="165">
        <v>13.235294117647101</v>
      </c>
      <c r="F16" s="165">
        <v>5.8823529411764701</v>
      </c>
      <c r="G16" s="166">
        <v>10.294117647058799</v>
      </c>
      <c r="H16" s="165">
        <v>0</v>
      </c>
      <c r="I16" s="166">
        <v>73.529411764705898</v>
      </c>
      <c r="J16" s="165">
        <v>0</v>
      </c>
      <c r="K16" s="166">
        <v>4.4117647058823497</v>
      </c>
      <c r="L16" s="166">
        <v>0</v>
      </c>
      <c r="M16" s="167">
        <v>1.47058823529412</v>
      </c>
      <c r="N16" s="166">
        <v>38.235294117647101</v>
      </c>
      <c r="O16" s="168">
        <v>76.470588235294102</v>
      </c>
      <c r="P16" s="158"/>
    </row>
    <row r="17" spans="1:23" s="46" customFormat="1" ht="21.95" customHeight="1" x14ac:dyDescent="0.2">
      <c r="A17" s="31" t="s">
        <v>43</v>
      </c>
      <c r="B17" s="164">
        <v>77.419354838709694</v>
      </c>
      <c r="C17" s="165">
        <v>9.67741935483871</v>
      </c>
      <c r="D17" s="166">
        <v>17.741935483871</v>
      </c>
      <c r="E17" s="165">
        <v>33.064516129032299</v>
      </c>
      <c r="F17" s="165">
        <v>8.0645161290322598</v>
      </c>
      <c r="G17" s="166">
        <v>11.290322580645199</v>
      </c>
      <c r="H17" s="165">
        <v>1.61290322580645</v>
      </c>
      <c r="I17" s="166">
        <v>89.516129032258107</v>
      </c>
      <c r="J17" s="165">
        <v>0.80645161290322598</v>
      </c>
      <c r="K17" s="166">
        <v>4.0322580645161299</v>
      </c>
      <c r="L17" s="166">
        <v>2.4193548387096802</v>
      </c>
      <c r="M17" s="167">
        <v>1.61290322580645</v>
      </c>
      <c r="N17" s="166">
        <v>28.2258064516129</v>
      </c>
      <c r="O17" s="168">
        <v>90.322580645161295</v>
      </c>
      <c r="P17" s="158"/>
    </row>
    <row r="18" spans="1:23" s="46" customFormat="1" ht="21.95" customHeight="1" x14ac:dyDescent="0.2">
      <c r="A18" s="31" t="s">
        <v>44</v>
      </c>
      <c r="B18" s="164">
        <v>69.072164948453604</v>
      </c>
      <c r="C18" s="165">
        <v>12.3711340206186</v>
      </c>
      <c r="D18" s="166">
        <v>19.587628865979401</v>
      </c>
      <c r="E18" s="165">
        <v>42.268041237113401</v>
      </c>
      <c r="F18" s="165">
        <v>6.1855670103092804</v>
      </c>
      <c r="G18" s="166">
        <v>9.2783505154639201</v>
      </c>
      <c r="H18" s="165">
        <v>1.0309278350515501</v>
      </c>
      <c r="I18" s="166">
        <v>88.659793814433002</v>
      </c>
      <c r="J18" s="165">
        <v>0</v>
      </c>
      <c r="K18" s="166">
        <v>10.3092783505155</v>
      </c>
      <c r="L18" s="166">
        <v>1.0309278350515501</v>
      </c>
      <c r="M18" s="167">
        <v>1.0309278350515501</v>
      </c>
      <c r="N18" s="166">
        <v>56.701030927835099</v>
      </c>
      <c r="O18" s="168">
        <v>92.783505154639201</v>
      </c>
      <c r="P18" s="158"/>
    </row>
    <row r="19" spans="1:23" s="46" customFormat="1" ht="21.95" customHeight="1" x14ac:dyDescent="0.2">
      <c r="A19" s="31" t="s">
        <v>45</v>
      </c>
      <c r="B19" s="164">
        <v>91.304347826086996</v>
      </c>
      <c r="C19" s="165">
        <v>0</v>
      </c>
      <c r="D19" s="166">
        <v>0</v>
      </c>
      <c r="E19" s="165">
        <v>69.565217391304301</v>
      </c>
      <c r="F19" s="165">
        <v>0</v>
      </c>
      <c r="G19" s="166">
        <v>0</v>
      </c>
      <c r="H19" s="165">
        <v>4.3478260869565197</v>
      </c>
      <c r="I19" s="166">
        <v>60.869565217391298</v>
      </c>
      <c r="J19" s="165">
        <v>73.913043478260903</v>
      </c>
      <c r="K19" s="166">
        <v>0</v>
      </c>
      <c r="L19" s="166">
        <v>0</v>
      </c>
      <c r="M19" s="167">
        <v>0</v>
      </c>
      <c r="N19" s="166">
        <v>21.739130434782599</v>
      </c>
      <c r="O19" s="168">
        <v>60.869565217391298</v>
      </c>
      <c r="P19" s="158"/>
    </row>
    <row r="20" spans="1:23" s="46" customFormat="1" ht="21.95" customHeight="1" x14ac:dyDescent="0.2">
      <c r="A20" s="31" t="s">
        <v>46</v>
      </c>
      <c r="B20" s="164">
        <v>88.135593220339004</v>
      </c>
      <c r="C20" s="165">
        <v>15.254237288135601</v>
      </c>
      <c r="D20" s="166">
        <v>38.983050847457598</v>
      </c>
      <c r="E20" s="165">
        <v>32.203389830508499</v>
      </c>
      <c r="F20" s="165">
        <v>8.4745762711864394</v>
      </c>
      <c r="G20" s="166">
        <v>15.254237288135601</v>
      </c>
      <c r="H20" s="165">
        <v>0</v>
      </c>
      <c r="I20" s="166">
        <v>94.915254237288096</v>
      </c>
      <c r="J20" s="165">
        <v>0</v>
      </c>
      <c r="K20" s="166">
        <v>37.288135593220296</v>
      </c>
      <c r="L20" s="166">
        <v>0</v>
      </c>
      <c r="M20" s="167">
        <v>0</v>
      </c>
      <c r="N20" s="166">
        <v>38.983050847457598</v>
      </c>
      <c r="O20" s="168">
        <v>100</v>
      </c>
      <c r="P20" s="158"/>
    </row>
    <row r="21" spans="1:23" s="46" customFormat="1" ht="21.95" customHeight="1" thickBot="1" x14ac:dyDescent="0.25">
      <c r="A21" s="73" t="s">
        <v>47</v>
      </c>
      <c r="B21" s="169">
        <v>71.311475409836106</v>
      </c>
      <c r="C21" s="170">
        <v>7.3770491803278704</v>
      </c>
      <c r="D21" s="171">
        <v>15.5737704918033</v>
      </c>
      <c r="E21" s="170">
        <v>44.262295081967203</v>
      </c>
      <c r="F21" s="170">
        <v>4.9180327868852496</v>
      </c>
      <c r="G21" s="171">
        <v>4.9180327868852496</v>
      </c>
      <c r="H21" s="170">
        <v>5.7377049180327901</v>
      </c>
      <c r="I21" s="171">
        <v>90.983606557377001</v>
      </c>
      <c r="J21" s="170">
        <v>0</v>
      </c>
      <c r="K21" s="171">
        <v>13.1147540983607</v>
      </c>
      <c r="L21" s="171">
        <v>1.63934426229508</v>
      </c>
      <c r="M21" s="172">
        <v>0.81967213114754101</v>
      </c>
      <c r="N21" s="171">
        <v>63.114754098360699</v>
      </c>
      <c r="O21" s="173">
        <v>91.8032786885246</v>
      </c>
      <c r="P21" s="158"/>
    </row>
    <row r="22" spans="1:23" s="46" customFormat="1" ht="21.95" customHeight="1" thickBot="1" x14ac:dyDescent="0.25">
      <c r="A22" s="83" t="s">
        <v>48</v>
      </c>
      <c r="B22" s="174">
        <v>70.184135977337107</v>
      </c>
      <c r="C22" s="175">
        <v>7.1529745042492898</v>
      </c>
      <c r="D22" s="176">
        <v>32.507082152974498</v>
      </c>
      <c r="E22" s="175">
        <v>38.881019830028301</v>
      </c>
      <c r="F22" s="177">
        <v>4.4617563739376802</v>
      </c>
      <c r="G22" s="175">
        <v>9.2067988668555305</v>
      </c>
      <c r="H22" s="177">
        <v>5.0991501416430598</v>
      </c>
      <c r="I22" s="175">
        <v>85.694050991501399</v>
      </c>
      <c r="J22" s="178">
        <v>1.9830028328611899</v>
      </c>
      <c r="K22" s="175">
        <v>19.971671388101999</v>
      </c>
      <c r="L22" s="178">
        <v>3.5410764872521199</v>
      </c>
      <c r="M22" s="175">
        <v>1.9830028328611899</v>
      </c>
      <c r="N22" s="177">
        <v>43.059490084985804</v>
      </c>
      <c r="O22" s="179">
        <v>91.005665722379604</v>
      </c>
      <c r="P22" s="158"/>
      <c r="R22" s="180"/>
      <c r="S22" s="181"/>
      <c r="T22" s="181"/>
      <c r="U22" s="181"/>
      <c r="V22" s="181"/>
      <c r="W22" s="181"/>
    </row>
    <row r="23" spans="1:23" x14ac:dyDescent="0.2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topLeftCell="A2" zoomScaleNormal="100" workbookViewId="0">
      <selection activeCell="K21" sqref="K21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45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7"/>
    </row>
    <row r="2" spans="1:19" s="24" customFormat="1" ht="20.100000000000001" customHeight="1" x14ac:dyDescent="0.2">
      <c r="A2" s="248" t="str">
        <f>'1 Adult Part'!A2:R2</f>
        <v>FY26 QUARTER ENDING MARCH 31, 2026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50"/>
    </row>
    <row r="3" spans="1:19" s="24" customFormat="1" ht="20.100000000000001" customHeight="1" thickBot="1" x14ac:dyDescent="0.25">
      <c r="A3" s="251" t="s">
        <v>78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3"/>
    </row>
    <row r="4" spans="1:19" s="24" customFormat="1" ht="12.75" customHeight="1" x14ac:dyDescent="0.2">
      <c r="A4" s="260" t="s">
        <v>62</v>
      </c>
      <c r="B4" s="254" t="s">
        <v>13</v>
      </c>
      <c r="C4" s="255"/>
      <c r="D4" s="256"/>
      <c r="E4" s="254" t="s">
        <v>14</v>
      </c>
      <c r="F4" s="255"/>
      <c r="G4" s="256"/>
      <c r="H4" s="254" t="s">
        <v>15</v>
      </c>
      <c r="I4" s="255"/>
      <c r="J4" s="255"/>
      <c r="K4" s="255"/>
      <c r="L4" s="255"/>
      <c r="M4" s="256"/>
      <c r="N4" s="254" t="s">
        <v>16</v>
      </c>
      <c r="O4" s="255"/>
      <c r="P4" s="255"/>
      <c r="Q4" s="255"/>
      <c r="R4" s="256"/>
    </row>
    <row r="5" spans="1:19" ht="12.75" customHeight="1" x14ac:dyDescent="0.2">
      <c r="A5" s="261"/>
      <c r="B5" s="257" t="s">
        <v>17</v>
      </c>
      <c r="C5" s="258"/>
      <c r="D5" s="259"/>
      <c r="E5" s="257" t="s">
        <v>18</v>
      </c>
      <c r="F5" s="258"/>
      <c r="G5" s="259"/>
      <c r="H5" s="257" t="s">
        <v>18</v>
      </c>
      <c r="I5" s="258"/>
      <c r="J5" s="258"/>
      <c r="K5" s="258"/>
      <c r="L5" s="258"/>
      <c r="M5" s="259"/>
      <c r="N5" s="257" t="s">
        <v>19</v>
      </c>
      <c r="O5" s="258"/>
      <c r="P5" s="258"/>
      <c r="Q5" s="258"/>
      <c r="R5" s="259"/>
    </row>
    <row r="6" spans="1:19" ht="50.25" customHeight="1" thickBot="1" x14ac:dyDescent="0.25">
      <c r="A6" s="262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40</v>
      </c>
      <c r="C7" s="33">
        <v>41</v>
      </c>
      <c r="D7" s="183">
        <f>C7/B7</f>
        <v>1.0249999999999999</v>
      </c>
      <c r="E7" s="35">
        <v>28</v>
      </c>
      <c r="F7" s="36">
        <v>3</v>
      </c>
      <c r="G7" s="34">
        <f t="shared" ref="G7:G23" si="0">(F7/E7)</f>
        <v>0.10714285714285714</v>
      </c>
      <c r="H7" s="37">
        <v>20</v>
      </c>
      <c r="I7" s="33">
        <v>7</v>
      </c>
      <c r="J7" s="38">
        <f t="shared" ref="J7:J23" si="1">(I7/H7)</f>
        <v>0.35</v>
      </c>
      <c r="K7" s="217">
        <v>29</v>
      </c>
      <c r="L7" s="39">
        <v>38</v>
      </c>
      <c r="M7" s="40">
        <f>+L7/K7</f>
        <v>1.3103448275862069</v>
      </c>
      <c r="N7" s="41">
        <v>0</v>
      </c>
      <c r="O7" s="42">
        <v>0</v>
      </c>
      <c r="P7" s="39">
        <v>18</v>
      </c>
      <c r="Q7" s="43">
        <v>1</v>
      </c>
      <c r="R7" s="44">
        <v>2</v>
      </c>
      <c r="S7" s="45"/>
    </row>
    <row r="8" spans="1:19" s="46" customFormat="1" ht="20.100000000000001" customHeight="1" x14ac:dyDescent="0.2">
      <c r="A8" s="47" t="s">
        <v>33</v>
      </c>
      <c r="B8" s="48">
        <v>84</v>
      </c>
      <c r="C8" s="49">
        <v>59</v>
      </c>
      <c r="D8" s="121">
        <f t="shared" ref="D8:D23" si="2">C8/B8</f>
        <v>0.70238095238095233</v>
      </c>
      <c r="E8" s="51">
        <v>45</v>
      </c>
      <c r="F8" s="52">
        <v>31</v>
      </c>
      <c r="G8" s="50">
        <f t="shared" si="0"/>
        <v>0.68888888888888888</v>
      </c>
      <c r="H8" s="37">
        <v>45</v>
      </c>
      <c r="I8" s="49">
        <v>25</v>
      </c>
      <c r="J8" s="53">
        <f t="shared" si="1"/>
        <v>0.55555555555555558</v>
      </c>
      <c r="K8" s="52">
        <v>99</v>
      </c>
      <c r="L8" s="54">
        <v>51</v>
      </c>
      <c r="M8" s="55">
        <f>+L8/K8</f>
        <v>0.51515151515151514</v>
      </c>
      <c r="N8" s="56">
        <v>0</v>
      </c>
      <c r="O8" s="57">
        <v>0</v>
      </c>
      <c r="P8" s="54">
        <v>116</v>
      </c>
      <c r="Q8" s="58">
        <v>2</v>
      </c>
      <c r="R8" s="59">
        <v>2</v>
      </c>
      <c r="S8" s="45"/>
    </row>
    <row r="9" spans="1:19" s="46" customFormat="1" ht="20.100000000000001" customHeight="1" x14ac:dyDescent="0.2">
      <c r="A9" s="31" t="s">
        <v>34</v>
      </c>
      <c r="B9" s="48">
        <v>90</v>
      </c>
      <c r="C9" s="60">
        <v>92</v>
      </c>
      <c r="D9" s="61">
        <f t="shared" si="2"/>
        <v>1.0222222222222221</v>
      </c>
      <c r="E9" s="51">
        <v>50</v>
      </c>
      <c r="F9" s="52">
        <v>52</v>
      </c>
      <c r="G9" s="50">
        <f t="shared" si="0"/>
        <v>1.04</v>
      </c>
      <c r="H9" s="37">
        <v>23</v>
      </c>
      <c r="I9" s="60">
        <v>57</v>
      </c>
      <c r="J9" s="53">
        <f t="shared" si="1"/>
        <v>2.4782608695652173</v>
      </c>
      <c r="K9" s="52">
        <v>30</v>
      </c>
      <c r="L9" s="54">
        <v>88</v>
      </c>
      <c r="M9" s="55">
        <f t="shared" ref="M9:M19" si="3">+L9/K9</f>
        <v>2.9333333333333331</v>
      </c>
      <c r="N9" s="62">
        <v>2</v>
      </c>
      <c r="O9" s="63">
        <v>0</v>
      </c>
      <c r="P9" s="64">
        <v>35</v>
      </c>
      <c r="Q9" s="65">
        <v>2</v>
      </c>
      <c r="R9" s="66">
        <v>2</v>
      </c>
      <c r="S9" s="45"/>
    </row>
    <row r="10" spans="1:19" s="46" customFormat="1" ht="20.100000000000001" customHeight="1" x14ac:dyDescent="0.2">
      <c r="A10" s="31" t="s">
        <v>35</v>
      </c>
      <c r="B10" s="67">
        <v>100</v>
      </c>
      <c r="C10" s="60">
        <v>73</v>
      </c>
      <c r="D10" s="61">
        <f t="shared" si="2"/>
        <v>0.73</v>
      </c>
      <c r="E10" s="68">
        <v>70</v>
      </c>
      <c r="F10" s="52">
        <v>42</v>
      </c>
      <c r="G10" s="50">
        <f t="shared" si="0"/>
        <v>0.6</v>
      </c>
      <c r="H10" s="69">
        <v>12</v>
      </c>
      <c r="I10" s="60">
        <v>16</v>
      </c>
      <c r="J10" s="53">
        <f>IF(H10&gt;0,I10/H10,0)</f>
        <v>1.3333333333333333</v>
      </c>
      <c r="K10" s="52">
        <v>12</v>
      </c>
      <c r="L10" s="54">
        <v>23</v>
      </c>
      <c r="M10" s="55">
        <f t="shared" si="3"/>
        <v>1.9166666666666667</v>
      </c>
      <c r="N10" s="62">
        <v>0</v>
      </c>
      <c r="O10" s="63">
        <v>0</v>
      </c>
      <c r="P10" s="64">
        <v>30</v>
      </c>
      <c r="Q10" s="65">
        <v>2</v>
      </c>
      <c r="R10" s="66">
        <v>1</v>
      </c>
      <c r="S10" s="45"/>
    </row>
    <row r="11" spans="1:19" s="46" customFormat="1" ht="20.100000000000001" customHeight="1" x14ac:dyDescent="0.2">
      <c r="A11" s="31" t="s">
        <v>36</v>
      </c>
      <c r="B11" s="48">
        <v>85</v>
      </c>
      <c r="C11" s="60">
        <v>75</v>
      </c>
      <c r="D11" s="61">
        <f t="shared" si="2"/>
        <v>0.88235294117647056</v>
      </c>
      <c r="E11" s="70">
        <v>44</v>
      </c>
      <c r="F11" s="52">
        <v>36</v>
      </c>
      <c r="G11" s="50">
        <f t="shared" si="0"/>
        <v>0.81818181818181823</v>
      </c>
      <c r="H11" s="37">
        <v>21</v>
      </c>
      <c r="I11" s="60">
        <v>27</v>
      </c>
      <c r="J11" s="53">
        <f t="shared" si="1"/>
        <v>1.2857142857142858</v>
      </c>
      <c r="K11" s="52">
        <v>40</v>
      </c>
      <c r="L11" s="54">
        <v>55</v>
      </c>
      <c r="M11" s="55">
        <f t="shared" si="3"/>
        <v>1.375</v>
      </c>
      <c r="N11" s="62">
        <v>0</v>
      </c>
      <c r="O11" s="63">
        <v>0</v>
      </c>
      <c r="P11" s="64">
        <v>9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94</v>
      </c>
      <c r="C12" s="60">
        <v>87</v>
      </c>
      <c r="D12" s="61">
        <f t="shared" si="2"/>
        <v>0.92553191489361697</v>
      </c>
      <c r="E12" s="72">
        <v>57</v>
      </c>
      <c r="F12" s="52">
        <v>44</v>
      </c>
      <c r="G12" s="50">
        <f t="shared" si="0"/>
        <v>0.77192982456140347</v>
      </c>
      <c r="H12" s="37">
        <v>53</v>
      </c>
      <c r="I12" s="60">
        <v>34</v>
      </c>
      <c r="J12" s="53">
        <f t="shared" si="1"/>
        <v>0.64150943396226412</v>
      </c>
      <c r="K12" s="52">
        <v>88</v>
      </c>
      <c r="L12" s="54">
        <v>75</v>
      </c>
      <c r="M12" s="55">
        <f t="shared" si="3"/>
        <v>0.85227272727272729</v>
      </c>
      <c r="N12" s="62">
        <v>1</v>
      </c>
      <c r="O12" s="63">
        <v>19</v>
      </c>
      <c r="P12" s="64">
        <v>79</v>
      </c>
      <c r="Q12" s="65">
        <v>1</v>
      </c>
      <c r="R12" s="66">
        <v>1</v>
      </c>
      <c r="S12" s="45"/>
    </row>
    <row r="13" spans="1:19" s="46" customFormat="1" ht="20.100000000000001" customHeight="1" x14ac:dyDescent="0.2">
      <c r="A13" s="31" t="s">
        <v>38</v>
      </c>
      <c r="B13" s="48">
        <v>55</v>
      </c>
      <c r="C13" s="60">
        <v>49</v>
      </c>
      <c r="D13" s="61">
        <f t="shared" si="2"/>
        <v>0.89090909090909087</v>
      </c>
      <c r="E13" s="51">
        <v>30</v>
      </c>
      <c r="F13" s="52">
        <v>27</v>
      </c>
      <c r="G13" s="50">
        <f t="shared" si="0"/>
        <v>0.9</v>
      </c>
      <c r="H13" s="37">
        <v>23</v>
      </c>
      <c r="I13" s="60">
        <v>23</v>
      </c>
      <c r="J13" s="53">
        <f t="shared" si="1"/>
        <v>1</v>
      </c>
      <c r="K13" s="52">
        <v>35</v>
      </c>
      <c r="L13" s="54">
        <v>34</v>
      </c>
      <c r="M13" s="55">
        <f t="shared" si="3"/>
        <v>0.97142857142857142</v>
      </c>
      <c r="N13" s="62">
        <v>0</v>
      </c>
      <c r="O13" s="63">
        <v>0</v>
      </c>
      <c r="P13" s="64">
        <v>27</v>
      </c>
      <c r="Q13" s="65">
        <v>0</v>
      </c>
      <c r="R13" s="66">
        <v>0</v>
      </c>
      <c r="S13" s="45"/>
    </row>
    <row r="14" spans="1:19" s="46" customFormat="1" ht="20.100000000000001" customHeight="1" x14ac:dyDescent="0.2">
      <c r="A14" s="31" t="s">
        <v>39</v>
      </c>
      <c r="B14" s="48">
        <v>100</v>
      </c>
      <c r="C14" s="60">
        <v>126</v>
      </c>
      <c r="D14" s="61">
        <f t="shared" si="2"/>
        <v>1.26</v>
      </c>
      <c r="E14" s="51">
        <v>77</v>
      </c>
      <c r="F14" s="52">
        <v>74</v>
      </c>
      <c r="G14" s="50">
        <f t="shared" si="0"/>
        <v>0.96103896103896103</v>
      </c>
      <c r="H14" s="37">
        <v>48</v>
      </c>
      <c r="I14" s="60">
        <v>20</v>
      </c>
      <c r="J14" s="53">
        <f t="shared" si="1"/>
        <v>0.41666666666666669</v>
      </c>
      <c r="K14" s="52">
        <v>56</v>
      </c>
      <c r="L14" s="54">
        <v>57</v>
      </c>
      <c r="M14" s="55">
        <f t="shared" si="3"/>
        <v>1.0178571428571428</v>
      </c>
      <c r="N14" s="62">
        <v>0</v>
      </c>
      <c r="O14" s="63">
        <v>0</v>
      </c>
      <c r="P14" s="64">
        <v>33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126</v>
      </c>
      <c r="C15" s="60">
        <v>112</v>
      </c>
      <c r="D15" s="61">
        <f t="shared" si="2"/>
        <v>0.88888888888888884</v>
      </c>
      <c r="E15" s="51">
        <v>64</v>
      </c>
      <c r="F15" s="52">
        <v>57</v>
      </c>
      <c r="G15" s="50">
        <f t="shared" si="0"/>
        <v>0.890625</v>
      </c>
      <c r="H15" s="37">
        <v>35</v>
      </c>
      <c r="I15" s="60">
        <v>26</v>
      </c>
      <c r="J15" s="53">
        <f t="shared" si="1"/>
        <v>0.74285714285714288</v>
      </c>
      <c r="K15" s="52">
        <v>73</v>
      </c>
      <c r="L15" s="54">
        <v>64</v>
      </c>
      <c r="M15" s="55">
        <f t="shared" si="3"/>
        <v>0.87671232876712324</v>
      </c>
      <c r="N15" s="62">
        <v>5</v>
      </c>
      <c r="O15" s="63">
        <v>0</v>
      </c>
      <c r="P15" s="64">
        <v>82</v>
      </c>
      <c r="Q15" s="65">
        <v>3</v>
      </c>
      <c r="R15" s="66">
        <v>39</v>
      </c>
      <c r="S15" s="45"/>
    </row>
    <row r="16" spans="1:19" s="46" customFormat="1" ht="20.100000000000001" customHeight="1" x14ac:dyDescent="0.2">
      <c r="A16" s="31" t="s">
        <v>41</v>
      </c>
      <c r="B16" s="48">
        <v>225</v>
      </c>
      <c r="C16" s="60">
        <v>173</v>
      </c>
      <c r="D16" s="61">
        <f t="shared" si="2"/>
        <v>0.76888888888888884</v>
      </c>
      <c r="E16" s="51">
        <v>140</v>
      </c>
      <c r="F16" s="52">
        <v>101</v>
      </c>
      <c r="G16" s="50">
        <f t="shared" si="0"/>
        <v>0.72142857142857142</v>
      </c>
      <c r="H16" s="37">
        <v>38</v>
      </c>
      <c r="I16" s="60">
        <v>60</v>
      </c>
      <c r="J16" s="53">
        <f t="shared" si="1"/>
        <v>1.5789473684210527</v>
      </c>
      <c r="K16" s="52">
        <v>54</v>
      </c>
      <c r="L16" s="54">
        <v>104</v>
      </c>
      <c r="M16" s="55">
        <f t="shared" si="3"/>
        <v>1.9259259259259258</v>
      </c>
      <c r="N16" s="62">
        <v>0</v>
      </c>
      <c r="O16" s="63">
        <v>0</v>
      </c>
      <c r="P16" s="64">
        <v>144</v>
      </c>
      <c r="Q16" s="65">
        <v>5</v>
      </c>
      <c r="R16" s="66">
        <v>2</v>
      </c>
      <c r="S16" s="45"/>
    </row>
    <row r="17" spans="1:19" s="46" customFormat="1" ht="20.100000000000001" customHeight="1" x14ac:dyDescent="0.2">
      <c r="A17" s="31" t="s">
        <v>42</v>
      </c>
      <c r="B17" s="48">
        <v>52</v>
      </c>
      <c r="C17" s="60">
        <v>43</v>
      </c>
      <c r="D17" s="61">
        <f t="shared" si="2"/>
        <v>0.82692307692307687</v>
      </c>
      <c r="E17" s="72">
        <v>23</v>
      </c>
      <c r="F17" s="52">
        <v>20</v>
      </c>
      <c r="G17" s="50">
        <f t="shared" si="0"/>
        <v>0.86956521739130432</v>
      </c>
      <c r="H17" s="37">
        <v>23</v>
      </c>
      <c r="I17" s="60">
        <v>17</v>
      </c>
      <c r="J17" s="53">
        <f>IF(H17&gt;0,I17/H17,0)</f>
        <v>0.73913043478260865</v>
      </c>
      <c r="K17" s="103">
        <v>52</v>
      </c>
      <c r="L17" s="54">
        <v>40</v>
      </c>
      <c r="M17" s="53">
        <f>IF(K17&gt;0,L17/K17,0)</f>
        <v>0.76923076923076927</v>
      </c>
      <c r="N17" s="62">
        <v>0</v>
      </c>
      <c r="O17" s="63">
        <v>0</v>
      </c>
      <c r="P17" s="64">
        <v>58</v>
      </c>
      <c r="Q17" s="65">
        <v>0</v>
      </c>
      <c r="R17" s="66">
        <v>0</v>
      </c>
      <c r="S17" s="45"/>
    </row>
    <row r="18" spans="1:19" s="46" customFormat="1" ht="20.100000000000001" customHeight="1" x14ac:dyDescent="0.2">
      <c r="A18" s="31" t="s">
        <v>43</v>
      </c>
      <c r="B18" s="48">
        <v>127</v>
      </c>
      <c r="C18" s="60">
        <v>113</v>
      </c>
      <c r="D18" s="61">
        <f t="shared" si="2"/>
        <v>0.88976377952755903</v>
      </c>
      <c r="E18" s="51">
        <v>58</v>
      </c>
      <c r="F18" s="52">
        <v>51</v>
      </c>
      <c r="G18" s="50">
        <f t="shared" si="0"/>
        <v>0.87931034482758619</v>
      </c>
      <c r="H18" s="37">
        <v>35</v>
      </c>
      <c r="I18" s="60">
        <v>32</v>
      </c>
      <c r="J18" s="53">
        <f t="shared" si="1"/>
        <v>0.91428571428571426</v>
      </c>
      <c r="K18" s="52">
        <v>81</v>
      </c>
      <c r="L18" s="54">
        <v>74</v>
      </c>
      <c r="M18" s="55">
        <f t="shared" si="3"/>
        <v>0.9135802469135802</v>
      </c>
      <c r="N18" s="62">
        <v>0</v>
      </c>
      <c r="O18" s="63">
        <v>0</v>
      </c>
      <c r="P18" s="64">
        <v>73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246</v>
      </c>
      <c r="C19" s="60">
        <v>213</v>
      </c>
      <c r="D19" s="61">
        <f t="shared" si="2"/>
        <v>0.86585365853658536</v>
      </c>
      <c r="E19" s="51">
        <v>150</v>
      </c>
      <c r="F19" s="52">
        <v>125</v>
      </c>
      <c r="G19" s="50">
        <f t="shared" si="0"/>
        <v>0.83333333333333337</v>
      </c>
      <c r="H19" s="37">
        <v>110</v>
      </c>
      <c r="I19" s="60">
        <v>86</v>
      </c>
      <c r="J19" s="53">
        <f t="shared" si="1"/>
        <v>0.78181818181818186</v>
      </c>
      <c r="K19" s="52">
        <v>137</v>
      </c>
      <c r="L19" s="54">
        <v>162</v>
      </c>
      <c r="M19" s="55">
        <f t="shared" si="3"/>
        <v>1.1824817518248176</v>
      </c>
      <c r="N19" s="62">
        <v>0</v>
      </c>
      <c r="O19" s="63">
        <v>0</v>
      </c>
      <c r="P19" s="64">
        <v>56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26</v>
      </c>
      <c r="C20" s="60">
        <v>36</v>
      </c>
      <c r="D20" s="61">
        <f t="shared" si="2"/>
        <v>1.3846153846153846</v>
      </c>
      <c r="E20" s="51">
        <v>16</v>
      </c>
      <c r="F20" s="52">
        <v>27</v>
      </c>
      <c r="G20" s="50">
        <f t="shared" si="0"/>
        <v>1.6875</v>
      </c>
      <c r="H20" s="37">
        <v>16</v>
      </c>
      <c r="I20" s="60">
        <v>24</v>
      </c>
      <c r="J20" s="53">
        <f>IF(H2&gt;0,I20/H20,0)</f>
        <v>0</v>
      </c>
      <c r="K20" s="52">
        <v>25</v>
      </c>
      <c r="L20" s="54">
        <v>32</v>
      </c>
      <c r="M20" s="55">
        <f>IF(K20&gt;0,L20/K20,0)</f>
        <v>1.28</v>
      </c>
      <c r="N20" s="62">
        <v>0</v>
      </c>
      <c r="O20" s="63">
        <v>0</v>
      </c>
      <c r="P20" s="64">
        <v>22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69</v>
      </c>
      <c r="C21" s="60">
        <v>56</v>
      </c>
      <c r="D21" s="61">
        <f t="shared" si="2"/>
        <v>0.81159420289855078</v>
      </c>
      <c r="E21" s="51">
        <v>35</v>
      </c>
      <c r="F21" s="52">
        <v>26</v>
      </c>
      <c r="G21" s="50">
        <f t="shared" si="0"/>
        <v>0.74285714285714288</v>
      </c>
      <c r="H21" s="37">
        <v>35</v>
      </c>
      <c r="I21" s="60">
        <v>27</v>
      </c>
      <c r="J21" s="53">
        <f>IF(H21&gt;0,I21/H21,0)</f>
        <v>0.77142857142857146</v>
      </c>
      <c r="K21" s="103">
        <v>69</v>
      </c>
      <c r="L21" s="54">
        <v>53</v>
      </c>
      <c r="M21" s="53">
        <f>IF(K21&gt;0,L21/K21,0)</f>
        <v>0.76811594202898548</v>
      </c>
      <c r="N21" s="62">
        <v>0</v>
      </c>
      <c r="O21" s="63">
        <v>0</v>
      </c>
      <c r="P21" s="64">
        <v>54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180</v>
      </c>
      <c r="C22" s="74">
        <v>112</v>
      </c>
      <c r="D22" s="111">
        <f t="shared" si="2"/>
        <v>0.62222222222222223</v>
      </c>
      <c r="E22" s="51">
        <v>134</v>
      </c>
      <c r="F22" s="76">
        <v>68</v>
      </c>
      <c r="G22" s="75">
        <f>IF(E22&gt;0,F22/E22,0)</f>
        <v>0.5074626865671642</v>
      </c>
      <c r="H22" s="37">
        <v>40</v>
      </c>
      <c r="I22" s="74">
        <v>43</v>
      </c>
      <c r="J22" s="77">
        <f>IF(H22&gt;0,I22/H22,0)</f>
        <v>1.075</v>
      </c>
      <c r="K22" s="222">
        <v>70</v>
      </c>
      <c r="L22" s="78">
        <v>66</v>
      </c>
      <c r="M22" s="55">
        <f>IF(K22&gt;0,L22/K22,0)</f>
        <v>0.94285714285714284</v>
      </c>
      <c r="N22" s="79">
        <v>0</v>
      </c>
      <c r="O22" s="80">
        <v>0</v>
      </c>
      <c r="P22" s="78">
        <v>45</v>
      </c>
      <c r="Q22" s="81">
        <v>0</v>
      </c>
      <c r="R22" s="82">
        <v>5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1699</v>
      </c>
      <c r="C23" s="85">
        <f>SUM(C7:C22)</f>
        <v>1460</v>
      </c>
      <c r="D23" s="130">
        <f t="shared" si="2"/>
        <v>0.859329017068864</v>
      </c>
      <c r="E23" s="87">
        <f>SUM(E7:E22)</f>
        <v>1021</v>
      </c>
      <c r="F23" s="85">
        <f>SUM(F7:F22)</f>
        <v>784</v>
      </c>
      <c r="G23" s="86">
        <f t="shared" si="0"/>
        <v>0.76787463271302647</v>
      </c>
      <c r="H23" s="88">
        <f>SUM(H7:H22)</f>
        <v>577</v>
      </c>
      <c r="I23" s="85">
        <f>SUM(I7:I22)</f>
        <v>524</v>
      </c>
      <c r="J23" s="89">
        <f t="shared" si="1"/>
        <v>0.90814558058925476</v>
      </c>
      <c r="K23" s="85">
        <f>SUM(K7:K22)</f>
        <v>950</v>
      </c>
      <c r="L23" s="90">
        <f>SUM(L7:L22)</f>
        <v>1016</v>
      </c>
      <c r="M23" s="91">
        <f>+L23/K23</f>
        <v>1.0694736842105264</v>
      </c>
      <c r="N23" s="92">
        <f>SUM(N7:N22)</f>
        <v>8</v>
      </c>
      <c r="O23" s="93">
        <f>SUM(O7:O22)</f>
        <v>19</v>
      </c>
      <c r="P23" s="94">
        <f>SUM(P7:P22)</f>
        <v>881</v>
      </c>
      <c r="Q23" s="94">
        <f>SUM(Q7:Q22)</f>
        <v>16</v>
      </c>
      <c r="R23" s="94">
        <f>SUM(R7:R22)</f>
        <v>54</v>
      </c>
      <c r="S23" s="45"/>
    </row>
    <row r="24" spans="1:19" ht="15" x14ac:dyDescent="0.25">
      <c r="A24" s="242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</row>
    <row r="25" spans="1:19" ht="27.75" customHeight="1" x14ac:dyDescent="0.25">
      <c r="A25" s="240" t="s">
        <v>49</v>
      </c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</row>
    <row r="26" spans="1:19" ht="15" x14ac:dyDescent="0.25">
      <c r="A26" s="240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</row>
    <row r="27" spans="1:19" ht="15" x14ac:dyDescent="0.25">
      <c r="A27" s="240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tabSelected="1" zoomScale="90" zoomScaleNormal="90" workbookViewId="0">
      <selection activeCell="C20" sqref="C20"/>
    </sheetView>
  </sheetViews>
  <sheetFormatPr defaultColWidth="9.140625" defaultRowHeight="12.75" x14ac:dyDescent="0.2"/>
  <cols>
    <col min="1" max="1" width="19.28515625" style="3" customWidth="1"/>
    <col min="2" max="2" width="8.5703125" style="30" customWidth="1"/>
    <col min="3" max="3" width="8.5703125" style="3" customWidth="1"/>
    <col min="4" max="4" width="6.5703125" style="146" customWidth="1"/>
    <col min="5" max="6" width="8.5703125" style="145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46" customWidth="1"/>
    <col min="13" max="14" width="8.5703125" style="3" customWidth="1"/>
    <col min="15" max="15" width="7.28515625" style="3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45" t="str">
        <f>+'1 Adult Part'!A1:O1</f>
        <v>TAB 6 - WIOA TITLE I PARTICIPANT SUMMARIES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9"/>
      <c r="O1" s="228"/>
    </row>
    <row r="2" spans="1:17" ht="20.100000000000001" customHeight="1" x14ac:dyDescent="0.2">
      <c r="A2" s="248" t="str">
        <f>'1 Adult Part'!$A$2</f>
        <v>FY26 QUARTER ENDING MARCH 31, 2026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5"/>
      <c r="O2" s="24"/>
    </row>
    <row r="3" spans="1:17" ht="20.100000000000001" customHeight="1" thickBot="1" x14ac:dyDescent="0.25">
      <c r="A3" s="251" t="s">
        <v>79</v>
      </c>
      <c r="B3" s="289"/>
      <c r="C3" s="289"/>
      <c r="D3" s="289"/>
      <c r="E3" s="289"/>
      <c r="F3" s="289"/>
      <c r="G3" s="289"/>
      <c r="H3" s="289"/>
      <c r="I3" s="289"/>
      <c r="J3" s="302"/>
      <c r="K3" s="302"/>
      <c r="L3" s="302"/>
      <c r="M3" s="302"/>
      <c r="N3" s="303"/>
    </row>
    <row r="4" spans="1:17" ht="21.75" customHeight="1" x14ac:dyDescent="0.25">
      <c r="A4" s="304" t="s">
        <v>62</v>
      </c>
      <c r="B4" s="286" t="str">
        <f>'2 Adult Exits'!$B$4</f>
        <v>Total Exits</v>
      </c>
      <c r="C4" s="293"/>
      <c r="D4" s="284"/>
      <c r="E4" s="285" t="str">
        <f>'2 Adult Exits'!$E$4</f>
        <v>Entered Employments</v>
      </c>
      <c r="F4" s="286"/>
      <c r="G4" s="287"/>
      <c r="H4" s="184" t="str">
        <f>'2 Adult Exits'!$H$4</f>
        <v>Exclusions</v>
      </c>
      <c r="I4" s="293" t="str">
        <f>'2 Adult Exits'!$I$4</f>
        <v>E.E. Rate at Exit</v>
      </c>
      <c r="J4" s="284"/>
      <c r="K4" s="283" t="str">
        <f>'2 Adult Exits'!$K$4</f>
        <v>Average Wage</v>
      </c>
      <c r="L4" s="284"/>
      <c r="M4" s="300" t="str">
        <f>'2 Adult Exits'!$M$4</f>
        <v>Credentials</v>
      </c>
      <c r="N4" s="301"/>
    </row>
    <row r="5" spans="1:17" ht="35.25" customHeight="1" thickBot="1" x14ac:dyDescent="0.3">
      <c r="A5" s="305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1.95" customHeight="1" x14ac:dyDescent="0.2">
      <c r="A6" s="47" t="str">
        <f>'1 Adult Part'!A7</f>
        <v>Berkshire</v>
      </c>
      <c r="B6" s="71">
        <v>27</v>
      </c>
      <c r="C6" s="103">
        <v>38</v>
      </c>
      <c r="D6" s="50">
        <f t="shared" ref="D6:D22" si="0">C6/B6</f>
        <v>1.4074074074074074</v>
      </c>
      <c r="E6" s="51">
        <v>20</v>
      </c>
      <c r="F6" s="187">
        <v>20</v>
      </c>
      <c r="G6" s="50">
        <f>F6/E6</f>
        <v>1</v>
      </c>
      <c r="H6" s="188">
        <v>0</v>
      </c>
      <c r="I6" s="189">
        <f t="shared" ref="I6:I22" si="1">+E6/B6</f>
        <v>0.7407407407407407</v>
      </c>
      <c r="J6" s="50">
        <f t="shared" ref="J6:J22" si="2">(F6/(C6-H6))</f>
        <v>0.52631578947368418</v>
      </c>
      <c r="K6" s="106">
        <v>24</v>
      </c>
      <c r="L6" s="107">
        <v>23.126153846153802</v>
      </c>
      <c r="M6" s="32">
        <v>21</v>
      </c>
      <c r="N6" s="190">
        <v>15</v>
      </c>
      <c r="P6" s="191"/>
      <c r="Q6" s="218"/>
    </row>
    <row r="7" spans="1:17" s="110" customFormat="1" ht="21.95" customHeight="1" x14ac:dyDescent="0.2">
      <c r="A7" s="47" t="str">
        <f>'1 Adult Part'!A8</f>
        <v>Boston</v>
      </c>
      <c r="B7" s="71">
        <v>54</v>
      </c>
      <c r="C7" s="103">
        <v>31</v>
      </c>
      <c r="D7" s="111">
        <f t="shared" si="0"/>
        <v>0.57407407407407407</v>
      </c>
      <c r="E7" s="51">
        <v>43</v>
      </c>
      <c r="F7" s="187">
        <v>15</v>
      </c>
      <c r="G7" s="50">
        <f t="shared" ref="G7:G22" si="3">F7/E7</f>
        <v>0.34883720930232559</v>
      </c>
      <c r="H7" s="188">
        <v>0</v>
      </c>
      <c r="I7" s="189">
        <f t="shared" si="1"/>
        <v>0.79629629629629628</v>
      </c>
      <c r="J7" s="50">
        <f t="shared" si="2"/>
        <v>0.4838709677419355</v>
      </c>
      <c r="K7" s="106">
        <v>18.5</v>
      </c>
      <c r="L7" s="107">
        <v>22.573855477855499</v>
      </c>
      <c r="M7" s="48">
        <v>83</v>
      </c>
      <c r="N7" s="192">
        <v>27</v>
      </c>
      <c r="P7" s="191"/>
      <c r="Q7" s="218"/>
    </row>
    <row r="8" spans="1:17" s="110" customFormat="1" ht="21.95" customHeight="1" x14ac:dyDescent="0.2">
      <c r="A8" s="31" t="str">
        <f>'1 Adult Part'!A9</f>
        <v>Bristol</v>
      </c>
      <c r="B8" s="71">
        <v>57</v>
      </c>
      <c r="C8" s="113">
        <v>44</v>
      </c>
      <c r="D8" s="61">
        <f t="shared" si="0"/>
        <v>0.77192982456140347</v>
      </c>
      <c r="E8" s="51">
        <v>43</v>
      </c>
      <c r="F8" s="193">
        <v>36</v>
      </c>
      <c r="G8" s="111">
        <f t="shared" si="3"/>
        <v>0.83720930232558144</v>
      </c>
      <c r="H8" s="194">
        <v>0</v>
      </c>
      <c r="I8" s="195">
        <f t="shared" si="1"/>
        <v>0.75438596491228072</v>
      </c>
      <c r="J8" s="61">
        <f t="shared" si="2"/>
        <v>0.81818181818181823</v>
      </c>
      <c r="K8" s="106">
        <v>28</v>
      </c>
      <c r="L8" s="107">
        <v>39.966739510489496</v>
      </c>
      <c r="M8" s="48">
        <v>21</v>
      </c>
      <c r="N8" s="196">
        <v>63</v>
      </c>
      <c r="P8" s="191"/>
      <c r="Q8" s="218"/>
    </row>
    <row r="9" spans="1:17" s="110" customFormat="1" ht="21.95" customHeight="1" x14ac:dyDescent="0.2">
      <c r="A9" s="31" t="str">
        <f>'1 Adult Part'!A10</f>
        <v>Brockton</v>
      </c>
      <c r="B9" s="197">
        <v>71</v>
      </c>
      <c r="C9" s="113">
        <v>41</v>
      </c>
      <c r="D9" s="61">
        <f t="shared" si="0"/>
        <v>0.57746478873239437</v>
      </c>
      <c r="E9" s="68">
        <v>54</v>
      </c>
      <c r="F9" s="193">
        <v>31</v>
      </c>
      <c r="G9" s="61">
        <f>IF(E9&gt;0,F9/E9,0)</f>
        <v>0.57407407407407407</v>
      </c>
      <c r="H9" s="198">
        <v>0</v>
      </c>
      <c r="I9" s="195">
        <f t="shared" si="1"/>
        <v>0.76056338028169013</v>
      </c>
      <c r="J9" s="61">
        <f t="shared" si="2"/>
        <v>0.75609756097560976</v>
      </c>
      <c r="K9" s="119">
        <v>24</v>
      </c>
      <c r="L9" s="107">
        <v>32.771490842490799</v>
      </c>
      <c r="M9" s="67">
        <v>10</v>
      </c>
      <c r="N9" s="196">
        <v>12</v>
      </c>
      <c r="P9" s="191"/>
      <c r="Q9" s="219"/>
    </row>
    <row r="10" spans="1:17" s="110" customFormat="1" ht="21.95" customHeight="1" x14ac:dyDescent="0.2">
      <c r="A10" s="31" t="str">
        <f>'1 Adult Part'!A11</f>
        <v>Cape &amp; Islands</v>
      </c>
      <c r="B10" s="71">
        <v>37</v>
      </c>
      <c r="C10" s="113">
        <v>28</v>
      </c>
      <c r="D10" s="61">
        <f t="shared" si="0"/>
        <v>0.7567567567567568</v>
      </c>
      <c r="E10" s="51">
        <v>28</v>
      </c>
      <c r="F10" s="193">
        <v>24</v>
      </c>
      <c r="G10" s="61">
        <f>IF(E10&gt;0, F10/E10,0)</f>
        <v>0.8571428571428571</v>
      </c>
      <c r="H10" s="198">
        <v>1</v>
      </c>
      <c r="I10" s="195">
        <f t="shared" si="1"/>
        <v>0.7567567567567568</v>
      </c>
      <c r="J10" s="61">
        <f>IF(F10=0,0,F10/(C10-H10))</f>
        <v>0.88888888888888884</v>
      </c>
      <c r="K10" s="106">
        <v>20</v>
      </c>
      <c r="L10" s="107">
        <v>31.800309829059799</v>
      </c>
      <c r="M10" s="48">
        <v>22</v>
      </c>
      <c r="N10" s="196">
        <v>37</v>
      </c>
      <c r="P10" s="191"/>
      <c r="Q10" s="218"/>
    </row>
    <row r="11" spans="1:17" s="110" customFormat="1" ht="21.95" customHeight="1" x14ac:dyDescent="0.2">
      <c r="A11" s="31" t="str">
        <f>'1 Adult Part'!A12</f>
        <v>Central Mass</v>
      </c>
      <c r="B11" s="71">
        <v>65</v>
      </c>
      <c r="C11" s="113">
        <v>37</v>
      </c>
      <c r="D11" s="61">
        <f t="shared" si="0"/>
        <v>0.56923076923076921</v>
      </c>
      <c r="E11" s="51">
        <v>47</v>
      </c>
      <c r="F11" s="193">
        <v>21</v>
      </c>
      <c r="G11" s="121">
        <f t="shared" si="3"/>
        <v>0.44680851063829785</v>
      </c>
      <c r="H11" s="199">
        <v>0</v>
      </c>
      <c r="I11" s="195">
        <f t="shared" si="1"/>
        <v>0.72307692307692306</v>
      </c>
      <c r="J11" s="61">
        <f t="shared" si="2"/>
        <v>0.56756756756756754</v>
      </c>
      <c r="K11" s="106">
        <v>27</v>
      </c>
      <c r="L11" s="107">
        <v>35.005041208791198</v>
      </c>
      <c r="M11" s="48">
        <v>63</v>
      </c>
      <c r="N11" s="196">
        <v>49</v>
      </c>
      <c r="P11" s="191"/>
      <c r="Q11" s="218"/>
    </row>
    <row r="12" spans="1:17" s="110" customFormat="1" ht="21.95" customHeight="1" x14ac:dyDescent="0.2">
      <c r="A12" s="31" t="str">
        <f>'1 Adult Part'!A13</f>
        <v>Franklin Hampshire</v>
      </c>
      <c r="B12" s="71">
        <v>30</v>
      </c>
      <c r="C12" s="113">
        <v>26</v>
      </c>
      <c r="D12" s="61">
        <f t="shared" si="0"/>
        <v>0.8666666666666667</v>
      </c>
      <c r="E12" s="51">
        <v>23</v>
      </c>
      <c r="F12" s="193">
        <v>5</v>
      </c>
      <c r="G12" s="61">
        <f t="shared" si="3"/>
        <v>0.21739130434782608</v>
      </c>
      <c r="H12" s="198">
        <v>0</v>
      </c>
      <c r="I12" s="195">
        <f t="shared" si="1"/>
        <v>0.76666666666666672</v>
      </c>
      <c r="J12" s="61">
        <f t="shared" si="2"/>
        <v>0.19230769230769232</v>
      </c>
      <c r="K12" s="106">
        <v>24</v>
      </c>
      <c r="L12" s="107">
        <v>27.5</v>
      </c>
      <c r="M12" s="48">
        <v>26</v>
      </c>
      <c r="N12" s="196">
        <v>13</v>
      </c>
      <c r="P12" s="191"/>
      <c r="Q12" s="218"/>
    </row>
    <row r="13" spans="1:17" s="110" customFormat="1" ht="21.95" customHeight="1" x14ac:dyDescent="0.2">
      <c r="A13" s="31" t="str">
        <f>'1 Adult Part'!A14</f>
        <v>Greater Lowell</v>
      </c>
      <c r="B13" s="71">
        <v>75</v>
      </c>
      <c r="C13" s="113">
        <v>54</v>
      </c>
      <c r="D13" s="61">
        <f t="shared" si="0"/>
        <v>0.72</v>
      </c>
      <c r="E13" s="51">
        <v>60</v>
      </c>
      <c r="F13" s="193">
        <v>52</v>
      </c>
      <c r="G13" s="111">
        <f>IF(E13&gt;0,F13/E13,0)</f>
        <v>0.8666666666666667</v>
      </c>
      <c r="H13" s="194">
        <v>1</v>
      </c>
      <c r="I13" s="195">
        <f t="shared" si="1"/>
        <v>0.8</v>
      </c>
      <c r="J13" s="61">
        <f t="shared" si="2"/>
        <v>0.98113207547169812</v>
      </c>
      <c r="K13" s="106">
        <v>28.15</v>
      </c>
      <c r="L13" s="107">
        <v>40.3296748732037</v>
      </c>
      <c r="M13" s="48">
        <v>38</v>
      </c>
      <c r="N13" s="196">
        <v>49</v>
      </c>
      <c r="P13" s="191"/>
      <c r="Q13" s="218"/>
    </row>
    <row r="14" spans="1:17" s="110" customFormat="1" ht="21.95" customHeight="1" x14ac:dyDescent="0.2">
      <c r="A14" s="31" t="str">
        <f>'1 Adult Part'!A15</f>
        <v>Greater New Bedford</v>
      </c>
      <c r="B14" s="197">
        <v>95</v>
      </c>
      <c r="C14" s="113">
        <v>49</v>
      </c>
      <c r="D14" s="61">
        <f t="shared" si="0"/>
        <v>0.51578947368421058</v>
      </c>
      <c r="E14" s="68">
        <v>78</v>
      </c>
      <c r="F14" s="193">
        <v>24</v>
      </c>
      <c r="G14" s="61">
        <f t="shared" si="3"/>
        <v>0.30769230769230771</v>
      </c>
      <c r="H14" s="198">
        <v>0</v>
      </c>
      <c r="I14" s="195">
        <f t="shared" si="1"/>
        <v>0.82105263157894737</v>
      </c>
      <c r="J14" s="61">
        <f t="shared" si="2"/>
        <v>0.48979591836734693</v>
      </c>
      <c r="K14" s="106">
        <v>24.5</v>
      </c>
      <c r="L14" s="107">
        <v>28.645233974359002</v>
      </c>
      <c r="M14" s="48">
        <v>56</v>
      </c>
      <c r="N14" s="196">
        <v>46</v>
      </c>
      <c r="P14" s="191"/>
      <c r="Q14" s="218"/>
    </row>
    <row r="15" spans="1:17" s="110" customFormat="1" ht="21.95" customHeight="1" x14ac:dyDescent="0.2">
      <c r="A15" s="31" t="str">
        <f>'1 Adult Part'!A16</f>
        <v>Hampden</v>
      </c>
      <c r="B15" s="71">
        <v>132</v>
      </c>
      <c r="C15" s="113">
        <v>87</v>
      </c>
      <c r="D15" s="61">
        <f t="shared" si="0"/>
        <v>0.65909090909090906</v>
      </c>
      <c r="E15" s="51">
        <v>98</v>
      </c>
      <c r="F15" s="193">
        <v>54</v>
      </c>
      <c r="G15" s="61">
        <f t="shared" si="3"/>
        <v>0.55102040816326525</v>
      </c>
      <c r="H15" s="198">
        <v>0</v>
      </c>
      <c r="I15" s="195">
        <f t="shared" si="1"/>
        <v>0.74242424242424243</v>
      </c>
      <c r="J15" s="61">
        <f t="shared" si="2"/>
        <v>0.62068965517241381</v>
      </c>
      <c r="K15" s="106">
        <v>20.58</v>
      </c>
      <c r="L15" s="107">
        <v>26.685801790801801</v>
      </c>
      <c r="M15" s="48">
        <v>33</v>
      </c>
      <c r="N15" s="196">
        <v>82</v>
      </c>
      <c r="P15" s="191"/>
      <c r="Q15" s="218"/>
    </row>
    <row r="16" spans="1:17" s="110" customFormat="1" ht="21.95" customHeight="1" x14ac:dyDescent="0.2">
      <c r="A16" s="31" t="str">
        <f>'1 Adult Part'!A17</f>
        <v>Merrimack Valley</v>
      </c>
      <c r="B16" s="71">
        <v>34</v>
      </c>
      <c r="C16" s="113">
        <v>23</v>
      </c>
      <c r="D16" s="61">
        <f t="shared" si="0"/>
        <v>0.67647058823529416</v>
      </c>
      <c r="E16" s="51">
        <v>27</v>
      </c>
      <c r="F16" s="193">
        <v>8</v>
      </c>
      <c r="G16" s="61">
        <f t="shared" si="3"/>
        <v>0.29629629629629628</v>
      </c>
      <c r="H16" s="198">
        <v>0</v>
      </c>
      <c r="I16" s="195">
        <f t="shared" si="1"/>
        <v>0.79411764705882348</v>
      </c>
      <c r="J16" s="61">
        <f t="shared" si="2"/>
        <v>0.34782608695652173</v>
      </c>
      <c r="K16" s="106">
        <v>25</v>
      </c>
      <c r="L16" s="107">
        <v>43.107730263157897</v>
      </c>
      <c r="M16" s="67">
        <v>34</v>
      </c>
      <c r="N16" s="196">
        <v>16</v>
      </c>
      <c r="P16" s="191"/>
      <c r="Q16" s="218"/>
    </row>
    <row r="17" spans="1:17" s="110" customFormat="1" ht="21.95" customHeight="1" x14ac:dyDescent="0.2">
      <c r="A17" s="31" t="str">
        <f>'1 Adult Part'!A18</f>
        <v>Metro North</v>
      </c>
      <c r="B17" s="71">
        <v>64</v>
      </c>
      <c r="C17" s="113">
        <v>47</v>
      </c>
      <c r="D17" s="61">
        <f t="shared" si="0"/>
        <v>0.734375</v>
      </c>
      <c r="E17" s="51">
        <v>48</v>
      </c>
      <c r="F17" s="193">
        <v>32</v>
      </c>
      <c r="G17" s="61">
        <f t="shared" si="3"/>
        <v>0.66666666666666663</v>
      </c>
      <c r="H17" s="198">
        <v>0</v>
      </c>
      <c r="I17" s="195">
        <f t="shared" si="1"/>
        <v>0.75</v>
      </c>
      <c r="J17" s="61">
        <f t="shared" si="2"/>
        <v>0.68085106382978722</v>
      </c>
      <c r="K17" s="106">
        <v>34</v>
      </c>
      <c r="L17" s="107">
        <v>37.720216346153897</v>
      </c>
      <c r="M17" s="48">
        <v>32</v>
      </c>
      <c r="N17" s="196">
        <v>40</v>
      </c>
      <c r="P17" s="191"/>
      <c r="Q17" s="218"/>
    </row>
    <row r="18" spans="1:17" s="110" customFormat="1" ht="21.95" customHeight="1" x14ac:dyDescent="0.2">
      <c r="A18" s="31" t="str">
        <f>'1 Adult Part'!A19</f>
        <v>Metro South/West</v>
      </c>
      <c r="B18" s="71">
        <v>240</v>
      </c>
      <c r="C18" s="113">
        <v>55</v>
      </c>
      <c r="D18" s="61">
        <f t="shared" si="0"/>
        <v>0.22916666666666666</v>
      </c>
      <c r="E18" s="51">
        <v>190</v>
      </c>
      <c r="F18" s="193">
        <v>46</v>
      </c>
      <c r="G18" s="61">
        <f t="shared" si="3"/>
        <v>0.24210526315789474</v>
      </c>
      <c r="H18" s="198">
        <v>0</v>
      </c>
      <c r="I18" s="195">
        <f t="shared" si="1"/>
        <v>0.79166666666666663</v>
      </c>
      <c r="J18" s="61">
        <f t="shared" si="2"/>
        <v>0.83636363636363631</v>
      </c>
      <c r="K18" s="106">
        <v>35</v>
      </c>
      <c r="L18" s="107">
        <v>50.552341137123697</v>
      </c>
      <c r="M18" s="48">
        <v>124</v>
      </c>
      <c r="N18" s="196">
        <v>111</v>
      </c>
      <c r="P18" s="191"/>
      <c r="Q18" s="218"/>
    </row>
    <row r="19" spans="1:17" s="110" customFormat="1" ht="21.95" customHeight="1" x14ac:dyDescent="0.2">
      <c r="A19" s="31" t="str">
        <f>'1 Adult Part'!A20</f>
        <v>North Central</v>
      </c>
      <c r="B19" s="71">
        <v>24</v>
      </c>
      <c r="C19" s="113">
        <v>4</v>
      </c>
      <c r="D19" s="61">
        <f t="shared" si="0"/>
        <v>0.16666666666666666</v>
      </c>
      <c r="E19" s="51">
        <v>21</v>
      </c>
      <c r="F19" s="193">
        <v>3</v>
      </c>
      <c r="G19" s="50">
        <f t="shared" si="3"/>
        <v>0.14285714285714285</v>
      </c>
      <c r="H19" s="188">
        <v>1</v>
      </c>
      <c r="I19" s="195">
        <f t="shared" si="1"/>
        <v>0.875</v>
      </c>
      <c r="J19" s="61">
        <f>IF(F19=0,0,F19/(C19-H19))</f>
        <v>1</v>
      </c>
      <c r="K19" s="106">
        <v>30</v>
      </c>
      <c r="L19" s="107">
        <v>32.237179487179503</v>
      </c>
      <c r="M19" s="48">
        <v>21</v>
      </c>
      <c r="N19" s="196">
        <v>20</v>
      </c>
      <c r="P19" s="191"/>
      <c r="Q19" s="218"/>
    </row>
    <row r="20" spans="1:17" s="110" customFormat="1" ht="21.95" customHeight="1" x14ac:dyDescent="0.2">
      <c r="A20" s="31" t="str">
        <f>'1 Adult Part'!A21</f>
        <v>North Shore</v>
      </c>
      <c r="B20" s="71">
        <v>46</v>
      </c>
      <c r="C20" s="309">
        <v>23</v>
      </c>
      <c r="D20" s="61">
        <f t="shared" si="0"/>
        <v>0.5</v>
      </c>
      <c r="E20" s="51">
        <v>40</v>
      </c>
      <c r="F20" s="193">
        <v>18</v>
      </c>
      <c r="G20" s="50">
        <f t="shared" si="3"/>
        <v>0.45</v>
      </c>
      <c r="H20" s="188">
        <v>0</v>
      </c>
      <c r="I20" s="195">
        <f t="shared" si="1"/>
        <v>0.86956521739130432</v>
      </c>
      <c r="J20" s="61">
        <f t="shared" si="2"/>
        <v>0.78260869565217395</v>
      </c>
      <c r="K20" s="106">
        <v>18</v>
      </c>
      <c r="L20" s="107">
        <v>28.988931623931599</v>
      </c>
      <c r="M20" s="67">
        <v>47.32</v>
      </c>
      <c r="N20" s="196">
        <v>38</v>
      </c>
      <c r="P20" s="191"/>
      <c r="Q20" s="218"/>
    </row>
    <row r="21" spans="1:17" s="110" customFormat="1" ht="21.95" customHeight="1" thickBot="1" x14ac:dyDescent="0.25">
      <c r="A21" s="73" t="str">
        <f>'1 Adult Part'!A22</f>
        <v>South Shore</v>
      </c>
      <c r="B21" s="200">
        <v>95</v>
      </c>
      <c r="C21" s="124">
        <v>58</v>
      </c>
      <c r="D21" s="75">
        <f t="shared" si="0"/>
        <v>0.61052631578947369</v>
      </c>
      <c r="E21" s="70">
        <v>62</v>
      </c>
      <c r="F21" s="201">
        <v>33</v>
      </c>
      <c r="G21" s="111">
        <f t="shared" si="3"/>
        <v>0.532258064516129</v>
      </c>
      <c r="H21" s="194">
        <v>0</v>
      </c>
      <c r="I21" s="195">
        <f t="shared" si="1"/>
        <v>0.65263157894736845</v>
      </c>
      <c r="J21" s="121">
        <f t="shared" si="2"/>
        <v>0.56896551724137934</v>
      </c>
      <c r="K21" s="106">
        <v>39.369999999999997</v>
      </c>
      <c r="L21" s="126">
        <v>45.672960372960397</v>
      </c>
      <c r="M21" s="223">
        <v>70</v>
      </c>
      <c r="N21" s="202">
        <v>42</v>
      </c>
      <c r="P21" s="191"/>
      <c r="Q21" s="218"/>
    </row>
    <row r="22" spans="1:17" s="110" customFormat="1" ht="21.95" customHeight="1" thickBot="1" x14ac:dyDescent="0.25">
      <c r="A22" s="203" t="s">
        <v>48</v>
      </c>
      <c r="B22" s="204">
        <f>SUM(B6:B21)</f>
        <v>1146</v>
      </c>
      <c r="C22" s="129">
        <f>SUM(C6:C21)</f>
        <v>645</v>
      </c>
      <c r="D22" s="130">
        <f t="shared" si="0"/>
        <v>0.56282722513089001</v>
      </c>
      <c r="E22" s="87">
        <f>SUM(E6:E21)</f>
        <v>882</v>
      </c>
      <c r="F22" s="205">
        <f>SUM(F6:F21)</f>
        <v>422</v>
      </c>
      <c r="G22" s="130">
        <f t="shared" si="3"/>
        <v>0.47845804988662133</v>
      </c>
      <c r="H22" s="206">
        <f>SUM(H6:H21)</f>
        <v>3</v>
      </c>
      <c r="I22" s="207">
        <f t="shared" si="1"/>
        <v>0.76963350785340312</v>
      </c>
      <c r="J22" s="130">
        <f t="shared" si="2"/>
        <v>0.65732087227414326</v>
      </c>
      <c r="K22" s="133">
        <v>27.801904761904762</v>
      </c>
      <c r="L22" s="134">
        <v>35.837505988146603</v>
      </c>
      <c r="M22" s="223">
        <f>SUM(M6:M21)</f>
        <v>701.32</v>
      </c>
      <c r="N22" s="208">
        <f>SUM(N6:N21)</f>
        <v>660</v>
      </c>
      <c r="P22" s="191"/>
      <c r="Q22" s="220"/>
    </row>
    <row r="23" spans="1:17" ht="18.75" customHeight="1" x14ac:dyDescent="0.2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2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2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</row>
    <row r="27" spans="1:17" x14ac:dyDescent="0.2">
      <c r="L27" s="209"/>
    </row>
    <row r="28" spans="1:17" x14ac:dyDescent="0.2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N6" sqref="N6:N22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4" customFormat="1" ht="20.100000000000001" customHeight="1" x14ac:dyDescent="0.2">
      <c r="A1" s="245" t="str">
        <f>+'1 Adult Part'!A1:O1</f>
        <v>TAB 6 - WIOA TITLE I PARTICIPANT SUMMARIES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9"/>
      <c r="AB1" s="3"/>
      <c r="AC1" s="3"/>
    </row>
    <row r="2" spans="1:29" s="24" customFormat="1" ht="20.100000000000001" customHeight="1" x14ac:dyDescent="0.2">
      <c r="A2" s="248" t="str">
        <f>'1 Adult Part'!$A$2</f>
        <v>FY26 QUARTER ENDING MARCH 31, 2026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5"/>
      <c r="AB2" s="3"/>
      <c r="AC2" s="3"/>
    </row>
    <row r="3" spans="1:29" s="24" customFormat="1" ht="20.100000000000001" customHeight="1" thickBot="1" x14ac:dyDescent="0.25">
      <c r="A3" s="251" t="s">
        <v>81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3"/>
      <c r="AB3" s="3"/>
      <c r="AC3" s="3"/>
    </row>
    <row r="4" spans="1:29" ht="16.5" customHeight="1" x14ac:dyDescent="0.25">
      <c r="A4" s="210"/>
      <c r="B4" s="306" t="str">
        <f>'3 Adult Characteristics'!$B$4</f>
        <v>Percentage of Total Participants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8"/>
    </row>
    <row r="5" spans="1:29" ht="51.75" customHeight="1" thickBot="1" x14ac:dyDescent="0.25">
      <c r="A5" s="211" t="s">
        <v>62</v>
      </c>
      <c r="B5" s="212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1.95" customHeight="1" x14ac:dyDescent="0.2">
      <c r="A6" s="31" t="str">
        <f>'1 Adult Part'!A7</f>
        <v>Berkshire</v>
      </c>
      <c r="B6" s="153">
        <v>34.146341463414601</v>
      </c>
      <c r="C6" s="154">
        <v>19.512195121951201</v>
      </c>
      <c r="D6" s="155">
        <v>12.1951219512195</v>
      </c>
      <c r="E6" s="154">
        <v>12.1951219512195</v>
      </c>
      <c r="F6" s="154">
        <v>4.8780487804878003</v>
      </c>
      <c r="G6" s="155">
        <v>24.390243902439</v>
      </c>
      <c r="H6" s="154">
        <v>7.3170731707317103</v>
      </c>
      <c r="I6" s="155">
        <v>53.658536585365901</v>
      </c>
      <c r="J6" s="154">
        <v>0</v>
      </c>
      <c r="K6" s="155">
        <v>0</v>
      </c>
      <c r="L6" s="155">
        <v>7.3170731707317103</v>
      </c>
      <c r="M6" s="156">
        <v>4.8780487804878003</v>
      </c>
      <c r="N6" s="213">
        <v>12.1951219512195</v>
      </c>
      <c r="O6" s="158"/>
      <c r="AB6" s="3"/>
      <c r="AC6" s="3"/>
    </row>
    <row r="7" spans="1:29" s="46" customFormat="1" ht="21.95" customHeight="1" x14ac:dyDescent="0.2">
      <c r="A7" s="47" t="str">
        <f>'1 Adult Part'!A8</f>
        <v>Boston</v>
      </c>
      <c r="B7" s="159">
        <v>77.966101694915295</v>
      </c>
      <c r="C7" s="160">
        <v>25.4237288135593</v>
      </c>
      <c r="D7" s="161">
        <v>28.8135593220339</v>
      </c>
      <c r="E7" s="160">
        <v>67.796610169491501</v>
      </c>
      <c r="F7" s="160">
        <v>10.1694915254237</v>
      </c>
      <c r="G7" s="161">
        <v>10.1694915254237</v>
      </c>
      <c r="H7" s="160">
        <v>1.6949152542372901</v>
      </c>
      <c r="I7" s="161">
        <v>91.525423728813607</v>
      </c>
      <c r="J7" s="160">
        <v>0</v>
      </c>
      <c r="K7" s="161">
        <v>8.4745762711864394</v>
      </c>
      <c r="L7" s="161">
        <v>0</v>
      </c>
      <c r="M7" s="162">
        <v>0</v>
      </c>
      <c r="N7" s="214">
        <v>20.338983050847499</v>
      </c>
      <c r="O7" s="158"/>
      <c r="AB7" s="3"/>
      <c r="AC7" s="3"/>
    </row>
    <row r="8" spans="1:29" s="46" customFormat="1" ht="21.95" customHeight="1" x14ac:dyDescent="0.2">
      <c r="A8" s="31" t="str">
        <f>'1 Adult Part'!A9</f>
        <v>Bristol</v>
      </c>
      <c r="B8" s="164">
        <v>46.739130434782602</v>
      </c>
      <c r="C8" s="165">
        <v>25</v>
      </c>
      <c r="D8" s="166">
        <v>9.7826086956521703</v>
      </c>
      <c r="E8" s="165">
        <v>22.826086956521699</v>
      </c>
      <c r="F8" s="165">
        <v>5.4347826086956497</v>
      </c>
      <c r="G8" s="166">
        <v>6.5217391304347796</v>
      </c>
      <c r="H8" s="165">
        <v>0</v>
      </c>
      <c r="I8" s="166">
        <v>100</v>
      </c>
      <c r="J8" s="165">
        <v>0</v>
      </c>
      <c r="K8" s="166">
        <v>3.2608695652173898</v>
      </c>
      <c r="L8" s="166">
        <v>1.0869565217391299</v>
      </c>
      <c r="M8" s="167">
        <v>3.2608695652173898</v>
      </c>
      <c r="N8" s="215">
        <v>14.130434782608701</v>
      </c>
      <c r="O8" s="158"/>
      <c r="AB8" s="3"/>
      <c r="AC8" s="3"/>
    </row>
    <row r="9" spans="1:29" s="46" customFormat="1" ht="21.95" customHeight="1" x14ac:dyDescent="0.2">
      <c r="A9" s="31" t="str">
        <f>'1 Adult Part'!A10</f>
        <v>Brockton</v>
      </c>
      <c r="B9" s="164">
        <v>61.643835616438402</v>
      </c>
      <c r="C9" s="165">
        <v>27.397260273972599</v>
      </c>
      <c r="D9" s="166">
        <v>8.2191780821917799</v>
      </c>
      <c r="E9" s="165">
        <v>42.4657534246575</v>
      </c>
      <c r="F9" s="165">
        <v>5.4794520547945202</v>
      </c>
      <c r="G9" s="166">
        <v>8.2191780821917799</v>
      </c>
      <c r="H9" s="165">
        <v>2.7397260273972601</v>
      </c>
      <c r="I9" s="166">
        <v>97.260273972602704</v>
      </c>
      <c r="J9" s="165">
        <v>0</v>
      </c>
      <c r="K9" s="166">
        <v>4.10958904109589</v>
      </c>
      <c r="L9" s="166">
        <v>0</v>
      </c>
      <c r="M9" s="167">
        <v>1.3698630136986301</v>
      </c>
      <c r="N9" s="215">
        <v>8.2191780821917799</v>
      </c>
      <c r="O9" s="158"/>
      <c r="AB9" s="3"/>
      <c r="AC9" s="3"/>
    </row>
    <row r="10" spans="1:29" s="46" customFormat="1" ht="21.95" customHeight="1" x14ac:dyDescent="0.2">
      <c r="A10" s="31" t="str">
        <f>'1 Adult Part'!A11</f>
        <v>Cape &amp; Islands</v>
      </c>
      <c r="B10" s="164">
        <v>58.6666666666667</v>
      </c>
      <c r="C10" s="165">
        <v>60</v>
      </c>
      <c r="D10" s="166">
        <v>5.3333333333333304</v>
      </c>
      <c r="E10" s="165">
        <v>10.6666666666667</v>
      </c>
      <c r="F10" s="165">
        <v>5.3333333333333304</v>
      </c>
      <c r="G10" s="166">
        <v>5.3333333333333304</v>
      </c>
      <c r="H10" s="165">
        <v>0</v>
      </c>
      <c r="I10" s="166">
        <v>96</v>
      </c>
      <c r="J10" s="165">
        <v>0</v>
      </c>
      <c r="K10" s="166">
        <v>2.6666666666666701</v>
      </c>
      <c r="L10" s="166">
        <v>0</v>
      </c>
      <c r="M10" s="167">
        <v>4</v>
      </c>
      <c r="N10" s="215">
        <v>4</v>
      </c>
      <c r="O10" s="158"/>
      <c r="AB10" s="3"/>
      <c r="AC10" s="3"/>
    </row>
    <row r="11" spans="1:29" s="46" customFormat="1" ht="21.95" customHeight="1" x14ac:dyDescent="0.2">
      <c r="A11" s="31" t="str">
        <f>'1 Adult Part'!A12</f>
        <v>Central Mass</v>
      </c>
      <c r="B11" s="164">
        <v>43.678160919540197</v>
      </c>
      <c r="C11" s="165">
        <v>31.034482758620701</v>
      </c>
      <c r="D11" s="166">
        <v>17.241379310344801</v>
      </c>
      <c r="E11" s="165">
        <v>18.390804597701099</v>
      </c>
      <c r="F11" s="165">
        <v>11.4942528735632</v>
      </c>
      <c r="G11" s="166">
        <v>9.1954022988505706</v>
      </c>
      <c r="H11" s="165">
        <v>0</v>
      </c>
      <c r="I11" s="166">
        <v>96.551724137931004</v>
      </c>
      <c r="J11" s="165">
        <v>0</v>
      </c>
      <c r="K11" s="166">
        <v>43.678160919540197</v>
      </c>
      <c r="L11" s="166">
        <v>0</v>
      </c>
      <c r="M11" s="167">
        <v>4.5977011494252897</v>
      </c>
      <c r="N11" s="215">
        <v>9.1954022988505706</v>
      </c>
      <c r="O11" s="158"/>
      <c r="AB11" s="3"/>
      <c r="AC11" s="3"/>
    </row>
    <row r="12" spans="1:29" s="46" customFormat="1" ht="21.95" customHeight="1" x14ac:dyDescent="0.2">
      <c r="A12" s="31" t="str">
        <f>'1 Adult Part'!A13</f>
        <v>Franklin Hampshire</v>
      </c>
      <c r="B12" s="164">
        <v>51.020408163265301</v>
      </c>
      <c r="C12" s="165">
        <v>40.816326530612201</v>
      </c>
      <c r="D12" s="166">
        <v>6.12244897959184</v>
      </c>
      <c r="E12" s="165">
        <v>4.0816326530612201</v>
      </c>
      <c r="F12" s="165">
        <v>0</v>
      </c>
      <c r="G12" s="166">
        <v>16.326530612244898</v>
      </c>
      <c r="H12" s="165">
        <v>0</v>
      </c>
      <c r="I12" s="166">
        <v>97.959183673469397</v>
      </c>
      <c r="J12" s="165">
        <v>0</v>
      </c>
      <c r="K12" s="166">
        <v>0</v>
      </c>
      <c r="L12" s="166">
        <v>2.0408163265306101</v>
      </c>
      <c r="M12" s="167">
        <v>8.1632653061224492</v>
      </c>
      <c r="N12" s="215">
        <v>14.285714285714301</v>
      </c>
      <c r="O12" s="158"/>
      <c r="AB12" s="3"/>
      <c r="AC12" s="3"/>
    </row>
    <row r="13" spans="1:29" s="46" customFormat="1" ht="21.95" customHeight="1" x14ac:dyDescent="0.2">
      <c r="A13" s="31" t="str">
        <f>'1 Adult Part'!A14</f>
        <v>Greater Lowell</v>
      </c>
      <c r="B13" s="164">
        <v>52.380952380952401</v>
      </c>
      <c r="C13" s="165">
        <v>32.539682539682502</v>
      </c>
      <c r="D13" s="166">
        <v>17.460317460317501</v>
      </c>
      <c r="E13" s="165">
        <v>11.1111111111111</v>
      </c>
      <c r="F13" s="165">
        <v>26.984126984126998</v>
      </c>
      <c r="G13" s="166">
        <v>1.5873015873015901</v>
      </c>
      <c r="H13" s="165">
        <v>1.5873015873015901</v>
      </c>
      <c r="I13" s="166">
        <v>93.650793650793702</v>
      </c>
      <c r="J13" s="165">
        <v>3.17460317460317</v>
      </c>
      <c r="K13" s="166">
        <v>4.7619047619047601</v>
      </c>
      <c r="L13" s="166">
        <v>0</v>
      </c>
      <c r="M13" s="167">
        <v>0</v>
      </c>
      <c r="N13" s="215">
        <v>15.0793650793651</v>
      </c>
      <c r="O13" s="158"/>
      <c r="AB13" s="3"/>
      <c r="AC13" s="3"/>
    </row>
    <row r="14" spans="1:29" s="46" customFormat="1" ht="21.95" customHeight="1" x14ac:dyDescent="0.2">
      <c r="A14" s="31" t="str">
        <f>'1 Adult Part'!A15</f>
        <v>Greater New Bedford</v>
      </c>
      <c r="B14" s="164">
        <v>48.214285714285701</v>
      </c>
      <c r="C14" s="165">
        <v>25</v>
      </c>
      <c r="D14" s="166">
        <v>18.75</v>
      </c>
      <c r="E14" s="165">
        <v>18.75</v>
      </c>
      <c r="F14" s="165">
        <v>1.78571428571429</v>
      </c>
      <c r="G14" s="166">
        <v>8.0357142857142794</v>
      </c>
      <c r="H14" s="165">
        <v>2.6785714285714302</v>
      </c>
      <c r="I14" s="166">
        <v>93.75</v>
      </c>
      <c r="J14" s="165">
        <v>0.89285714285714302</v>
      </c>
      <c r="K14" s="166">
        <v>41.071428571428598</v>
      </c>
      <c r="L14" s="166">
        <v>0.89285714285714302</v>
      </c>
      <c r="M14" s="167">
        <v>8.9285714285714306</v>
      </c>
      <c r="N14" s="215">
        <v>16.964285714285701</v>
      </c>
      <c r="O14" s="158"/>
      <c r="AB14" s="3"/>
      <c r="AC14" s="3"/>
    </row>
    <row r="15" spans="1:29" s="46" customFormat="1" ht="21.95" customHeight="1" x14ac:dyDescent="0.2">
      <c r="A15" s="31" t="str">
        <f>'1 Adult Part'!A16</f>
        <v>Hampden</v>
      </c>
      <c r="B15" s="164">
        <v>46.820809248554902</v>
      </c>
      <c r="C15" s="165">
        <v>16.763005780346798</v>
      </c>
      <c r="D15" s="166">
        <v>45.086705202312103</v>
      </c>
      <c r="E15" s="165">
        <v>17.341040462427699</v>
      </c>
      <c r="F15" s="165">
        <v>2.8901734104046199</v>
      </c>
      <c r="G15" s="166">
        <v>3.4682080924855501</v>
      </c>
      <c r="H15" s="165">
        <v>4.6242774566474001</v>
      </c>
      <c r="I15" s="166">
        <v>97.687861271676297</v>
      </c>
      <c r="J15" s="165">
        <v>1.15606936416185</v>
      </c>
      <c r="K15" s="166">
        <v>6.9364161849711001</v>
      </c>
      <c r="L15" s="166">
        <v>1.15606936416185</v>
      </c>
      <c r="M15" s="167">
        <v>1.7341040462427699</v>
      </c>
      <c r="N15" s="215">
        <v>23.121387283236999</v>
      </c>
      <c r="O15" s="158"/>
      <c r="AB15" s="3"/>
      <c r="AC15" s="3"/>
    </row>
    <row r="16" spans="1:29" s="46" customFormat="1" ht="21.95" customHeight="1" x14ac:dyDescent="0.2">
      <c r="A16" s="31" t="str">
        <f>'1 Adult Part'!A17</f>
        <v>Merrimack Valley</v>
      </c>
      <c r="B16" s="164">
        <v>48.837209302325597</v>
      </c>
      <c r="C16" s="165">
        <v>27.906976744186</v>
      </c>
      <c r="D16" s="166">
        <v>32.558139534883701</v>
      </c>
      <c r="E16" s="165">
        <v>16.2790697674419</v>
      </c>
      <c r="F16" s="165">
        <v>9.3023255813953494</v>
      </c>
      <c r="G16" s="166">
        <v>23.255813953488399</v>
      </c>
      <c r="H16" s="165">
        <v>0</v>
      </c>
      <c r="I16" s="166">
        <v>97.674418604651194</v>
      </c>
      <c r="J16" s="165">
        <v>2.32558139534884</v>
      </c>
      <c r="K16" s="166">
        <v>6.9767441860465098</v>
      </c>
      <c r="L16" s="166">
        <v>0</v>
      </c>
      <c r="M16" s="167">
        <v>6.9767441860465098</v>
      </c>
      <c r="N16" s="215">
        <v>20.930232558139501</v>
      </c>
      <c r="O16" s="158"/>
      <c r="AB16" s="3"/>
      <c r="AC16" s="3"/>
    </row>
    <row r="17" spans="1:29" s="46" customFormat="1" ht="21.95" customHeight="1" x14ac:dyDescent="0.2">
      <c r="A17" s="31" t="str">
        <f>'1 Adult Part'!A18</f>
        <v>Metro North</v>
      </c>
      <c r="B17" s="164">
        <v>55.752212389380503</v>
      </c>
      <c r="C17" s="165">
        <v>38.938053097345097</v>
      </c>
      <c r="D17" s="166">
        <v>15.929203539823</v>
      </c>
      <c r="E17" s="165">
        <v>8.8495575221238898</v>
      </c>
      <c r="F17" s="165">
        <v>18.5840707964602</v>
      </c>
      <c r="G17" s="166">
        <v>9.7345132743362797</v>
      </c>
      <c r="H17" s="165">
        <v>0</v>
      </c>
      <c r="I17" s="166">
        <v>98.230088495575203</v>
      </c>
      <c r="J17" s="165">
        <v>0</v>
      </c>
      <c r="K17" s="166">
        <v>5.3097345132743401</v>
      </c>
      <c r="L17" s="166">
        <v>0.88495575221238898</v>
      </c>
      <c r="M17" s="167">
        <v>4.4247787610619502</v>
      </c>
      <c r="N17" s="215">
        <v>5.3097345132743401</v>
      </c>
      <c r="O17" s="158"/>
      <c r="AB17" s="3"/>
      <c r="AC17" s="3"/>
    </row>
    <row r="18" spans="1:29" s="46" customFormat="1" ht="21.95" customHeight="1" x14ac:dyDescent="0.2">
      <c r="A18" s="31" t="str">
        <f>'1 Adult Part'!A19</f>
        <v>Metro South/West</v>
      </c>
      <c r="B18" s="164">
        <v>49.295774647887299</v>
      </c>
      <c r="C18" s="165">
        <v>34.741784037558702</v>
      </c>
      <c r="D18" s="166">
        <v>8.92018779342723</v>
      </c>
      <c r="E18" s="165">
        <v>15.962441314554001</v>
      </c>
      <c r="F18" s="165">
        <v>22.065727699530498</v>
      </c>
      <c r="G18" s="166">
        <v>7.5117370892018798</v>
      </c>
      <c r="H18" s="165">
        <v>0</v>
      </c>
      <c r="I18" s="166">
        <v>96.244131455399099</v>
      </c>
      <c r="J18" s="165">
        <v>0</v>
      </c>
      <c r="K18" s="166">
        <v>2.8169014084507</v>
      </c>
      <c r="L18" s="166">
        <v>0.46948356807511699</v>
      </c>
      <c r="M18" s="167">
        <v>2.8169014084507</v>
      </c>
      <c r="N18" s="215">
        <v>12.6760563380282</v>
      </c>
      <c r="O18" s="158"/>
      <c r="AB18" s="3"/>
      <c r="AC18" s="3"/>
    </row>
    <row r="19" spans="1:29" s="46" customFormat="1" ht="21.95" customHeight="1" x14ac:dyDescent="0.2">
      <c r="A19" s="31" t="str">
        <f>'1 Adult Part'!A20</f>
        <v>North Central</v>
      </c>
      <c r="B19" s="164">
        <v>36.1111111111111</v>
      </c>
      <c r="C19" s="165">
        <v>38.8888888888889</v>
      </c>
      <c r="D19" s="166">
        <v>8.3333333333333304</v>
      </c>
      <c r="E19" s="165">
        <v>16.6666666666667</v>
      </c>
      <c r="F19" s="165">
        <v>5.5555555555555598</v>
      </c>
      <c r="G19" s="166">
        <v>2.7777777777777799</v>
      </c>
      <c r="H19" s="165">
        <v>0</v>
      </c>
      <c r="I19" s="166">
        <v>97.2222222222222</v>
      </c>
      <c r="J19" s="165">
        <v>0</v>
      </c>
      <c r="K19" s="166">
        <v>2.7777777777777799</v>
      </c>
      <c r="L19" s="166">
        <v>0</v>
      </c>
      <c r="M19" s="167">
        <v>13.8888888888889</v>
      </c>
      <c r="N19" s="215">
        <v>2.7777777777777799</v>
      </c>
      <c r="O19" s="158"/>
      <c r="AB19" s="3"/>
      <c r="AC19" s="3"/>
    </row>
    <row r="20" spans="1:29" s="46" customFormat="1" ht="21.95" customHeight="1" x14ac:dyDescent="0.2">
      <c r="A20" s="31" t="str">
        <f>'1 Adult Part'!A21</f>
        <v>North Shore</v>
      </c>
      <c r="B20" s="164">
        <v>62.5</v>
      </c>
      <c r="C20" s="165">
        <v>42.857142857142897</v>
      </c>
      <c r="D20" s="166">
        <v>19.6428571428571</v>
      </c>
      <c r="E20" s="165">
        <v>17.8571428571429</v>
      </c>
      <c r="F20" s="165">
        <v>5.3571428571428603</v>
      </c>
      <c r="G20" s="166">
        <v>8.9285714285714306</v>
      </c>
      <c r="H20" s="165">
        <v>0</v>
      </c>
      <c r="I20" s="166">
        <v>98.214285714285694</v>
      </c>
      <c r="J20" s="165">
        <v>0</v>
      </c>
      <c r="K20" s="166">
        <v>10.714285714285699</v>
      </c>
      <c r="L20" s="166">
        <v>0</v>
      </c>
      <c r="M20" s="167">
        <v>5.3571428571428603</v>
      </c>
      <c r="N20" s="215">
        <v>10.714285714285699</v>
      </c>
      <c r="O20" s="158"/>
      <c r="AB20" s="3"/>
      <c r="AC20" s="3"/>
    </row>
    <row r="21" spans="1:29" s="46" customFormat="1" ht="21.95" customHeight="1" thickBot="1" x14ac:dyDescent="0.25">
      <c r="A21" s="73" t="str">
        <f>'1 Adult Part'!A22</f>
        <v>South Shore</v>
      </c>
      <c r="B21" s="169">
        <v>49.107142857142897</v>
      </c>
      <c r="C21" s="170">
        <v>31.25</v>
      </c>
      <c r="D21" s="171">
        <v>2.6785714285714302</v>
      </c>
      <c r="E21" s="170">
        <v>16.964285714285701</v>
      </c>
      <c r="F21" s="170">
        <v>17.8571428571429</v>
      </c>
      <c r="G21" s="171">
        <v>9.8214285714285694</v>
      </c>
      <c r="H21" s="170">
        <v>0.89285714285714302</v>
      </c>
      <c r="I21" s="171">
        <v>97.321428571428598</v>
      </c>
      <c r="J21" s="170">
        <v>0</v>
      </c>
      <c r="K21" s="171">
        <v>5.3571428571428603</v>
      </c>
      <c r="L21" s="171">
        <v>0</v>
      </c>
      <c r="M21" s="172">
        <v>2.6785714285714302</v>
      </c>
      <c r="N21" s="216">
        <v>6.25</v>
      </c>
      <c r="O21" s="158"/>
      <c r="AB21" s="3"/>
      <c r="AC21" s="3"/>
    </row>
    <row r="22" spans="1:29" s="46" customFormat="1" ht="21.95" customHeight="1" thickBot="1" x14ac:dyDescent="0.25">
      <c r="A22" s="83" t="s">
        <v>48</v>
      </c>
      <c r="B22" s="174">
        <v>51.232876712328803</v>
      </c>
      <c r="C22" s="176">
        <v>31.438356164383599</v>
      </c>
      <c r="D22" s="175">
        <v>16.986301369863</v>
      </c>
      <c r="E22" s="175">
        <v>18.7671232876712</v>
      </c>
      <c r="F22" s="177">
        <v>11.575342465753399</v>
      </c>
      <c r="G22" s="175">
        <v>8.1506849315068504</v>
      </c>
      <c r="H22" s="177">
        <v>1.3698630136986301</v>
      </c>
      <c r="I22" s="177">
        <v>95.342465753424705</v>
      </c>
      <c r="J22" s="177">
        <v>0.54794520547945202</v>
      </c>
      <c r="K22" s="175">
        <v>9.7945205479452095</v>
      </c>
      <c r="L22" s="175">
        <v>0.68493150684931503</v>
      </c>
      <c r="M22" s="178">
        <v>3.7671232876712302</v>
      </c>
      <c r="N22" s="216">
        <v>12.8767123287671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47E64B-D35F-44B6-AD06-8C7390D25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6615A1D-FB13-4ADC-8F9D-0737F10E5832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b72976aa-e7d9-498e-b08a-d3d9e47e4056"/>
    <ds:schemaRef ds:uri="a543ae4e-6060-48c8-a421-709023b87e3c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Burke, Matthew (DCS)</cp:lastModifiedBy>
  <cp:revision/>
  <dcterms:created xsi:type="dcterms:W3CDTF">2002-10-30T15:58:39Z</dcterms:created>
  <dcterms:modified xsi:type="dcterms:W3CDTF">2026-05-29T18:44:57Z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18857400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