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610" activeTab="0"/>
  </bookViews>
  <sheets>
    <sheet name=" FY23 Estimated Allotments" sheetId="1" r:id="rId1"/>
  </sheets>
  <definedNames>
    <definedName name="_xlnm.Print_Area" localSheetId="0">' FY23 Estimated Allotments'!$B$1:$F$39</definedName>
  </definedNames>
  <calcPr fullCalcOnLoad="1"/>
</workbook>
</file>

<file path=xl/sharedStrings.xml><?xml version="1.0" encoding="utf-8"?>
<sst xmlns="http://schemas.openxmlformats.org/spreadsheetml/2006/main" count="48" uniqueCount="42">
  <si>
    <t>CATEGORY</t>
  </si>
  <si>
    <t>C. YOUTH TOTAL</t>
  </si>
  <si>
    <t>a. PROGRAM  90%</t>
  </si>
  <si>
    <t>b. LOCAL ADMINISTRATION  10%</t>
  </si>
  <si>
    <t>2. RAPID RESPONSE  25%</t>
  </si>
  <si>
    <t>1. LOCAL FORMULA ALLOCATIONS</t>
  </si>
  <si>
    <t>2. RAPID RESPONSE</t>
  </si>
  <si>
    <t>1. WP 90%</t>
  </si>
  <si>
    <t>a. FORMULA ALLOCATIONS  80%</t>
  </si>
  <si>
    <t>2. WP 10%</t>
  </si>
  <si>
    <t>A</t>
  </si>
  <si>
    <t>B</t>
  </si>
  <si>
    <t>C</t>
  </si>
  <si>
    <t>D</t>
  </si>
  <si>
    <t>E</t>
  </si>
  <si>
    <t>a. FORMULA ALLOCATIONS  62%</t>
  </si>
  <si>
    <t>1. FORMULA ALLOCATIONS 60%</t>
  </si>
  <si>
    <t>2. STATEWIDE  PROGRAMS 15%</t>
  </si>
  <si>
    <t>3. STATEWIDE PROGRAMS 15%</t>
  </si>
  <si>
    <t>1. FORMULA ALLOCATIONS 85%</t>
  </si>
  <si>
    <t xml:space="preserve">3. STATEWIDE PROGRAMS </t>
  </si>
  <si>
    <t>b. LOCAL ADMINISTRATION 10%</t>
  </si>
  <si>
    <t>a. PROGRAM 90%</t>
  </si>
  <si>
    <t>a. PROGRAM  66.7%</t>
  </si>
  <si>
    <t>b. STATE ADMINISTRATION 33.3%</t>
  </si>
  <si>
    <t xml:space="preserve">A. DISLOCATED WORKER TOTAL </t>
  </si>
  <si>
    <t xml:space="preserve">B. ADULT TOTAL </t>
  </si>
  <si>
    <t xml:space="preserve">D. TITLE I TOTAL  </t>
  </si>
  <si>
    <t>MassHire Department of Career Services</t>
  </si>
  <si>
    <t>a. LOCAL ALLOCATIONS TOTAL</t>
  </si>
  <si>
    <t>ESTIMATES  ONLY</t>
  </si>
  <si>
    <t>b. STATEWIDE ALLOCATIONS  20%</t>
  </si>
  <si>
    <t>b. STATEWIDE ALLOCATIONS 38%</t>
  </si>
  <si>
    <t>b. STATEWIDE ALLOCATION TOTAL</t>
  </si>
  <si>
    <r>
      <t>FY 2023
ESTIMATED
Allotments</t>
    </r>
    <r>
      <rPr>
        <b/>
        <vertAlign val="superscript"/>
        <sz val="11"/>
        <rFont val="Arial Narrow"/>
        <family val="2"/>
      </rPr>
      <t>1</t>
    </r>
  </si>
  <si>
    <t>ESTIMATED FISCAL YEAR 2023 WIOA TITLE I AND WAGNER-PEYSER STATE ALLOTMENTS</t>
  </si>
  <si>
    <t>FY 2023 Estimated Allotments Published in Training and Employment Notice (TEN) 20-21, Issued February 2, 2022
FY 2022 Allotments Published in Training and Employment Guidance Letter (TEGL) 19-20, Issued April 27, 2021</t>
  </si>
  <si>
    <t>Change
From
FY 2022
(C - B)</t>
  </si>
  <si>
    <t>% Change
From
FY 2022
(D/B)</t>
  </si>
  <si>
    <r>
      <t>FY 2022
Initial
Allotments</t>
    </r>
    <r>
      <rPr>
        <b/>
        <vertAlign val="superscript"/>
        <sz val="11"/>
        <rFont val="Arial Narrow"/>
        <family val="2"/>
      </rPr>
      <t>2</t>
    </r>
  </si>
  <si>
    <r>
      <t xml:space="preserve">1.  Source for FY203 (PY22) Estimated Allotments: Training and Employmnet Notice (TEN) 20-21, </t>
    </r>
    <r>
      <rPr>
        <i/>
        <sz val="8"/>
        <rFont val="Arial Narrow"/>
        <family val="2"/>
      </rPr>
      <t>Planning Estimate for Workforce Innovation and Opportunity Act (WIOA) Youth, Adult, and Dislocated Worker Program Allotments for Progran Year (PY) 2022,February 2, 2022.</t>
    </r>
    <r>
      <rPr>
        <sz val="8"/>
        <rFont val="Arial Narrow"/>
        <family val="2"/>
      </rPr>
      <t xml:space="preserve"> 
2.   Source for FY 2022 (PY2021) Allotments: (a) TEGL 19-20, Workforce Innovation and Opportunity Act (WIOA) Adult, Dislocated Worker and Youth Activities Program Allotments for Program Year (PY) 2021; PY 2021 Allotments for the Wagner-Peyser Act Employment Service (ES) Programs; and PY 2021 Allotments of Workforce Information Grants to States, issued April 27, 2021; (b) Initial Allotments per Federal Register 2021-0875, issued April 26, 2021. Note per 29 U.S. Code § 49f(c) and 20 CFR 652.205: WP90% and WP10% funds authorized under the Wagner-Peyser Act may be used per Section 7(c) to provide additional funding for other activities authorized under the Workforce Innovation and Opportunity Act provided the activities meet requirements defined in Section 7(c)(1-4).
3. Totals may not add due to rounding.</t>
    </r>
  </si>
  <si>
    <r>
      <t xml:space="preserve">E. ES (Wagner Peyser) </t>
    </r>
    <r>
      <rPr>
        <i/>
        <sz val="8"/>
        <rFont val="Arial Narrow"/>
        <family val="2"/>
      </rPr>
      <t>(</t>
    </r>
    <r>
      <rPr>
        <b/>
        <i/>
        <sz val="8"/>
        <rFont val="Arial Narrow"/>
        <family val="2"/>
      </rPr>
      <t>Estimates not available</t>
    </r>
    <r>
      <rPr>
        <i/>
        <sz val="8"/>
        <rFont val="Arial Narrow"/>
        <family val="2"/>
      </rPr>
      <t>)</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</si>
</sst>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
    <numFmt numFmtId="168" formatCode="0.000%"/>
    <numFmt numFmtId="169" formatCode="mm/dd/yy"/>
    <numFmt numFmtId="170" formatCode="0.00000"/>
    <numFmt numFmtId="171" formatCode="0.0000"/>
    <numFmt numFmtId="172" formatCode="0.000"/>
    <numFmt numFmtId="173" formatCode="0.00000000"/>
    <numFmt numFmtId="174" formatCode="0.0000000"/>
    <numFmt numFmtId="175" formatCode="0.000000"/>
    <numFmt numFmtId="176" formatCode="&quot;$&quot;#,##0.0"/>
    <numFmt numFmtId="177" formatCode="_(&quot;$&quot;* #,##0.0_);_(&quot;$&quot;* \(#,##0.0\);_(&quot;$&quot;* &quot;-&quot;??_);_(@_)"/>
    <numFmt numFmtId="178" formatCode="_(&quot;$&quot;* #,##0_);_(&quot;$&quot;* \(#,##0\);_(&quot;$&quot;* &quot;-&quot;??_);_(@_)"/>
    <numFmt numFmtId="179" formatCode="_(&quot;$&quot;* #,##0.000_);_(&quot;$&quot;* \(#,##0.000\);_(&quot;$&quot;* &quot;-&quot;??_);_(@_)"/>
    <numFmt numFmtId="180" formatCode="#,##0.0000"/>
    <numFmt numFmtId="181" formatCode="0.0"/>
    <numFmt numFmtId="182" formatCode="&quot;$&quot;#,##0.0000000"/>
    <numFmt numFmtId="183" formatCode="[$-409]dddd\,\ mmmm\ dd\,\ yyyy"/>
    <numFmt numFmtId="184" formatCode="[$-409]h:mm:ss\ AM/PM"/>
    <numFmt numFmtId="185" formatCode="[$-409]h:mm\ AM/PM;@"/>
    <numFmt numFmtId="186" formatCode="&quot;$&quot;#,##0.0000"/>
    <numFmt numFmtId="187" formatCode="&quot;$&quot;#,##0.000"/>
    <numFmt numFmtId="188" formatCode="[$-409]mmmm\ d\,\ yyyy;@"/>
    <numFmt numFmtId="189" formatCode="0.0000%"/>
  </numFmts>
  <fonts count="50">
    <font>
      <sz val="10"/>
      <name val="Arial"/>
      <family val="0"/>
    </font>
    <font>
      <u val="single"/>
      <sz val="10"/>
      <color indexed="36"/>
      <name val="Arial"/>
      <family val="2"/>
    </font>
    <font>
      <u val="single"/>
      <sz val="10"/>
      <color indexed="12"/>
      <name val="Arial"/>
      <family val="2"/>
    </font>
    <font>
      <b/>
      <sz val="11"/>
      <name val="Arial Narrow"/>
      <family val="2"/>
    </font>
    <font>
      <sz val="11"/>
      <name val="Arial Narrow"/>
      <family val="2"/>
    </font>
    <font>
      <b/>
      <sz val="8"/>
      <name val="Arial Narrow"/>
      <family val="2"/>
    </font>
    <font>
      <sz val="10"/>
      <name val="Arial Narrow"/>
      <family val="2"/>
    </font>
    <font>
      <b/>
      <sz val="10"/>
      <name val="Arial Narrow"/>
      <family val="2"/>
    </font>
    <font>
      <sz val="9"/>
      <name val="Arial Narrow"/>
      <family val="2"/>
    </font>
    <font>
      <b/>
      <vertAlign val="superscript"/>
      <sz val="11"/>
      <name val="Arial Narrow"/>
      <family val="2"/>
    </font>
    <font>
      <u val="single"/>
      <sz val="10"/>
      <name val="Arial"/>
      <family val="2"/>
    </font>
    <font>
      <sz val="9"/>
      <name val="Arial"/>
      <family val="2"/>
    </font>
    <font>
      <sz val="8"/>
      <name val="Arial Narrow"/>
      <family val="2"/>
    </font>
    <font>
      <i/>
      <sz val="8"/>
      <name val="Arial Narrow"/>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style="medium"/>
      <right>
        <color indexed="63"/>
      </right>
      <top>
        <color indexed="63"/>
      </top>
      <bottom style="medium"/>
    </border>
    <border>
      <left style="medium"/>
      <right>
        <color indexed="63"/>
      </right>
      <top>
        <color indexed="63"/>
      </top>
      <bottom>
        <color indexed="63"/>
      </bottom>
    </border>
    <border>
      <left>
        <color indexed="63"/>
      </left>
      <right style="medium"/>
      <top style="medium"/>
      <bottom>
        <color indexed="63"/>
      </bottom>
    </border>
    <border>
      <left style="medium"/>
      <right style="medium"/>
      <top style="thin"/>
      <bottom style="thin"/>
    </border>
    <border>
      <left style="medium"/>
      <right style="medium"/>
      <top style="medium"/>
      <bottom>
        <color indexed="63"/>
      </bottom>
    </border>
    <border>
      <left style="medium"/>
      <right style="medium"/>
      <top style="medium"/>
      <bottom style="thin"/>
    </border>
    <border>
      <left style="medium"/>
      <right style="medium"/>
      <top style="thin"/>
      <bottom style="medium"/>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2">
    <xf numFmtId="0" fontId="0" fillId="0" borderId="0" xfId="0" applyAlignment="1">
      <alignment/>
    </xf>
    <xf numFmtId="0" fontId="0" fillId="0" borderId="0" xfId="57" applyBorder="1">
      <alignment/>
      <protection/>
    </xf>
    <xf numFmtId="0" fontId="0" fillId="0" borderId="0" xfId="57">
      <alignment/>
      <protection/>
    </xf>
    <xf numFmtId="0" fontId="0" fillId="0" borderId="10" xfId="57" applyBorder="1">
      <alignment/>
      <protection/>
    </xf>
    <xf numFmtId="0" fontId="5" fillId="0" borderId="11" xfId="57" applyFont="1" applyBorder="1" applyAlignment="1">
      <alignment horizontal="center" vertical="center"/>
      <protection/>
    </xf>
    <xf numFmtId="0" fontId="3" fillId="0" borderId="11" xfId="57" applyFont="1" applyBorder="1" applyAlignment="1">
      <alignment horizontal="center" vertical="center" wrapText="1"/>
      <protection/>
    </xf>
    <xf numFmtId="0" fontId="0" fillId="0" borderId="0" xfId="57" applyAlignment="1">
      <alignment vertical="center"/>
      <protection/>
    </xf>
    <xf numFmtId="0" fontId="7" fillId="0" borderId="12" xfId="57" applyFont="1" applyBorder="1" applyAlignment="1">
      <alignment vertical="center"/>
      <protection/>
    </xf>
    <xf numFmtId="0" fontId="6" fillId="0" borderId="13" xfId="57" applyFont="1" applyBorder="1" applyAlignment="1">
      <alignment vertical="center"/>
      <protection/>
    </xf>
    <xf numFmtId="0" fontId="6" fillId="0" borderId="14" xfId="57" applyFont="1" applyBorder="1" applyAlignment="1">
      <alignment horizontal="left" vertical="center" indent="1"/>
      <protection/>
    </xf>
    <xf numFmtId="0" fontId="6" fillId="0" borderId="15" xfId="57" applyFont="1" applyBorder="1" applyAlignment="1">
      <alignment vertical="center"/>
      <protection/>
    </xf>
    <xf numFmtId="0" fontId="0" fillId="0" borderId="0" xfId="57" applyFont="1" applyAlignment="1">
      <alignment vertical="center"/>
      <protection/>
    </xf>
    <xf numFmtId="0" fontId="6" fillId="0" borderId="16" xfId="57" applyFont="1" applyBorder="1" applyAlignment="1">
      <alignment horizontal="center" vertical="center"/>
      <protection/>
    </xf>
    <xf numFmtId="165" fontId="3" fillId="0" borderId="17" xfId="57" applyNumberFormat="1" applyFont="1" applyBorder="1" applyAlignment="1">
      <alignment horizontal="center" vertical="center" wrapText="1"/>
      <protection/>
    </xf>
    <xf numFmtId="0" fontId="0" fillId="0" borderId="16" xfId="57" applyBorder="1">
      <alignment/>
      <protection/>
    </xf>
    <xf numFmtId="165" fontId="4" fillId="0" borderId="16" xfId="57" applyNumberFormat="1" applyFont="1" applyBorder="1" applyAlignment="1">
      <alignment horizontal="center" vertical="center"/>
      <protection/>
    </xf>
    <xf numFmtId="165" fontId="3" fillId="0" borderId="16" xfId="57" applyNumberFormat="1" applyFont="1" applyBorder="1" applyAlignment="1">
      <alignment horizontal="center" vertical="center"/>
      <protection/>
    </xf>
    <xf numFmtId="166" fontId="0" fillId="0" borderId="0" xfId="57" applyNumberFormat="1">
      <alignment/>
      <protection/>
    </xf>
    <xf numFmtId="166" fontId="0" fillId="0" borderId="0" xfId="57" applyNumberFormat="1" applyFont="1">
      <alignment/>
      <protection/>
    </xf>
    <xf numFmtId="0" fontId="10" fillId="0" borderId="0" xfId="57" applyFont="1">
      <alignment/>
      <protection/>
    </xf>
    <xf numFmtId="0" fontId="6" fillId="0" borderId="18" xfId="57" applyFont="1" applyBorder="1" applyAlignment="1">
      <alignment vertical="center"/>
      <protection/>
    </xf>
    <xf numFmtId="0" fontId="3" fillId="0" borderId="19" xfId="57" applyFont="1" applyBorder="1" applyAlignment="1">
      <alignment horizontal="center" vertical="center"/>
      <protection/>
    </xf>
    <xf numFmtId="164" fontId="0" fillId="0" borderId="0" xfId="57" applyNumberFormat="1">
      <alignment/>
      <protection/>
    </xf>
    <xf numFmtId="0" fontId="8" fillId="0" borderId="0" xfId="57" applyFont="1" applyAlignment="1">
      <alignment horizontal="left"/>
      <protection/>
    </xf>
    <xf numFmtId="0" fontId="8" fillId="0" borderId="0" xfId="57" applyFont="1" applyAlignment="1">
      <alignment horizontal="right" wrapText="1"/>
      <protection/>
    </xf>
    <xf numFmtId="188" fontId="8" fillId="0" borderId="0" xfId="57" applyNumberFormat="1" applyFont="1" applyFill="1" applyAlignment="1">
      <alignment horizontal="center" wrapText="1"/>
      <protection/>
    </xf>
    <xf numFmtId="165" fontId="6" fillId="0" borderId="18" xfId="0" applyNumberFormat="1" applyFont="1" applyFill="1" applyBorder="1" applyAlignment="1">
      <alignment horizontal="center" vertical="center"/>
    </xf>
    <xf numFmtId="165" fontId="6" fillId="0" borderId="20" xfId="57" applyNumberFormat="1" applyFont="1" applyBorder="1" applyAlignment="1">
      <alignment horizontal="center" vertical="center"/>
      <protection/>
    </xf>
    <xf numFmtId="164" fontId="6" fillId="0" borderId="20" xfId="57" applyNumberFormat="1" applyFont="1" applyBorder="1" applyAlignment="1">
      <alignment horizontal="center"/>
      <protection/>
    </xf>
    <xf numFmtId="165" fontId="7" fillId="0" borderId="18" xfId="0" applyNumberFormat="1" applyFont="1" applyFill="1" applyBorder="1" applyAlignment="1">
      <alignment horizontal="center" vertical="center"/>
    </xf>
    <xf numFmtId="165" fontId="7" fillId="0" borderId="18" xfId="57" applyNumberFormat="1" applyFont="1" applyBorder="1" applyAlignment="1">
      <alignment horizontal="center" vertical="center"/>
      <protection/>
    </xf>
    <xf numFmtId="164" fontId="7" fillId="0" borderId="18" xfId="57" applyNumberFormat="1" applyFont="1" applyBorder="1" applyAlignment="1">
      <alignment horizontal="center"/>
      <protection/>
    </xf>
    <xf numFmtId="165" fontId="6" fillId="0" borderId="18" xfId="57" applyNumberFormat="1" applyFont="1" applyBorder="1" applyAlignment="1">
      <alignment horizontal="center" vertical="center"/>
      <protection/>
    </xf>
    <xf numFmtId="164" fontId="6" fillId="0" borderId="18" xfId="57" applyNumberFormat="1" applyFont="1" applyBorder="1" applyAlignment="1">
      <alignment horizontal="center"/>
      <protection/>
    </xf>
    <xf numFmtId="165" fontId="6" fillId="0" borderId="21" xfId="0" applyNumberFormat="1" applyFont="1" applyFill="1" applyBorder="1" applyAlignment="1">
      <alignment horizontal="center" vertical="center"/>
    </xf>
    <xf numFmtId="165" fontId="6" fillId="0" borderId="21" xfId="57" applyNumberFormat="1" applyFont="1" applyBorder="1" applyAlignment="1">
      <alignment horizontal="center" vertical="center"/>
      <protection/>
    </xf>
    <xf numFmtId="164" fontId="6" fillId="0" borderId="21" xfId="57" applyNumberFormat="1" applyFont="1" applyBorder="1" applyAlignment="1">
      <alignment horizontal="center"/>
      <protection/>
    </xf>
    <xf numFmtId="165" fontId="6" fillId="0" borderId="22" xfId="0" applyNumberFormat="1" applyFont="1" applyFill="1" applyBorder="1" applyAlignment="1">
      <alignment horizontal="center" vertical="center"/>
    </xf>
    <xf numFmtId="165" fontId="6" fillId="0" borderId="23" xfId="0" applyNumberFormat="1" applyFont="1" applyFill="1" applyBorder="1" applyAlignment="1">
      <alignment horizontal="center" vertical="center"/>
    </xf>
    <xf numFmtId="165" fontId="6" fillId="0" borderId="20" xfId="0" applyNumberFormat="1" applyFont="1" applyFill="1" applyBorder="1" applyAlignment="1">
      <alignment horizontal="center" vertical="center"/>
    </xf>
    <xf numFmtId="165" fontId="6" fillId="0" borderId="23" xfId="57" applyNumberFormat="1" applyFont="1" applyBorder="1" applyAlignment="1">
      <alignment horizontal="center" vertical="center"/>
      <protection/>
    </xf>
    <xf numFmtId="164" fontId="6" fillId="0" borderId="23" xfId="57" applyNumberFormat="1" applyFont="1" applyBorder="1" applyAlignment="1">
      <alignment horizontal="center"/>
      <protection/>
    </xf>
    <xf numFmtId="165" fontId="6" fillId="0" borderId="24" xfId="0" applyNumberFormat="1" applyFont="1" applyFill="1" applyBorder="1" applyAlignment="1">
      <alignment horizontal="center" vertical="center"/>
    </xf>
    <xf numFmtId="165" fontId="6" fillId="0" borderId="24" xfId="57" applyNumberFormat="1" applyFont="1" applyBorder="1" applyAlignment="1">
      <alignment horizontal="center" vertical="center"/>
      <protection/>
    </xf>
    <xf numFmtId="164" fontId="6" fillId="0" borderId="24" xfId="57" applyNumberFormat="1" applyFont="1" applyBorder="1" applyAlignment="1">
      <alignment horizontal="center"/>
      <protection/>
    </xf>
    <xf numFmtId="165" fontId="6" fillId="0" borderId="22" xfId="57" applyNumberFormat="1" applyFont="1" applyBorder="1" applyAlignment="1">
      <alignment horizontal="center" vertical="center"/>
      <protection/>
    </xf>
    <xf numFmtId="164" fontId="6" fillId="0" borderId="22" xfId="57" applyNumberFormat="1" applyFont="1" applyBorder="1" applyAlignment="1">
      <alignment horizontal="center"/>
      <protection/>
    </xf>
    <xf numFmtId="0" fontId="3" fillId="33" borderId="25" xfId="57" applyFont="1" applyFill="1" applyBorder="1" applyAlignment="1">
      <alignment horizontal="center" vertical="center" wrapText="1"/>
      <protection/>
    </xf>
    <xf numFmtId="0" fontId="3" fillId="33" borderId="26" xfId="57" applyFont="1" applyFill="1" applyBorder="1" applyAlignment="1">
      <alignment horizontal="center" vertical="center" wrapText="1"/>
      <protection/>
    </xf>
    <xf numFmtId="0" fontId="4" fillId="33" borderId="26" xfId="57" applyFont="1" applyFill="1" applyBorder="1" applyAlignment="1">
      <alignment horizontal="center" vertical="center" wrapText="1"/>
      <protection/>
    </xf>
    <xf numFmtId="0" fontId="4" fillId="33" borderId="17" xfId="57" applyFont="1" applyFill="1" applyBorder="1" applyAlignment="1">
      <alignment horizontal="center" vertical="center" wrapText="1"/>
      <protection/>
    </xf>
    <xf numFmtId="0" fontId="3" fillId="33" borderId="15" xfId="57" applyFont="1" applyFill="1" applyBorder="1" applyAlignment="1">
      <alignment horizontal="center" vertical="center" wrapText="1"/>
      <protection/>
    </xf>
    <xf numFmtId="0" fontId="0" fillId="33" borderId="27" xfId="57" applyFill="1" applyBorder="1" applyAlignment="1">
      <alignment horizontal="center" vertical="center"/>
      <protection/>
    </xf>
    <xf numFmtId="0" fontId="0" fillId="33" borderId="28" xfId="57" applyFill="1" applyBorder="1" applyAlignment="1">
      <alignment horizontal="center" vertical="center"/>
      <protection/>
    </xf>
    <xf numFmtId="0" fontId="12" fillId="33" borderId="29" xfId="57" applyFont="1" applyFill="1" applyBorder="1" applyAlignment="1">
      <alignment horizontal="left" vertical="center" wrapText="1" indent="1"/>
      <protection/>
    </xf>
    <xf numFmtId="0" fontId="11" fillId="33" borderId="30" xfId="57" applyFont="1" applyFill="1" applyBorder="1" applyAlignment="1">
      <alignment horizontal="left" vertical="center" wrapText="1" indent="1"/>
      <protection/>
    </xf>
    <xf numFmtId="0" fontId="11" fillId="33" borderId="31" xfId="57" applyFont="1" applyFill="1" applyBorder="1" applyAlignment="1">
      <alignment horizontal="left" vertical="center" wrapText="1" indent="1"/>
      <protection/>
    </xf>
    <xf numFmtId="0" fontId="14" fillId="0" borderId="0" xfId="57" applyFont="1" applyAlignment="1">
      <alignment horizontal="center"/>
      <protection/>
    </xf>
    <xf numFmtId="0" fontId="7" fillId="33" borderId="12" xfId="57" applyFont="1" applyFill="1" applyBorder="1" applyAlignment="1">
      <alignment vertical="center"/>
      <protection/>
    </xf>
    <xf numFmtId="165" fontId="6" fillId="33" borderId="20" xfId="57" applyNumberFormat="1" applyFont="1" applyFill="1" applyBorder="1" applyAlignment="1">
      <alignment horizontal="center" vertical="center"/>
      <protection/>
    </xf>
    <xf numFmtId="164" fontId="6" fillId="33" borderId="20" xfId="57" applyNumberFormat="1" applyFont="1" applyFill="1" applyBorder="1" applyAlignment="1">
      <alignment horizontal="center"/>
      <protection/>
    </xf>
    <xf numFmtId="0" fontId="6" fillId="33" borderId="14" xfId="57" applyFont="1" applyFill="1" applyBorder="1" applyAlignment="1">
      <alignment horizontal="left" vertical="center" indent="1"/>
      <protection/>
    </xf>
    <xf numFmtId="165" fontId="7" fillId="33" borderId="22" xfId="57" applyNumberFormat="1" applyFont="1" applyFill="1" applyBorder="1" applyAlignment="1">
      <alignment horizontal="center" vertical="center"/>
      <protection/>
    </xf>
    <xf numFmtId="165" fontId="7" fillId="33" borderId="18" xfId="57" applyNumberFormat="1" applyFont="1" applyFill="1" applyBorder="1" applyAlignment="1">
      <alignment horizontal="center" vertical="center"/>
      <protection/>
    </xf>
    <xf numFmtId="164" fontId="7" fillId="33" borderId="18" xfId="57" applyNumberFormat="1" applyFont="1" applyFill="1" applyBorder="1" applyAlignment="1">
      <alignment horizontal="center"/>
      <protection/>
    </xf>
    <xf numFmtId="165" fontId="6" fillId="33" borderId="22" xfId="57" applyNumberFormat="1" applyFont="1" applyFill="1" applyBorder="1" applyAlignment="1">
      <alignment horizontal="center" vertical="center"/>
      <protection/>
    </xf>
    <xf numFmtId="165" fontId="6" fillId="33" borderId="18" xfId="57" applyNumberFormat="1" applyFont="1" applyFill="1" applyBorder="1" applyAlignment="1">
      <alignment horizontal="center" vertical="center"/>
      <protection/>
    </xf>
    <xf numFmtId="164" fontId="6" fillId="33" borderId="18" xfId="57" applyNumberFormat="1" applyFont="1" applyFill="1" applyBorder="1" applyAlignment="1">
      <alignment horizontal="center"/>
      <protection/>
    </xf>
    <xf numFmtId="0" fontId="6" fillId="33" borderId="14" xfId="57" applyFont="1" applyFill="1" applyBorder="1" applyAlignment="1">
      <alignment vertical="center"/>
      <protection/>
    </xf>
    <xf numFmtId="0" fontId="6" fillId="33" borderId="15" xfId="57" applyFont="1" applyFill="1" applyBorder="1" applyAlignment="1">
      <alignment horizontal="left" vertical="center" indent="1"/>
      <protection/>
    </xf>
    <xf numFmtId="165" fontId="6" fillId="33" borderId="21" xfId="57" applyNumberFormat="1" applyFont="1" applyFill="1" applyBorder="1" applyAlignment="1">
      <alignment horizontal="center" vertical="center"/>
      <protection/>
    </xf>
    <xf numFmtId="164" fontId="6" fillId="33" borderId="21" xfId="57" applyNumberFormat="1" applyFont="1" applyFill="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9"/>
  <sheetViews>
    <sheetView tabSelected="1" zoomScale="150" zoomScaleNormal="150" workbookViewId="0" topLeftCell="B25">
      <selection activeCell="I35" sqref="I35"/>
    </sheetView>
  </sheetViews>
  <sheetFormatPr defaultColWidth="8.8515625" defaultRowHeight="12.75"/>
  <cols>
    <col min="1" max="1" width="0" style="2" hidden="1" customWidth="1"/>
    <col min="2" max="2" width="37.140625" style="2" customWidth="1"/>
    <col min="3" max="3" width="17.7109375" style="2" customWidth="1"/>
    <col min="4" max="4" width="15.7109375" style="2" customWidth="1"/>
    <col min="5" max="5" width="17.28125" style="2" customWidth="1"/>
    <col min="6" max="6" width="16.421875" style="2" customWidth="1"/>
    <col min="7" max="7" width="16.28125" style="2" customWidth="1"/>
    <col min="8" max="16384" width="8.8515625" style="2" customWidth="1"/>
  </cols>
  <sheetData>
    <row r="1" spans="1:8" ht="27.75" customHeight="1">
      <c r="A1" s="1"/>
      <c r="B1" s="47" t="s">
        <v>35</v>
      </c>
      <c r="C1" s="48"/>
      <c r="D1" s="49"/>
      <c r="E1" s="49"/>
      <c r="F1" s="50"/>
      <c r="G1" s="1"/>
      <c r="H1" s="1"/>
    </row>
    <row r="2" spans="1:8" ht="32.25" customHeight="1" thickBot="1">
      <c r="A2" s="1"/>
      <c r="B2" s="51" t="s">
        <v>36</v>
      </c>
      <c r="C2" s="52"/>
      <c r="D2" s="52"/>
      <c r="E2" s="52"/>
      <c r="F2" s="53"/>
      <c r="G2" s="12"/>
      <c r="H2" s="1"/>
    </row>
    <row r="3" spans="1:8" ht="13.5" customHeight="1" thickBot="1">
      <c r="A3" s="3"/>
      <c r="B3" s="4" t="s">
        <v>10</v>
      </c>
      <c r="C3" s="4" t="s">
        <v>11</v>
      </c>
      <c r="D3" s="4" t="s">
        <v>12</v>
      </c>
      <c r="E3" s="4" t="s">
        <v>13</v>
      </c>
      <c r="F3" s="4" t="s">
        <v>14</v>
      </c>
      <c r="G3" s="1"/>
      <c r="H3" s="1"/>
    </row>
    <row r="4" spans="2:7" ht="73.5" customHeight="1" thickBot="1">
      <c r="B4" s="21" t="s">
        <v>0</v>
      </c>
      <c r="C4" s="5" t="s">
        <v>39</v>
      </c>
      <c r="D4" s="5" t="s">
        <v>34</v>
      </c>
      <c r="E4" s="13" t="s">
        <v>37</v>
      </c>
      <c r="F4" s="5" t="s">
        <v>38</v>
      </c>
      <c r="G4" s="14"/>
    </row>
    <row r="5" spans="2:7" s="6" customFormat="1" ht="16.5" customHeight="1">
      <c r="B5" s="7" t="s">
        <v>25</v>
      </c>
      <c r="C5" s="26">
        <v>20199573</v>
      </c>
      <c r="D5" s="26">
        <v>22400494</v>
      </c>
      <c r="E5" s="27">
        <f>D5-C5</f>
        <v>2200921</v>
      </c>
      <c r="F5" s="28">
        <f>E5/C5</f>
        <v>0.10895878838626935</v>
      </c>
      <c r="G5" s="15"/>
    </row>
    <row r="6" spans="2:7" s="6" customFormat="1" ht="16.5" customHeight="1">
      <c r="B6" s="8" t="s">
        <v>16</v>
      </c>
      <c r="C6" s="29">
        <v>12119744</v>
      </c>
      <c r="D6" s="29">
        <f>ROUND(D5*0.6,0)</f>
        <v>13440296</v>
      </c>
      <c r="E6" s="30">
        <f aca="true" t="shared" si="0" ref="E6:E37">D6-C6</f>
        <v>1320552</v>
      </c>
      <c r="F6" s="31">
        <f aca="true" t="shared" si="1" ref="F6:F37">E6/C6</f>
        <v>0.1089587370822354</v>
      </c>
      <c r="G6" s="16"/>
    </row>
    <row r="7" spans="2:7" s="6" customFormat="1" ht="16.5" customHeight="1">
      <c r="B7" s="9" t="s">
        <v>2</v>
      </c>
      <c r="C7" s="26">
        <v>10907770</v>
      </c>
      <c r="D7" s="26">
        <f>ROUND(D6*0.9,0)</f>
        <v>12096266</v>
      </c>
      <c r="E7" s="32">
        <f t="shared" si="0"/>
        <v>1188496</v>
      </c>
      <c r="F7" s="33">
        <f t="shared" si="1"/>
        <v>0.10895865974438405</v>
      </c>
      <c r="G7" s="15"/>
    </row>
    <row r="8" spans="2:7" s="6" customFormat="1" ht="16.5" customHeight="1">
      <c r="B8" s="9" t="s">
        <v>3</v>
      </c>
      <c r="C8" s="26">
        <v>1211974</v>
      </c>
      <c r="D8" s="26">
        <f>D6-D7</f>
        <v>1344030</v>
      </c>
      <c r="E8" s="32">
        <f t="shared" si="0"/>
        <v>132056</v>
      </c>
      <c r="F8" s="33">
        <f t="shared" si="1"/>
        <v>0.1089594331231528</v>
      </c>
      <c r="G8" s="15"/>
    </row>
    <row r="9" spans="2:7" s="6" customFormat="1" ht="16.5" customHeight="1">
      <c r="B9" s="8" t="s">
        <v>4</v>
      </c>
      <c r="C9" s="26">
        <v>5049893</v>
      </c>
      <c r="D9" s="26">
        <f>ROUND(D5*0.25,0)</f>
        <v>5600124</v>
      </c>
      <c r="E9" s="45">
        <f aca="true" t="shared" si="2" ref="E9:E14">D9-C9</f>
        <v>550231</v>
      </c>
      <c r="F9" s="46">
        <f aca="true" t="shared" si="3" ref="F9:F14">E9/C9</f>
        <v>0.10895894229838138</v>
      </c>
      <c r="G9" s="15"/>
    </row>
    <row r="10" spans="2:7" s="6" customFormat="1" ht="16.5" customHeight="1" thickBot="1">
      <c r="B10" s="10" t="s">
        <v>18</v>
      </c>
      <c r="C10" s="34">
        <v>3029936</v>
      </c>
      <c r="D10" s="34">
        <f>ROUND(D5*0.15,0)</f>
        <v>3360074</v>
      </c>
      <c r="E10" s="35">
        <f t="shared" si="2"/>
        <v>330138</v>
      </c>
      <c r="F10" s="36">
        <f t="shared" si="3"/>
        <v>0.1089587370822354</v>
      </c>
      <c r="G10" s="15"/>
    </row>
    <row r="11" spans="2:7" s="6" customFormat="1" ht="16.5" customHeight="1">
      <c r="B11" s="7" t="s">
        <v>26</v>
      </c>
      <c r="C11" s="37">
        <v>12557707</v>
      </c>
      <c r="D11" s="37">
        <v>16325019</v>
      </c>
      <c r="E11" s="45">
        <f t="shared" si="2"/>
        <v>3767312</v>
      </c>
      <c r="F11" s="46">
        <f t="shared" si="3"/>
        <v>0.29999999203676275</v>
      </c>
      <c r="G11" s="17"/>
    </row>
    <row r="12" spans="2:7" s="6" customFormat="1" ht="16.5" customHeight="1">
      <c r="B12" s="8" t="s">
        <v>19</v>
      </c>
      <c r="C12" s="29">
        <v>10674051</v>
      </c>
      <c r="D12" s="29">
        <f>ROUND(D11*0.85,0)</f>
        <v>13876266</v>
      </c>
      <c r="E12" s="30">
        <f t="shared" si="2"/>
        <v>3202215</v>
      </c>
      <c r="F12" s="31">
        <f t="shared" si="3"/>
        <v>0.29999997189445693</v>
      </c>
      <c r="G12" s="17"/>
    </row>
    <row r="13" spans="2:7" s="6" customFormat="1" ht="16.5" customHeight="1">
      <c r="B13" s="9" t="s">
        <v>2</v>
      </c>
      <c r="C13" s="26">
        <v>9606646</v>
      </c>
      <c r="D13" s="26">
        <f>ROUND(D12*0.9,0)</f>
        <v>12488639</v>
      </c>
      <c r="E13" s="32">
        <f t="shared" si="2"/>
        <v>2881993</v>
      </c>
      <c r="F13" s="33">
        <f t="shared" si="3"/>
        <v>0.29999991672431775</v>
      </c>
      <c r="G13" s="17"/>
    </row>
    <row r="14" spans="2:7" s="6" customFormat="1" ht="16.5" customHeight="1">
      <c r="B14" s="9" t="s">
        <v>3</v>
      </c>
      <c r="C14" s="26">
        <v>1067405</v>
      </c>
      <c r="D14" s="26">
        <f>D12-D13</f>
        <v>1387627</v>
      </c>
      <c r="E14" s="32">
        <f t="shared" si="2"/>
        <v>320222</v>
      </c>
      <c r="F14" s="33">
        <f t="shared" si="3"/>
        <v>0.30000046842576156</v>
      </c>
      <c r="G14" s="17"/>
    </row>
    <row r="15" spans="2:7" s="6" customFormat="1" ht="16.5" customHeight="1" thickBot="1">
      <c r="B15" s="10" t="s">
        <v>17</v>
      </c>
      <c r="C15" s="42">
        <v>1883656</v>
      </c>
      <c r="D15" s="42">
        <f>ROUND(D11*0.15,0)</f>
        <v>2448753</v>
      </c>
      <c r="E15" s="43">
        <f t="shared" si="0"/>
        <v>565097</v>
      </c>
      <c r="F15" s="44">
        <f t="shared" si="1"/>
        <v>0.3000001061764993</v>
      </c>
      <c r="G15" s="17"/>
    </row>
    <row r="16" spans="2:7" s="6" customFormat="1" ht="16.5" customHeight="1">
      <c r="B16" s="7" t="s">
        <v>1</v>
      </c>
      <c r="C16" s="37">
        <v>14740638</v>
      </c>
      <c r="D16" s="37">
        <v>19162829</v>
      </c>
      <c r="E16" s="27">
        <f t="shared" si="0"/>
        <v>4422191</v>
      </c>
      <c r="F16" s="28">
        <f t="shared" si="1"/>
        <v>0.2999999728641325</v>
      </c>
      <c r="G16" s="17"/>
    </row>
    <row r="17" spans="2:7" s="6" customFormat="1" ht="16.5" customHeight="1">
      <c r="B17" s="8" t="s">
        <v>19</v>
      </c>
      <c r="C17" s="29">
        <v>12529542</v>
      </c>
      <c r="D17" s="29">
        <f>ROUND(D16*0.85,0)</f>
        <v>16288405</v>
      </c>
      <c r="E17" s="30">
        <f t="shared" si="0"/>
        <v>3758863</v>
      </c>
      <c r="F17" s="31">
        <f t="shared" si="1"/>
        <v>0.30000003192455077</v>
      </c>
      <c r="G17" s="17"/>
    </row>
    <row r="18" spans="2:7" s="6" customFormat="1" ht="16.5" customHeight="1">
      <c r="B18" s="9" t="s">
        <v>2</v>
      </c>
      <c r="C18" s="26">
        <v>11276588</v>
      </c>
      <c r="D18" s="26">
        <f>ROUND(D17*0.9,0)</f>
        <v>14659565</v>
      </c>
      <c r="E18" s="32">
        <f t="shared" si="0"/>
        <v>3382977</v>
      </c>
      <c r="F18" s="33">
        <f t="shared" si="1"/>
        <v>0.3000000532075837</v>
      </c>
      <c r="G18" s="18"/>
    </row>
    <row r="19" spans="2:7" s="6" customFormat="1" ht="16.5" customHeight="1">
      <c r="B19" s="9" t="s">
        <v>3</v>
      </c>
      <c r="C19" s="26">
        <v>1252954</v>
      </c>
      <c r="D19" s="26">
        <f>D17-D18</f>
        <v>1628840</v>
      </c>
      <c r="E19" s="32">
        <f t="shared" si="0"/>
        <v>375886</v>
      </c>
      <c r="F19" s="33">
        <f t="shared" si="1"/>
        <v>0.29999984037722055</v>
      </c>
      <c r="G19" s="17"/>
    </row>
    <row r="20" spans="2:7" s="6" customFormat="1" ht="16.5" customHeight="1" thickBot="1">
      <c r="B20" s="10" t="s">
        <v>17</v>
      </c>
      <c r="C20" s="38">
        <v>2211096</v>
      </c>
      <c r="D20" s="38">
        <f>ROUND(D16*0.15,0)</f>
        <v>2874424</v>
      </c>
      <c r="E20" s="35">
        <f t="shared" si="0"/>
        <v>663328</v>
      </c>
      <c r="F20" s="36">
        <f t="shared" si="1"/>
        <v>0.2999996381884821</v>
      </c>
      <c r="G20" s="17"/>
    </row>
    <row r="21" spans="2:7" s="6" customFormat="1" ht="16.5" customHeight="1">
      <c r="B21" s="7" t="s">
        <v>27</v>
      </c>
      <c r="C21" s="39">
        <v>47497918</v>
      </c>
      <c r="D21" s="39">
        <f>D5+D11+D16</f>
        <v>57888342</v>
      </c>
      <c r="E21" s="27">
        <f t="shared" si="0"/>
        <v>10390424</v>
      </c>
      <c r="F21" s="28">
        <f t="shared" si="1"/>
        <v>0.21875535681374497</v>
      </c>
      <c r="G21" s="17"/>
    </row>
    <row r="22" spans="2:7" s="6" customFormat="1" ht="16.5" customHeight="1">
      <c r="B22" s="8" t="s">
        <v>5</v>
      </c>
      <c r="C22" s="29">
        <v>35323337</v>
      </c>
      <c r="D22" s="29">
        <f>D6+D12+D17</f>
        <v>43604967</v>
      </c>
      <c r="E22" s="30">
        <f t="shared" si="0"/>
        <v>8281630</v>
      </c>
      <c r="F22" s="31">
        <f t="shared" si="1"/>
        <v>0.2344520847506565</v>
      </c>
      <c r="G22" s="17"/>
    </row>
    <row r="23" spans="2:7" s="6" customFormat="1" ht="16.5" customHeight="1">
      <c r="B23" s="9" t="s">
        <v>22</v>
      </c>
      <c r="C23" s="26">
        <v>31791004</v>
      </c>
      <c r="D23" s="26">
        <f>+D7+D13+D18</f>
        <v>39244470</v>
      </c>
      <c r="E23" s="32">
        <f t="shared" si="0"/>
        <v>7453466</v>
      </c>
      <c r="F23" s="33">
        <f t="shared" si="1"/>
        <v>0.23445204813286175</v>
      </c>
      <c r="G23" s="22"/>
    </row>
    <row r="24" spans="2:7" s="6" customFormat="1" ht="16.5" customHeight="1">
      <c r="B24" s="9" t="s">
        <v>21</v>
      </c>
      <c r="C24" s="26">
        <v>3532333</v>
      </c>
      <c r="D24" s="26">
        <f>D8+D14+D19</f>
        <v>4360497</v>
      </c>
      <c r="E24" s="32">
        <f t="shared" si="0"/>
        <v>828164</v>
      </c>
      <c r="F24" s="33">
        <f t="shared" si="1"/>
        <v>0.2344524143108818</v>
      </c>
      <c r="G24" s="22"/>
    </row>
    <row r="25" spans="2:7" s="6" customFormat="1" ht="16.5" customHeight="1">
      <c r="B25" s="8" t="s">
        <v>6</v>
      </c>
      <c r="C25" s="26">
        <v>5049893</v>
      </c>
      <c r="D25" s="26">
        <f>D9</f>
        <v>5600124</v>
      </c>
      <c r="E25" s="32">
        <f t="shared" si="0"/>
        <v>550231</v>
      </c>
      <c r="F25" s="33">
        <f t="shared" si="1"/>
        <v>0.10895894229838138</v>
      </c>
      <c r="G25" s="17"/>
    </row>
    <row r="26" spans="2:7" s="6" customFormat="1" ht="16.5" customHeight="1">
      <c r="B26" s="20" t="s">
        <v>20</v>
      </c>
      <c r="C26" s="38">
        <v>7124688</v>
      </c>
      <c r="D26" s="38">
        <f>+D10+D15+D20</f>
        <v>8683251</v>
      </c>
      <c r="E26" s="40">
        <f t="shared" si="0"/>
        <v>1558563</v>
      </c>
      <c r="F26" s="41">
        <f t="shared" si="1"/>
        <v>0.21875526338837575</v>
      </c>
      <c r="G26" s="17"/>
    </row>
    <row r="27" spans="2:7" s="6" customFormat="1" ht="16.5" customHeight="1">
      <c r="B27" s="9" t="s">
        <v>23</v>
      </c>
      <c r="C27" s="26">
        <v>4749792.1</v>
      </c>
      <c r="D27" s="26">
        <f>D26-D28</f>
        <v>5788833.9</v>
      </c>
      <c r="E27" s="40">
        <f t="shared" si="0"/>
        <v>1039041.8000000007</v>
      </c>
      <c r="F27" s="41">
        <f t="shared" si="1"/>
        <v>0.21875521667569425</v>
      </c>
      <c r="G27" s="17"/>
    </row>
    <row r="28" spans="2:7" s="6" customFormat="1" ht="16.5" customHeight="1" thickBot="1">
      <c r="B28" s="9" t="s">
        <v>24</v>
      </c>
      <c r="C28" s="34">
        <v>2374895.9</v>
      </c>
      <c r="D28" s="34">
        <f>(D5*0.05)+(D11*0.05)+(D16*0.05)</f>
        <v>2894417.1</v>
      </c>
      <c r="E28" s="40">
        <f t="shared" si="0"/>
        <v>519521.2000000002</v>
      </c>
      <c r="F28" s="41">
        <f t="shared" si="1"/>
        <v>0.21875535681374506</v>
      </c>
      <c r="G28" s="17"/>
    </row>
    <row r="29" spans="2:7" s="6" customFormat="1" ht="16.5" customHeight="1">
      <c r="B29" s="58" t="s">
        <v>41</v>
      </c>
      <c r="C29" s="59">
        <v>15027451</v>
      </c>
      <c r="D29" s="59">
        <v>15027451</v>
      </c>
      <c r="E29" s="59">
        <f t="shared" si="0"/>
        <v>0</v>
      </c>
      <c r="F29" s="60">
        <f t="shared" si="1"/>
        <v>0</v>
      </c>
      <c r="G29" s="17"/>
    </row>
    <row r="30" spans="2:7" s="6" customFormat="1" ht="16.5" customHeight="1">
      <c r="B30" s="61" t="s">
        <v>29</v>
      </c>
      <c r="C30" s="62">
        <v>11751467</v>
      </c>
      <c r="D30" s="62">
        <v>11751467</v>
      </c>
      <c r="E30" s="63">
        <f t="shared" si="0"/>
        <v>0</v>
      </c>
      <c r="F30" s="64">
        <f t="shared" si="1"/>
        <v>0</v>
      </c>
      <c r="G30" s="17"/>
    </row>
    <row r="31" spans="2:7" s="6" customFormat="1" ht="16.5" customHeight="1">
      <c r="B31" s="61" t="s">
        <v>33</v>
      </c>
      <c r="C31" s="65">
        <v>3275984</v>
      </c>
      <c r="D31" s="65">
        <v>3275984</v>
      </c>
      <c r="E31" s="66">
        <f t="shared" si="0"/>
        <v>0</v>
      </c>
      <c r="F31" s="67">
        <f t="shared" si="1"/>
        <v>0</v>
      </c>
      <c r="G31" s="17"/>
    </row>
    <row r="32" spans="2:7" s="11" customFormat="1" ht="16.5" customHeight="1">
      <c r="B32" s="68" t="s">
        <v>7</v>
      </c>
      <c r="C32" s="66">
        <v>13524706</v>
      </c>
      <c r="D32" s="66">
        <v>13524706</v>
      </c>
      <c r="E32" s="66">
        <f t="shared" si="0"/>
        <v>0</v>
      </c>
      <c r="F32" s="67">
        <f t="shared" si="1"/>
        <v>0</v>
      </c>
      <c r="G32" s="18"/>
    </row>
    <row r="33" spans="2:7" s="11" customFormat="1" ht="16.5" customHeight="1">
      <c r="B33" s="61" t="s">
        <v>8</v>
      </c>
      <c r="C33" s="63">
        <v>10819765</v>
      </c>
      <c r="D33" s="63">
        <v>10819765</v>
      </c>
      <c r="E33" s="63">
        <f t="shared" si="0"/>
        <v>0</v>
      </c>
      <c r="F33" s="64">
        <f t="shared" si="1"/>
        <v>0</v>
      </c>
      <c r="G33" s="18"/>
    </row>
    <row r="34" spans="2:7" s="11" customFormat="1" ht="16.5" customHeight="1">
      <c r="B34" s="61" t="s">
        <v>31</v>
      </c>
      <c r="C34" s="66">
        <v>2704941</v>
      </c>
      <c r="D34" s="66">
        <v>2704941</v>
      </c>
      <c r="E34" s="66">
        <f t="shared" si="0"/>
        <v>0</v>
      </c>
      <c r="F34" s="67">
        <f t="shared" si="1"/>
        <v>0</v>
      </c>
      <c r="G34" s="18"/>
    </row>
    <row r="35" spans="2:7" s="11" customFormat="1" ht="16.5" customHeight="1">
      <c r="B35" s="68" t="s">
        <v>9</v>
      </c>
      <c r="C35" s="66">
        <v>1502745</v>
      </c>
      <c r="D35" s="66">
        <v>1502745</v>
      </c>
      <c r="E35" s="66">
        <f t="shared" si="0"/>
        <v>0</v>
      </c>
      <c r="F35" s="67">
        <f t="shared" si="1"/>
        <v>0</v>
      </c>
      <c r="G35" s="18"/>
    </row>
    <row r="36" spans="2:7" s="6" customFormat="1" ht="16.5" customHeight="1">
      <c r="B36" s="61" t="s">
        <v>15</v>
      </c>
      <c r="C36" s="63">
        <v>931702</v>
      </c>
      <c r="D36" s="63">
        <v>931702</v>
      </c>
      <c r="E36" s="63">
        <f t="shared" si="0"/>
        <v>0</v>
      </c>
      <c r="F36" s="64">
        <f t="shared" si="1"/>
        <v>0</v>
      </c>
      <c r="G36" s="17"/>
    </row>
    <row r="37" spans="2:7" s="6" customFormat="1" ht="16.5" customHeight="1" thickBot="1">
      <c r="B37" s="69" t="s">
        <v>32</v>
      </c>
      <c r="C37" s="70">
        <v>571043</v>
      </c>
      <c r="D37" s="70">
        <v>571043</v>
      </c>
      <c r="E37" s="70">
        <f t="shared" si="0"/>
        <v>0</v>
      </c>
      <c r="F37" s="71">
        <f t="shared" si="1"/>
        <v>0</v>
      </c>
      <c r="G37" s="17"/>
    </row>
    <row r="38" spans="2:7" ht="116.25" customHeight="1" thickBot="1">
      <c r="B38" s="54" t="s">
        <v>40</v>
      </c>
      <c r="C38" s="55"/>
      <c r="D38" s="55"/>
      <c r="E38" s="55"/>
      <c r="F38" s="56"/>
      <c r="G38" s="19"/>
    </row>
    <row r="39" spans="2:6" ht="18" customHeight="1">
      <c r="B39" s="23" t="s">
        <v>28</v>
      </c>
      <c r="C39" s="57" t="s">
        <v>30</v>
      </c>
      <c r="D39" s="57"/>
      <c r="E39" s="24"/>
      <c r="F39" s="25">
        <v>44595</v>
      </c>
    </row>
  </sheetData>
  <sheetProtection/>
  <mergeCells count="4">
    <mergeCell ref="B1:F1"/>
    <mergeCell ref="B2:F2"/>
    <mergeCell ref="B38:F38"/>
    <mergeCell ref="C39:D39"/>
  </mergeCells>
  <printOptions horizontalCentered="1"/>
  <pageMargins left="0.25" right="0.25" top="0.27" bottom="0.05" header="0.12" footer="0.13"/>
  <pageSetup horizontalDpi="600" verticalDpi="600" orientation="portrait" scale="90" r:id="rId1"/>
  <ignoredErrors>
    <ignoredError sqref="D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Gene White</dc:creator>
  <cp:keywords/>
  <dc:description/>
  <cp:lastModifiedBy>Boyle, Marilyn (EOL)</cp:lastModifiedBy>
  <cp:lastPrinted>2021-01-15T19:49:36Z</cp:lastPrinted>
  <dcterms:created xsi:type="dcterms:W3CDTF">2004-03-25T11:45:49Z</dcterms:created>
  <dcterms:modified xsi:type="dcterms:W3CDTF">2022-02-03T21:05:11Z</dcterms:modified>
  <cp:category/>
  <cp:version/>
  <cp:contentType/>
  <cp:contentStatus/>
</cp:coreProperties>
</file>