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6" windowWidth="6900" windowHeight="11040" activeTab="0"/>
  </bookViews>
  <sheets>
    <sheet name="Field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<sst xmlns="http://schemas.openxmlformats.org/spreadsheetml/2006/main" count="48" uniqueCount="42">
  <si>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</si>
  <si>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</si>
  <si>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</si>
  <si>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</si>
  <si>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</si>
  <si>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</si>
  <si>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</si>
  <si>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Hampden</t>
  </si>
  <si>
    <t>Central MA</t>
  </si>
  <si>
    <t>Boston</t>
  </si>
  <si>
    <t>Berkshire</t>
  </si>
  <si>
    <t>Metro North</t>
  </si>
  <si>
    <t>Brockton</t>
  </si>
  <si>
    <t>North Shore</t>
  </si>
  <si>
    <t>Total</t>
  </si>
  <si>
    <t>South Shore</t>
  </si>
  <si>
    <t>15% based on Petitions Certified</t>
  </si>
  <si>
    <t>Cape &amp; Islands</t>
  </si>
  <si>
    <t>Franklin Hampshire</t>
  </si>
  <si>
    <t>Greater Lowell</t>
  </si>
  <si>
    <t>Greater New Bedford</t>
  </si>
  <si>
    <t>Lower Merrimack Valley</t>
  </si>
  <si>
    <t>Metro SW</t>
  </si>
  <si>
    <t>North Central MA</t>
  </si>
  <si>
    <t>Local WIOA Area</t>
  </si>
  <si>
    <t>TAA Case Management and Reemployment Funding for the Field FY18</t>
  </si>
  <si>
    <t>October 1, 2017-September 30, 2020</t>
  </si>
  <si>
    <t>New Participants FY 18 through 6/30/18</t>
  </si>
  <si>
    <t>Active Participants as of 6/30/18</t>
  </si>
  <si>
    <t>Petitions Certified 7/1/17 through 06/30/18</t>
  </si>
  <si>
    <t>BSR Support for TAA Activities (5%)</t>
  </si>
  <si>
    <t>TAA Infrastructure Funding (5%)/or hold harmless ffrom 1st allocation</t>
  </si>
  <si>
    <t>New TOTAL</t>
  </si>
  <si>
    <t>Final as of 1/28/2019</t>
  </si>
  <si>
    <t>J202</t>
  </si>
  <si>
    <t>TRADE:</t>
  </si>
  <si>
    <t>CFDA #                           </t>
  </si>
  <si>
    <t>PHASE CODES               </t>
  </si>
  <si>
    <t xml:space="preserve">Appropriation:  </t>
  </si>
  <si>
    <t>PROGRAM NAME         </t>
  </si>
  <si>
    <t xml:space="preserve">Service Dates:                </t>
  </si>
  <si>
    <t>TRADE EXSPANTION 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</si>
</sst>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20" fillId="0" borderId="0" xfId="44" applyFont="1" applyFill="1" applyAlignment="1">
      <alignment/>
    </xf>
    <xf numFmtId="44" fontId="43" fillId="0" borderId="0" xfId="0" applyNumberFormat="1" applyFont="1" applyFill="1" applyAlignment="1">
      <alignment/>
    </xf>
    <xf numFmtId="9" fontId="20" fillId="0" borderId="0" xfId="59" applyFont="1" applyFill="1" applyAlignment="1">
      <alignment/>
    </xf>
    <xf numFmtId="44" fontId="20" fillId="33" borderId="0" xfId="44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8" fontId="21" fillId="0" borderId="0" xfId="0" applyNumberFormat="1" applyFont="1" applyAlignment="1">
      <alignment horizontal="center"/>
    </xf>
    <xf numFmtId="44" fontId="18" fillId="34" borderId="0" xfId="0" applyNumberFormat="1" applyFont="1" applyFill="1" applyAlignment="1">
      <alignment horizontal="left"/>
    </xf>
    <xf numFmtId="44" fontId="1" fillId="34" borderId="0" xfId="0" applyNumberFormat="1" applyFont="1" applyFill="1" applyAlignment="1">
      <alignment/>
    </xf>
    <xf numFmtId="44" fontId="21" fillId="0" borderId="0" xfId="0" applyNumberFormat="1" applyFont="1" applyAlignment="1">
      <alignment horizontal="center"/>
    </xf>
    <xf numFmtId="0" fontId="18" fillId="34" borderId="0" xfId="0" applyFont="1" applyFill="1" applyAlignment="1">
      <alignment/>
    </xf>
    <xf numFmtId="0" fontId="18" fillId="35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wrapText="1"/>
    </xf>
    <xf numFmtId="0" fontId="1" fillId="35" borderId="0" xfId="0" applyFont="1" applyFill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44" fontId="23" fillId="33" borderId="0" xfId="44" applyFont="1" applyFill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44" fontId="23" fillId="20" borderId="0" xfId="44" applyFont="1" applyFill="1" applyAlignment="1">
      <alignment horizontal="center" wrapText="1"/>
    </xf>
    <xf numFmtId="44" fontId="20" fillId="20" borderId="0" xfId="44" applyFont="1" applyFill="1" applyAlignment="1">
      <alignment/>
    </xf>
    <xf numFmtId="0" fontId="18" fillId="36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B1" sqref="B1"/>
    </sheetView>
  </sheetViews>
  <sheetFormatPr defaultColWidth="15.57421875" defaultRowHeight="12.75"/>
  <cols>
    <col min="1" max="1" width="20.140625" style="1" customWidth="1"/>
    <col min="2" max="2" width="17.421875" style="1" customWidth="1"/>
    <col min="3" max="3" width="12.57421875" style="1" customWidth="1"/>
    <col min="4" max="7" width="15.57421875" style="1" customWidth="1"/>
    <col min="8" max="8" width="15.00390625" style="1" customWidth="1"/>
    <col min="9" max="11" width="15.57421875" style="1" customWidth="1"/>
    <col min="12" max="12" width="17.421875" style="9" customWidth="1"/>
    <col min="13" max="13" width="15.57421875" style="9" customWidth="1"/>
    <col min="14" max="15" width="21.7109375" style="9" customWidth="1"/>
    <col min="16" max="16384" width="15.57421875" style="9" customWidth="1"/>
  </cols>
  <sheetData>
    <row r="1" spans="1:21" s="1" customFormat="1" ht="32.25" customHeight="1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P1" s="9"/>
      <c r="Q1" s="9"/>
      <c r="R1" s="9"/>
      <c r="S1" s="9"/>
      <c r="T1" s="9"/>
      <c r="U1" s="9"/>
    </row>
    <row r="2" spans="1:21" s="1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P2" s="9"/>
      <c r="Q2" s="9"/>
      <c r="R2" s="9"/>
      <c r="S2" s="9"/>
      <c r="T2" s="9"/>
      <c r="U2" s="9"/>
    </row>
    <row r="3" spans="1:21" s="1" customFormat="1" ht="15">
      <c r="A3" s="10" t="s">
        <v>0</v>
      </c>
      <c r="B3" s="11" t="s">
        <v>16</v>
      </c>
      <c r="C3" s="11"/>
      <c r="D3" s="11"/>
      <c r="E3" s="11" t="s">
        <v>1</v>
      </c>
      <c r="F3" s="11"/>
      <c r="G3" s="11"/>
      <c r="H3" s="11" t="s">
        <v>2</v>
      </c>
      <c r="I3" s="12"/>
      <c r="J3" s="12"/>
      <c r="K3" s="12"/>
      <c r="P3" s="9"/>
      <c r="Q3" s="9"/>
      <c r="R3" s="9"/>
      <c r="S3" s="9"/>
      <c r="T3" s="9"/>
      <c r="U3" s="9"/>
    </row>
    <row r="4" spans="1:21" s="1" customFormat="1" ht="15">
      <c r="A4" s="13">
        <v>1070899.1</v>
      </c>
      <c r="B4" s="14">
        <f>A4*0.15</f>
        <v>160634.86500000002</v>
      </c>
      <c r="C4" s="14"/>
      <c r="D4" s="11"/>
      <c r="E4" s="14">
        <f>A4*0.35</f>
        <v>374814.685</v>
      </c>
      <c r="F4" s="14"/>
      <c r="G4" s="14"/>
      <c r="H4" s="14">
        <f>A4*0.5</f>
        <v>535449.55</v>
      </c>
      <c r="I4" s="15"/>
      <c r="J4" s="15"/>
      <c r="K4" s="15"/>
      <c r="P4" s="9"/>
      <c r="Q4" s="9"/>
      <c r="R4" s="9"/>
      <c r="S4" s="9"/>
      <c r="T4" s="9"/>
      <c r="U4" s="9"/>
    </row>
    <row r="5" spans="1:15" ht="25.5" customHeight="1">
      <c r="A5" s="16" t="s">
        <v>34</v>
      </c>
      <c r="B5" s="37" t="s">
        <v>29</v>
      </c>
      <c r="C5" s="37"/>
      <c r="D5" s="11"/>
      <c r="E5" s="17" t="s">
        <v>27</v>
      </c>
      <c r="F5" s="14"/>
      <c r="G5" s="14"/>
      <c r="H5" s="17" t="s">
        <v>28</v>
      </c>
      <c r="I5" s="15"/>
      <c r="J5" s="15"/>
      <c r="K5" s="15"/>
      <c r="N5" s="38"/>
      <c r="O5" s="38"/>
    </row>
    <row r="6" spans="1:15" ht="75">
      <c r="A6" s="18" t="s">
        <v>24</v>
      </c>
      <c r="B6" s="19"/>
      <c r="C6" s="20" t="s">
        <v>3</v>
      </c>
      <c r="D6" s="20" t="s">
        <v>4</v>
      </c>
      <c r="E6" s="19"/>
      <c r="F6" s="20" t="s">
        <v>3</v>
      </c>
      <c r="G6" s="20" t="s">
        <v>4</v>
      </c>
      <c r="H6" s="19"/>
      <c r="I6" s="20" t="s">
        <v>3</v>
      </c>
      <c r="J6" s="20" t="s">
        <v>4</v>
      </c>
      <c r="K6" s="20" t="s">
        <v>5</v>
      </c>
      <c r="L6" s="21" t="s">
        <v>31</v>
      </c>
      <c r="M6" s="34" t="s">
        <v>14</v>
      </c>
      <c r="N6" s="33" t="s">
        <v>30</v>
      </c>
      <c r="O6" s="35" t="s">
        <v>32</v>
      </c>
    </row>
    <row r="7" spans="1:18" ht="15">
      <c r="A7" s="22" t="s">
        <v>10</v>
      </c>
      <c r="B7" s="9">
        <v>1</v>
      </c>
      <c r="C7" s="23">
        <f>B7/B23</f>
        <v>0.03333333333333333</v>
      </c>
      <c r="D7" s="24">
        <f>B4*C7</f>
        <v>5354.495500000001</v>
      </c>
      <c r="E7" s="9">
        <v>7</v>
      </c>
      <c r="F7" s="23">
        <f>E7/E23</f>
        <v>0.020833333333333332</v>
      </c>
      <c r="G7" s="24">
        <f>E4*F7</f>
        <v>7808.639270833333</v>
      </c>
      <c r="H7" s="9">
        <v>9</v>
      </c>
      <c r="I7" s="23">
        <f>H7/H23</f>
        <v>0.010344827586206896</v>
      </c>
      <c r="J7" s="24">
        <f>H4*I7</f>
        <v>5539.133275862069</v>
      </c>
      <c r="K7" s="25">
        <f>D7+G7+J7</f>
        <v>18702.268046695404</v>
      </c>
      <c r="L7" s="3">
        <v>1085.21</v>
      </c>
      <c r="M7" s="26">
        <f>K7+L7</f>
        <v>19787.478046695403</v>
      </c>
      <c r="N7" s="6">
        <f>K7*0.05</f>
        <v>935.1134023347703</v>
      </c>
      <c r="O7" s="36">
        <v>22789.45</v>
      </c>
      <c r="P7" s="26"/>
      <c r="Q7" s="26"/>
      <c r="R7" s="26"/>
    </row>
    <row r="8" spans="1:16" ht="15">
      <c r="A8" s="22" t="s">
        <v>9</v>
      </c>
      <c r="B8" s="9">
        <v>4</v>
      </c>
      <c r="C8" s="23">
        <f>B8/B23</f>
        <v>0.13333333333333333</v>
      </c>
      <c r="D8" s="24">
        <f>B4*C8</f>
        <v>21417.982000000004</v>
      </c>
      <c r="E8" s="9">
        <v>36</v>
      </c>
      <c r="F8" s="23">
        <f>E8/E23</f>
        <v>0.10714285714285714</v>
      </c>
      <c r="G8" s="24">
        <f>E4*F8</f>
        <v>40158.71625</v>
      </c>
      <c r="H8" s="9">
        <v>72</v>
      </c>
      <c r="I8" s="23">
        <f>H8/H23</f>
        <v>0.08275862068965517</v>
      </c>
      <c r="J8" s="24">
        <f>H4*I8</f>
        <v>44313.066206896554</v>
      </c>
      <c r="K8" s="25">
        <f aca="true" t="shared" si="0" ref="K8:K22">D8+G8+J8</f>
        <v>105889.76445689655</v>
      </c>
      <c r="L8" s="3">
        <f aca="true" t="shared" si="1" ref="L8:L22">K8*0.05</f>
        <v>5294.488222844828</v>
      </c>
      <c r="M8" s="26">
        <f aca="true" t="shared" si="2" ref="M8:M22">K8+L8</f>
        <v>111184.25267974137</v>
      </c>
      <c r="N8" s="6">
        <f aca="true" t="shared" si="3" ref="N8:N22">K8*0.05</f>
        <v>5294.488222844828</v>
      </c>
      <c r="O8" s="36">
        <f aca="true" t="shared" si="4" ref="O8:O22">M8+N8</f>
        <v>116478.7409025862</v>
      </c>
      <c r="P8" s="26"/>
    </row>
    <row r="9" spans="1:16" ht="15">
      <c r="A9" s="22" t="s">
        <v>6</v>
      </c>
      <c r="B9" s="9">
        <v>3</v>
      </c>
      <c r="C9" s="23">
        <f>B9/B23</f>
        <v>0.1</v>
      </c>
      <c r="D9" s="24">
        <f>B4*C9</f>
        <v>16063.486500000003</v>
      </c>
      <c r="E9" s="9">
        <v>71</v>
      </c>
      <c r="F9" s="23">
        <f>E9/E23</f>
        <v>0.2113095238095238</v>
      </c>
      <c r="G9" s="24">
        <f>E4*F9</f>
        <v>79201.91260416666</v>
      </c>
      <c r="H9" s="9">
        <v>134</v>
      </c>
      <c r="I9" s="23">
        <f>H9/H23</f>
        <v>0.15402298850574714</v>
      </c>
      <c r="J9" s="24">
        <f>H4*I9</f>
        <v>82471.53988505749</v>
      </c>
      <c r="K9" s="25">
        <f t="shared" si="0"/>
        <v>177736.93898922415</v>
      </c>
      <c r="L9" s="3">
        <f t="shared" si="1"/>
        <v>8886.846949461207</v>
      </c>
      <c r="M9" s="26">
        <f t="shared" si="2"/>
        <v>186623.78593868535</v>
      </c>
      <c r="N9" s="6">
        <f t="shared" si="3"/>
        <v>8886.846949461207</v>
      </c>
      <c r="O9" s="36">
        <f t="shared" si="4"/>
        <v>195510.63288814656</v>
      </c>
      <c r="P9" s="26"/>
    </row>
    <row r="10" spans="1:16" ht="15">
      <c r="A10" s="22" t="s">
        <v>12</v>
      </c>
      <c r="B10" s="9">
        <v>0</v>
      </c>
      <c r="C10" s="23">
        <f>B10/B23</f>
        <v>0</v>
      </c>
      <c r="D10" s="24">
        <f>B4*C10</f>
        <v>0</v>
      </c>
      <c r="E10" s="9">
        <v>7</v>
      </c>
      <c r="F10" s="23">
        <f>E10/E23</f>
        <v>0.020833333333333332</v>
      </c>
      <c r="G10" s="24">
        <f>E4*F10</f>
        <v>7808.639270833333</v>
      </c>
      <c r="H10" s="9">
        <v>78</v>
      </c>
      <c r="I10" s="23">
        <f>H10/H23</f>
        <v>0.0896551724137931</v>
      </c>
      <c r="J10" s="24">
        <f>H4*I10</f>
        <v>48005.82172413793</v>
      </c>
      <c r="K10" s="25">
        <f t="shared" si="0"/>
        <v>55814.46099497126</v>
      </c>
      <c r="L10" s="3">
        <f t="shared" si="1"/>
        <v>2790.7230497485634</v>
      </c>
      <c r="M10" s="26">
        <f t="shared" si="2"/>
        <v>58605.18404471983</v>
      </c>
      <c r="N10" s="6">
        <f t="shared" si="3"/>
        <v>2790.7230497485634</v>
      </c>
      <c r="O10" s="36">
        <f t="shared" si="4"/>
        <v>61395.90709446839</v>
      </c>
      <c r="P10" s="26"/>
    </row>
    <row r="11" spans="1:16" ht="15">
      <c r="A11" s="22" t="s">
        <v>17</v>
      </c>
      <c r="B11" s="9">
        <v>0</v>
      </c>
      <c r="C11" s="23">
        <f>B11/B23</f>
        <v>0</v>
      </c>
      <c r="D11" s="24">
        <f>B4*C11</f>
        <v>0</v>
      </c>
      <c r="E11" s="9">
        <v>2</v>
      </c>
      <c r="F11" s="23">
        <f>E11/E23</f>
        <v>0.005952380952380952</v>
      </c>
      <c r="G11" s="24">
        <f>E4*F11</f>
        <v>2231.0397916666666</v>
      </c>
      <c r="H11" s="9">
        <v>3</v>
      </c>
      <c r="I11" s="23">
        <f>H11/H23</f>
        <v>0.0034482758620689655</v>
      </c>
      <c r="J11" s="24">
        <f>H4*I11</f>
        <v>1846.3777586206897</v>
      </c>
      <c r="K11" s="25">
        <f t="shared" si="0"/>
        <v>4077.4175502873563</v>
      </c>
      <c r="L11" s="3">
        <v>233.08</v>
      </c>
      <c r="M11" s="26">
        <f t="shared" si="2"/>
        <v>4310.497550287357</v>
      </c>
      <c r="N11" s="6">
        <f t="shared" si="3"/>
        <v>203.87087751436783</v>
      </c>
      <c r="O11" s="36">
        <f>M11+N11+380.33</f>
        <v>4894.698427801724</v>
      </c>
      <c r="P11" s="26"/>
    </row>
    <row r="12" spans="1:16" ht="15">
      <c r="A12" s="22" t="s">
        <v>8</v>
      </c>
      <c r="B12" s="9">
        <v>3</v>
      </c>
      <c r="C12" s="23">
        <f>B12/B23</f>
        <v>0.1</v>
      </c>
      <c r="D12" s="24">
        <f>B4*C12</f>
        <v>16063.486500000003</v>
      </c>
      <c r="E12" s="9">
        <v>21</v>
      </c>
      <c r="F12" s="23">
        <f>E12/E23</f>
        <v>0.0625</v>
      </c>
      <c r="G12" s="24">
        <f>E4*F12</f>
        <v>23425.9178125</v>
      </c>
      <c r="H12" s="27">
        <v>77</v>
      </c>
      <c r="I12" s="23">
        <f>H12/H23</f>
        <v>0.08850574712643679</v>
      </c>
      <c r="J12" s="24">
        <f>H4*I12</f>
        <v>47390.36247126437</v>
      </c>
      <c r="K12" s="25">
        <f t="shared" si="0"/>
        <v>86879.76678376438</v>
      </c>
      <c r="L12" s="3">
        <f t="shared" si="1"/>
        <v>4343.9883391882195</v>
      </c>
      <c r="M12" s="26">
        <f t="shared" si="2"/>
        <v>91223.7551229526</v>
      </c>
      <c r="N12" s="6">
        <f t="shared" si="3"/>
        <v>4343.9883391882195</v>
      </c>
      <c r="O12" s="36">
        <f t="shared" si="4"/>
        <v>95567.74346214082</v>
      </c>
      <c r="P12" s="26"/>
    </row>
    <row r="13" spans="1:16" ht="15">
      <c r="A13" s="22" t="s">
        <v>18</v>
      </c>
      <c r="B13" s="9">
        <v>0</v>
      </c>
      <c r="C13" s="23">
        <f>B13/B23</f>
        <v>0</v>
      </c>
      <c r="D13" s="24">
        <f>B4*C13</f>
        <v>0</v>
      </c>
      <c r="E13" s="9">
        <v>5</v>
      </c>
      <c r="F13" s="23">
        <f>E13/E23</f>
        <v>0.01488095238095238</v>
      </c>
      <c r="G13" s="24">
        <f>E4*F13</f>
        <v>5577.599479166666</v>
      </c>
      <c r="H13" s="9">
        <v>20</v>
      </c>
      <c r="I13" s="23">
        <f>H13/H23</f>
        <v>0.022988505747126436</v>
      </c>
      <c r="J13" s="24">
        <f>H4*I13</f>
        <v>12309.185057471264</v>
      </c>
      <c r="K13" s="25">
        <f t="shared" si="0"/>
        <v>17886.78453663793</v>
      </c>
      <c r="L13" s="3">
        <f t="shared" si="1"/>
        <v>894.3392268318966</v>
      </c>
      <c r="M13" s="26">
        <f t="shared" si="2"/>
        <v>18781.123763469826</v>
      </c>
      <c r="N13" s="6">
        <f t="shared" si="3"/>
        <v>894.3392268318966</v>
      </c>
      <c r="O13" s="36">
        <f t="shared" si="4"/>
        <v>19675.462990301723</v>
      </c>
      <c r="P13" s="26"/>
    </row>
    <row r="14" spans="1:16" ht="15">
      <c r="A14" s="22" t="s">
        <v>19</v>
      </c>
      <c r="B14" s="9">
        <v>0</v>
      </c>
      <c r="C14" s="23">
        <f>B14/B23</f>
        <v>0</v>
      </c>
      <c r="D14" s="24">
        <f>B4*C14</f>
        <v>0</v>
      </c>
      <c r="E14" s="9">
        <v>38</v>
      </c>
      <c r="F14" s="23">
        <f>E14/E23</f>
        <v>0.1130952380952381</v>
      </c>
      <c r="G14" s="24">
        <f>E4*F14</f>
        <v>42389.75604166667</v>
      </c>
      <c r="H14" s="9">
        <v>66</v>
      </c>
      <c r="I14" s="23">
        <f>H14/H23</f>
        <v>0.07586206896551724</v>
      </c>
      <c r="J14" s="24">
        <f>H4*I14</f>
        <v>40620.310689655176</v>
      </c>
      <c r="K14" s="25">
        <f t="shared" si="0"/>
        <v>83010.06673132184</v>
      </c>
      <c r="L14" s="3">
        <f t="shared" si="1"/>
        <v>4150.503336566092</v>
      </c>
      <c r="M14" s="26">
        <f t="shared" si="2"/>
        <v>87160.57006788794</v>
      </c>
      <c r="N14" s="6">
        <f t="shared" si="3"/>
        <v>4150.503336566092</v>
      </c>
      <c r="O14" s="36">
        <f t="shared" si="4"/>
        <v>91311.07340445403</v>
      </c>
      <c r="P14" s="26"/>
    </row>
    <row r="15" spans="1:16" ht="15">
      <c r="A15" s="22" t="s">
        <v>20</v>
      </c>
      <c r="B15" s="9">
        <v>2</v>
      </c>
      <c r="C15" s="23">
        <f>B15/B23</f>
        <v>0.06666666666666667</v>
      </c>
      <c r="D15" s="24">
        <f>B4*C15</f>
        <v>10708.991000000002</v>
      </c>
      <c r="E15" s="9">
        <v>18</v>
      </c>
      <c r="F15" s="23">
        <f>E15/E23</f>
        <v>0.05357142857142857</v>
      </c>
      <c r="G15" s="24">
        <f>E4*F15</f>
        <v>20079.358125</v>
      </c>
      <c r="H15" s="9">
        <v>20</v>
      </c>
      <c r="I15" s="23">
        <f>H15/H23</f>
        <v>0.022988505747126436</v>
      </c>
      <c r="J15" s="24">
        <f>H4*I15</f>
        <v>12309.185057471264</v>
      </c>
      <c r="K15" s="25">
        <f t="shared" si="0"/>
        <v>43097.53418247127</v>
      </c>
      <c r="L15" s="3">
        <f t="shared" si="1"/>
        <v>2154.8767091235636</v>
      </c>
      <c r="M15" s="26">
        <f t="shared" si="2"/>
        <v>45252.41089159483</v>
      </c>
      <c r="N15" s="6">
        <f t="shared" si="3"/>
        <v>2154.8767091235636</v>
      </c>
      <c r="O15" s="36">
        <f t="shared" si="4"/>
        <v>47407.287600718395</v>
      </c>
      <c r="P15" s="26"/>
    </row>
    <row r="16" spans="1:16" ht="15">
      <c r="A16" s="22" t="s">
        <v>7</v>
      </c>
      <c r="B16" s="9">
        <v>0</v>
      </c>
      <c r="C16" s="23">
        <f>B16/B23</f>
        <v>0</v>
      </c>
      <c r="D16" s="24">
        <f>B4*C16</f>
        <v>0</v>
      </c>
      <c r="E16" s="9">
        <v>18</v>
      </c>
      <c r="F16" s="23">
        <f>E16/E23</f>
        <v>0.05357142857142857</v>
      </c>
      <c r="G16" s="24">
        <f>E4*F16</f>
        <v>20079.358125</v>
      </c>
      <c r="H16" s="9">
        <v>33</v>
      </c>
      <c r="I16" s="23">
        <f>H16/H23</f>
        <v>0.03793103448275862</v>
      </c>
      <c r="J16" s="24">
        <f>H4*I16</f>
        <v>20310.155344827588</v>
      </c>
      <c r="K16" s="25">
        <f t="shared" si="0"/>
        <v>40389.51346982759</v>
      </c>
      <c r="L16" s="3">
        <f t="shared" si="1"/>
        <v>2019.4756734913794</v>
      </c>
      <c r="M16" s="26">
        <f t="shared" si="2"/>
        <v>42408.98914331897</v>
      </c>
      <c r="N16" s="6">
        <f t="shared" si="3"/>
        <v>2019.4756734913794</v>
      </c>
      <c r="O16" s="36">
        <f t="shared" si="4"/>
        <v>44428.46481681035</v>
      </c>
      <c r="P16" s="26"/>
    </row>
    <row r="17" spans="1:16" ht="15">
      <c r="A17" s="22" t="s">
        <v>21</v>
      </c>
      <c r="B17" s="9">
        <v>2</v>
      </c>
      <c r="C17" s="23">
        <f>B17/B23</f>
        <v>0.06666666666666667</v>
      </c>
      <c r="D17" s="24">
        <f>B4*C17</f>
        <v>10708.991000000002</v>
      </c>
      <c r="E17" s="9">
        <v>48</v>
      </c>
      <c r="F17" s="23">
        <f>E17/E23</f>
        <v>0.14285714285714285</v>
      </c>
      <c r="G17" s="24">
        <f>E4*F17</f>
        <v>53544.954999999994</v>
      </c>
      <c r="H17" s="9">
        <v>208</v>
      </c>
      <c r="I17" s="23">
        <f>H17/H23</f>
        <v>0.23908045977011494</v>
      </c>
      <c r="J17" s="24">
        <f>H4*I17</f>
        <v>128015.52459770117</v>
      </c>
      <c r="K17" s="25">
        <f t="shared" si="0"/>
        <v>192269.47059770115</v>
      </c>
      <c r="L17" s="3">
        <v>10001.39</v>
      </c>
      <c r="M17" s="26">
        <f t="shared" si="2"/>
        <v>202270.86059770116</v>
      </c>
      <c r="N17" s="6">
        <f t="shared" si="3"/>
        <v>9613.473529885057</v>
      </c>
      <c r="O17" s="36">
        <f t="shared" si="4"/>
        <v>211884.33412758622</v>
      </c>
      <c r="P17" s="26"/>
    </row>
    <row r="18" spans="1:16" ht="15">
      <c r="A18" s="22" t="s">
        <v>11</v>
      </c>
      <c r="B18" s="9">
        <v>5</v>
      </c>
      <c r="C18" s="23">
        <f>B18/B23</f>
        <v>0.16666666666666666</v>
      </c>
      <c r="D18" s="24">
        <f>B4*C18</f>
        <v>26772.4775</v>
      </c>
      <c r="E18" s="9">
        <v>32</v>
      </c>
      <c r="F18" s="23">
        <f>E18/E23</f>
        <v>0.09523809523809523</v>
      </c>
      <c r="G18" s="24">
        <f>E4*F18</f>
        <v>35696.636666666665</v>
      </c>
      <c r="H18" s="9">
        <v>53</v>
      </c>
      <c r="I18" s="23">
        <f>H18/H23</f>
        <v>0.06091954022988506</v>
      </c>
      <c r="J18" s="24">
        <f>H4*I18</f>
        <v>32619.340402298854</v>
      </c>
      <c r="K18" s="25">
        <f t="shared" si="0"/>
        <v>95088.45456896552</v>
      </c>
      <c r="L18" s="3">
        <f t="shared" si="1"/>
        <v>4754.422728448276</v>
      </c>
      <c r="M18" s="26">
        <f t="shared" si="2"/>
        <v>99842.8772974138</v>
      </c>
      <c r="N18" s="6">
        <f t="shared" si="3"/>
        <v>4754.422728448276</v>
      </c>
      <c r="O18" s="36">
        <f t="shared" si="4"/>
        <v>104597.30002586207</v>
      </c>
      <c r="P18" s="26"/>
    </row>
    <row r="19" spans="1:16" ht="15">
      <c r="A19" s="22" t="s">
        <v>22</v>
      </c>
      <c r="B19" s="9">
        <v>6</v>
      </c>
      <c r="C19" s="23">
        <f>B19/B23</f>
        <v>0.2</v>
      </c>
      <c r="D19" s="24">
        <f>B4*C19</f>
        <v>32126.973000000005</v>
      </c>
      <c r="E19" s="9">
        <v>19</v>
      </c>
      <c r="F19" s="23">
        <f>E19/E23</f>
        <v>0.05654761904761905</v>
      </c>
      <c r="G19" s="24">
        <f>E4*F19</f>
        <v>21194.878020833334</v>
      </c>
      <c r="H19" s="9">
        <v>39</v>
      </c>
      <c r="I19" s="23">
        <f>H19/H23</f>
        <v>0.04482758620689655</v>
      </c>
      <c r="J19" s="24">
        <f>H4*I19</f>
        <v>24002.910862068966</v>
      </c>
      <c r="K19" s="25">
        <f t="shared" si="0"/>
        <v>77324.7618829023</v>
      </c>
      <c r="L19" s="3">
        <f t="shared" si="1"/>
        <v>3866.238094145115</v>
      </c>
      <c r="M19" s="26">
        <f t="shared" si="2"/>
        <v>81190.99997704741</v>
      </c>
      <c r="N19" s="6">
        <f t="shared" si="3"/>
        <v>3866.238094145115</v>
      </c>
      <c r="O19" s="36">
        <f t="shared" si="4"/>
        <v>85057.23807119252</v>
      </c>
      <c r="P19" s="26"/>
    </row>
    <row r="20" spans="1:16" ht="15">
      <c r="A20" s="22" t="s">
        <v>23</v>
      </c>
      <c r="B20" s="9">
        <v>1</v>
      </c>
      <c r="C20" s="23">
        <f>B20/B23</f>
        <v>0.03333333333333333</v>
      </c>
      <c r="D20" s="24">
        <f>B4*C20</f>
        <v>5354.495500000001</v>
      </c>
      <c r="E20" s="9">
        <v>3</v>
      </c>
      <c r="F20" s="23">
        <f>E20/E23</f>
        <v>0.008928571428571428</v>
      </c>
      <c r="G20" s="24">
        <f>E4*F20</f>
        <v>3346.5596874999997</v>
      </c>
      <c r="H20" s="9">
        <v>26</v>
      </c>
      <c r="I20" s="23">
        <f>H20/H23</f>
        <v>0.029885057471264367</v>
      </c>
      <c r="J20" s="24">
        <f>H4*I20</f>
        <v>16001.940574712646</v>
      </c>
      <c r="K20" s="25">
        <f t="shared" si="0"/>
        <v>24702.995762212646</v>
      </c>
      <c r="L20" s="3">
        <f t="shared" si="1"/>
        <v>1235.1497881106325</v>
      </c>
      <c r="M20" s="26">
        <f t="shared" si="2"/>
        <v>25938.14555032328</v>
      </c>
      <c r="N20" s="6">
        <f t="shared" si="3"/>
        <v>1235.1497881106325</v>
      </c>
      <c r="O20" s="36">
        <f t="shared" si="4"/>
        <v>27173.295338433913</v>
      </c>
      <c r="P20" s="26"/>
    </row>
    <row r="21" spans="1:16" ht="15">
      <c r="A21" s="22" t="s">
        <v>13</v>
      </c>
      <c r="B21" s="9">
        <v>2</v>
      </c>
      <c r="C21" s="23">
        <f>B21/B23</f>
        <v>0.06666666666666667</v>
      </c>
      <c r="D21" s="24">
        <f>B4*C21</f>
        <v>10708.991000000002</v>
      </c>
      <c r="E21" s="9">
        <v>3</v>
      </c>
      <c r="F21" s="23">
        <f>E21/E23</f>
        <v>0.008928571428571428</v>
      </c>
      <c r="G21" s="24">
        <f>E4*F21</f>
        <v>3346.5596874999997</v>
      </c>
      <c r="H21" s="9">
        <v>14</v>
      </c>
      <c r="I21" s="23">
        <f>H21/H23</f>
        <v>0.016091954022988506</v>
      </c>
      <c r="J21" s="24">
        <f>H4*I21</f>
        <v>8616.429540229885</v>
      </c>
      <c r="K21" s="25">
        <f t="shared" si="0"/>
        <v>22671.980227729888</v>
      </c>
      <c r="L21" s="3">
        <v>1273.86</v>
      </c>
      <c r="M21" s="26">
        <f t="shared" si="2"/>
        <v>23945.84022772989</v>
      </c>
      <c r="N21" s="6">
        <f t="shared" si="3"/>
        <v>1133.5990113864943</v>
      </c>
      <c r="O21" s="36">
        <f>M21+N21+1671.52</f>
        <v>26750.959239116382</v>
      </c>
      <c r="P21" s="26"/>
    </row>
    <row r="22" spans="1:16" ht="15">
      <c r="A22" s="22" t="s">
        <v>15</v>
      </c>
      <c r="B22" s="9">
        <v>1</v>
      </c>
      <c r="C22" s="23">
        <f>B22/B23</f>
        <v>0.03333333333333333</v>
      </c>
      <c r="D22" s="24">
        <f>B4*C22</f>
        <v>5354.495500000001</v>
      </c>
      <c r="E22" s="9">
        <v>8</v>
      </c>
      <c r="F22" s="23">
        <f>E22/E23</f>
        <v>0.023809523809523808</v>
      </c>
      <c r="G22" s="24">
        <f>E4*F22</f>
        <v>8924.159166666666</v>
      </c>
      <c r="H22" s="9">
        <v>18</v>
      </c>
      <c r="I22" s="23">
        <f>H22/H23</f>
        <v>0.020689655172413793</v>
      </c>
      <c r="J22" s="24">
        <f>H4*I22</f>
        <v>11078.266551724138</v>
      </c>
      <c r="K22" s="25">
        <f t="shared" si="0"/>
        <v>25356.921218390806</v>
      </c>
      <c r="L22" s="3">
        <f t="shared" si="1"/>
        <v>1267.8460609195404</v>
      </c>
      <c r="M22" s="26">
        <f t="shared" si="2"/>
        <v>26624.767279310345</v>
      </c>
      <c r="N22" s="6">
        <f t="shared" si="3"/>
        <v>1267.8460609195404</v>
      </c>
      <c r="O22" s="36">
        <f t="shared" si="4"/>
        <v>27892.613340229884</v>
      </c>
      <c r="P22" s="26"/>
    </row>
    <row r="23" spans="1:15" ht="15">
      <c r="A23" s="28" t="s">
        <v>14</v>
      </c>
      <c r="B23" s="28">
        <f aca="true" t="shared" si="5" ref="B23:K23">SUM(B7:B22)</f>
        <v>30</v>
      </c>
      <c r="C23" s="29">
        <f t="shared" si="5"/>
        <v>1</v>
      </c>
      <c r="D23" s="30">
        <f t="shared" si="5"/>
        <v>160634.86500000002</v>
      </c>
      <c r="E23" s="28">
        <f t="shared" si="5"/>
        <v>336</v>
      </c>
      <c r="F23" s="29">
        <f t="shared" si="5"/>
        <v>1</v>
      </c>
      <c r="G23" s="30">
        <f t="shared" si="5"/>
        <v>374814.68500000006</v>
      </c>
      <c r="H23" s="28">
        <f t="shared" si="5"/>
        <v>870</v>
      </c>
      <c r="I23" s="29">
        <f t="shared" si="5"/>
        <v>1</v>
      </c>
      <c r="J23" s="30">
        <f t="shared" si="5"/>
        <v>535449.55</v>
      </c>
      <c r="K23" s="30">
        <f t="shared" si="5"/>
        <v>1070899.0999999999</v>
      </c>
      <c r="L23" s="4">
        <f>SUM(L7:L22)</f>
        <v>54252.43817887931</v>
      </c>
      <c r="M23" s="4">
        <f>SUM(M7:M22)</f>
        <v>1125151.5381788793</v>
      </c>
      <c r="N23" s="4">
        <f>SUM(N7:N22)</f>
        <v>53544.955</v>
      </c>
      <c r="O23" s="4">
        <f>SUM(O7:O22)</f>
        <v>1182815.2017298492</v>
      </c>
    </row>
    <row r="24" ht="15">
      <c r="L24" s="5"/>
    </row>
    <row r="25" spans="1:11" ht="15">
      <c r="A25" s="31"/>
      <c r="B25" s="3"/>
      <c r="K25" s="2"/>
    </row>
    <row r="26" spans="1:15" ht="15">
      <c r="A26" s="32" t="s">
        <v>33</v>
      </c>
      <c r="M26" s="3"/>
      <c r="N26" s="3"/>
      <c r="O26" s="3"/>
    </row>
    <row r="27" spans="13:15" ht="15">
      <c r="M27" s="3"/>
      <c r="N27" s="3"/>
      <c r="O27" s="3"/>
    </row>
    <row r="28" ht="15">
      <c r="A28" s="40" t="s">
        <v>35</v>
      </c>
    </row>
    <row r="29" spans="1:2" ht="15">
      <c r="A29" s="32" t="s">
        <v>36</v>
      </c>
      <c r="B29" s="39">
        <v>17.245</v>
      </c>
    </row>
    <row r="30" spans="1:2" ht="15">
      <c r="A30" s="32" t="s">
        <v>37</v>
      </c>
      <c r="B30" s="39" t="s">
        <v>34</v>
      </c>
    </row>
    <row r="31" spans="1:2" ht="15">
      <c r="A31" s="32" t="s">
        <v>38</v>
      </c>
      <c r="B31" s="39">
        <v>70031010</v>
      </c>
    </row>
    <row r="32" spans="1:2" ht="15">
      <c r="A32" s="32" t="s">
        <v>39</v>
      </c>
      <c r="B32" s="39" t="s">
        <v>41</v>
      </c>
    </row>
    <row r="33" spans="1:2" ht="15">
      <c r="A33" s="32" t="s">
        <v>40</v>
      </c>
      <c r="B33" s="39" t="s">
        <v>26</v>
      </c>
    </row>
  </sheetData>
  <sheetProtection/>
  <mergeCells count="2">
    <mergeCell ref="B5:C5"/>
    <mergeCell ref="N5:O5"/>
  </mergeCells>
  <printOptions/>
  <pageMargins left="0.15" right="0.15" top="0.5" bottom="0.75" header="0.3" footer="0.3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2019-01-28T14:12:03Z</cp:lastPrinted>
  <dcterms:created xsi:type="dcterms:W3CDTF">2012-05-11T12:28:37Z</dcterms:created>
  <dcterms:modified xsi:type="dcterms:W3CDTF">2020-06-17T18:25:21Z</dcterms:modified>
  <cp:category/>
  <cp:version/>
  <cp:contentType/>
  <cp:contentStatus/>
</cp:coreProperties>
</file>