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https://massgov-my.sharepoint.com/personal/marilyn_boyle_mass_gov/Documents/FY23 Allocations/One Stop Allocations/"/>
    </mc:Choice>
  </mc:AlternateContent>
  <xr:revisionPtr revIDLastSave="568" documentId="8_{96F59AD1-3567-4436-A28A-0B22462C2ED0}" xr6:coauthVersionLast="47" xr6:coauthVersionMax="47" xr10:uidLastSave="{5A5352A1-66C1-40FF-B607-F2F760ADDB7E}"/>
  <bookViews>
    <workbookView xWindow="-120" yWindow="-120" windowWidth="29040" windowHeight="15840" xr2:uid="{00000000-000D-0000-FFFF-FFFF00000000}"/>
  </bookViews>
  <sheets>
    <sheet name="FY23 CC Allocation" sheetId="5" r:id="rId1"/>
    <sheet name="FY23 Formulas &amp; Calculations" sheetId="6" r:id="rId2"/>
  </sheets>
  <definedNames>
    <definedName name="_xlnm.Print_Area" localSheetId="0">'FY23 CC Allocation'!$A$1:$G$31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24" i="6" l="1"/>
  <c r="AD23" i="6"/>
  <c r="AD22" i="6"/>
  <c r="AD21" i="6"/>
  <c r="AD20" i="6"/>
  <c r="AD19" i="6"/>
  <c r="AD18" i="6"/>
  <c r="AD17" i="6"/>
  <c r="AD16" i="6"/>
  <c r="AD15" i="6"/>
  <c r="AD14" i="6"/>
  <c r="AD13" i="6"/>
  <c r="AD12" i="6"/>
  <c r="AD11" i="6"/>
  <c r="AD10" i="6"/>
  <c r="AD9" i="6"/>
  <c r="E23" i="5"/>
  <c r="F23" i="5" s="1"/>
  <c r="G23" i="5" s="1"/>
  <c r="E22" i="5"/>
  <c r="F22" i="5" s="1"/>
  <c r="G22" i="5" s="1"/>
  <c r="E21" i="5"/>
  <c r="E20" i="5"/>
  <c r="E19" i="5"/>
  <c r="E18" i="5"/>
  <c r="E17" i="5"/>
  <c r="E16" i="5"/>
  <c r="F16" i="5" s="1"/>
  <c r="G16" i="5" s="1"/>
  <c r="E15" i="5"/>
  <c r="F15" i="5" s="1"/>
  <c r="G15" i="5" s="1"/>
  <c r="E14" i="5"/>
  <c r="F14" i="5" s="1"/>
  <c r="G14" i="5" s="1"/>
  <c r="E13" i="5"/>
  <c r="E12" i="5"/>
  <c r="E11" i="5"/>
  <c r="E10" i="5"/>
  <c r="E9" i="5"/>
  <c r="F9" i="5" s="1"/>
  <c r="G9" i="5" s="1"/>
  <c r="E8" i="5"/>
  <c r="W26" i="6"/>
  <c r="C24" i="5"/>
  <c r="F10" i="5"/>
  <c r="G10" i="5" s="1"/>
  <c r="F11" i="5"/>
  <c r="G11" i="5" s="1"/>
  <c r="F12" i="5"/>
  <c r="G12" i="5" s="1"/>
  <c r="F13" i="5"/>
  <c r="G13" i="5"/>
  <c r="F17" i="5"/>
  <c r="G17" i="5" s="1"/>
  <c r="F18" i="5"/>
  <c r="G18" i="5" s="1"/>
  <c r="F19" i="5"/>
  <c r="G19" i="5" s="1"/>
  <c r="F20" i="5"/>
  <c r="G20" i="5" s="1"/>
  <c r="F21" i="5"/>
  <c r="G21" i="5" s="1"/>
  <c r="B24" i="5"/>
  <c r="D24" i="5"/>
  <c r="L26" i="6" l="1"/>
  <c r="J26" i="6"/>
  <c r="K24" i="6" s="1"/>
  <c r="AC26" i="6"/>
  <c r="R26" i="6"/>
  <c r="S20" i="6" s="1"/>
  <c r="P26" i="6"/>
  <c r="Q24" i="6" s="1"/>
  <c r="N26" i="6"/>
  <c r="H26" i="6"/>
  <c r="I19" i="6" s="1"/>
  <c r="F26" i="6"/>
  <c r="G17" i="6" s="1"/>
  <c r="D26" i="6"/>
  <c r="E19" i="6" s="1"/>
  <c r="B26" i="6"/>
  <c r="C23" i="6" s="1"/>
  <c r="AA24" i="6"/>
  <c r="AA23" i="6"/>
  <c r="AA22" i="6"/>
  <c r="AA21" i="6"/>
  <c r="AA20" i="6"/>
  <c r="AA19" i="6"/>
  <c r="AA18" i="6"/>
  <c r="AA17" i="6"/>
  <c r="AA16" i="6"/>
  <c r="AF15" i="6"/>
  <c r="AG15" i="6" s="1"/>
  <c r="AA15" i="6"/>
  <c r="AA14" i="6"/>
  <c r="AA13" i="6"/>
  <c r="AA12" i="6"/>
  <c r="AA11" i="6"/>
  <c r="AA10" i="6"/>
  <c r="AA9" i="6"/>
  <c r="E7" i="5"/>
  <c r="O24" i="6" l="1"/>
  <c r="O23" i="6"/>
  <c r="O15" i="6"/>
  <c r="O22" i="6"/>
  <c r="O14" i="6"/>
  <c r="O13" i="6"/>
  <c r="O21" i="6"/>
  <c r="O20" i="6"/>
  <c r="O12" i="6"/>
  <c r="O19" i="6"/>
  <c r="O11" i="6"/>
  <c r="O18" i="6"/>
  <c r="O10" i="6"/>
  <c r="O16" i="6"/>
  <c r="O17" i="6"/>
  <c r="S15" i="6"/>
  <c r="S17" i="6"/>
  <c r="M26" i="6"/>
  <c r="M24" i="6"/>
  <c r="M16" i="6"/>
  <c r="M22" i="6"/>
  <c r="M21" i="6"/>
  <c r="M18" i="6"/>
  <c r="M23" i="6"/>
  <c r="M15" i="6"/>
  <c r="M14" i="6"/>
  <c r="M13" i="6"/>
  <c r="M9" i="6"/>
  <c r="M20" i="6"/>
  <c r="M12" i="6"/>
  <c r="M19" i="6"/>
  <c r="M11" i="6"/>
  <c r="M10" i="6"/>
  <c r="M17" i="6"/>
  <c r="S18" i="6"/>
  <c r="S21" i="6"/>
  <c r="S9" i="6"/>
  <c r="S22" i="6"/>
  <c r="S10" i="6"/>
  <c r="S23" i="6"/>
  <c r="S13" i="6"/>
  <c r="S14" i="6"/>
  <c r="Q17" i="6"/>
  <c r="Q18" i="6"/>
  <c r="S16" i="6"/>
  <c r="S24" i="6"/>
  <c r="S11" i="6"/>
  <c r="S19" i="6"/>
  <c r="S12" i="6"/>
  <c r="Q12" i="6"/>
  <c r="Q13" i="6"/>
  <c r="Q19" i="6"/>
  <c r="Q9" i="6"/>
  <c r="Q20" i="6"/>
  <c r="Q10" i="6"/>
  <c r="Q21" i="6"/>
  <c r="Q11" i="6"/>
  <c r="Q14" i="6"/>
  <c r="Q22" i="6"/>
  <c r="Q15" i="6"/>
  <c r="Q23" i="6"/>
  <c r="Q16" i="6"/>
  <c r="O9" i="6"/>
  <c r="K17" i="6"/>
  <c r="K10" i="6"/>
  <c r="K19" i="6"/>
  <c r="K20" i="6"/>
  <c r="E21" i="6"/>
  <c r="E22" i="6"/>
  <c r="K13" i="6"/>
  <c r="K21" i="6"/>
  <c r="K18" i="6"/>
  <c r="K12" i="6"/>
  <c r="E15" i="6"/>
  <c r="K14" i="6"/>
  <c r="K22" i="6"/>
  <c r="K15" i="6"/>
  <c r="K23" i="6"/>
  <c r="K11" i="6"/>
  <c r="E9" i="6"/>
  <c r="K9" i="6"/>
  <c r="K16" i="6"/>
  <c r="C24" i="6"/>
  <c r="E16" i="6"/>
  <c r="E17" i="6"/>
  <c r="E18" i="6"/>
  <c r="C16" i="6"/>
  <c r="C17" i="6"/>
  <c r="C9" i="6"/>
  <c r="E10" i="6"/>
  <c r="E12" i="6"/>
  <c r="C10" i="6"/>
  <c r="C13" i="6"/>
  <c r="E13" i="6"/>
  <c r="E14" i="6"/>
  <c r="C21" i="6"/>
  <c r="I18" i="6"/>
  <c r="I22" i="6"/>
  <c r="I9" i="6"/>
  <c r="I12" i="6"/>
  <c r="I23" i="6"/>
  <c r="I11" i="6"/>
  <c r="I14" i="6"/>
  <c r="I16" i="6"/>
  <c r="I20" i="6"/>
  <c r="I10" i="6"/>
  <c r="I15" i="6"/>
  <c r="I17" i="6"/>
  <c r="I24" i="6"/>
  <c r="G23" i="6"/>
  <c r="G10" i="6"/>
  <c r="G15" i="6"/>
  <c r="E24" i="6"/>
  <c r="E20" i="6"/>
  <c r="E23" i="6"/>
  <c r="G12" i="6"/>
  <c r="C18" i="6"/>
  <c r="G20" i="6"/>
  <c r="G18" i="6"/>
  <c r="C11" i="6"/>
  <c r="G13" i="6"/>
  <c r="C19" i="6"/>
  <c r="G21" i="6"/>
  <c r="E11" i="6"/>
  <c r="I13" i="6"/>
  <c r="C14" i="6"/>
  <c r="G16" i="6"/>
  <c r="I21" i="6"/>
  <c r="C22" i="6"/>
  <c r="G24" i="6"/>
  <c r="G19" i="6"/>
  <c r="C12" i="6"/>
  <c r="G14" i="6"/>
  <c r="C20" i="6"/>
  <c r="G22" i="6"/>
  <c r="G11" i="6"/>
  <c r="G9" i="6"/>
  <c r="C15" i="6"/>
  <c r="U23" i="6" l="1"/>
  <c r="U19" i="6"/>
  <c r="U9" i="6"/>
  <c r="V9" i="6" s="1"/>
  <c r="S26" i="6"/>
  <c r="U11" i="6"/>
  <c r="U21" i="6"/>
  <c r="U17" i="6"/>
  <c r="U20" i="6"/>
  <c r="U16" i="6"/>
  <c r="Q26" i="6"/>
  <c r="U14" i="6"/>
  <c r="U12" i="6"/>
  <c r="U13" i="6"/>
  <c r="U10" i="6"/>
  <c r="U22" i="6"/>
  <c r="U18" i="6"/>
  <c r="U15" i="6"/>
  <c r="U24" i="6"/>
  <c r="K26" i="6"/>
  <c r="E26" i="6"/>
  <c r="I26" i="6"/>
  <c r="G26" i="6"/>
  <c r="C26" i="6"/>
  <c r="V16" i="6" l="1"/>
  <c r="AF16" i="6" s="1"/>
  <c r="AG16" i="6" s="1"/>
  <c r="V22" i="6"/>
  <c r="AF22" i="6" s="1"/>
  <c r="AG22" i="6" s="1"/>
  <c r="V17" i="6"/>
  <c r="AF17" i="6" s="1"/>
  <c r="AG17" i="6" s="1"/>
  <c r="V21" i="6"/>
  <c r="AF21" i="6" s="1"/>
  <c r="AG21" i="6" s="1"/>
  <c r="V12" i="6"/>
  <c r="AF12" i="6" s="1"/>
  <c r="AG12" i="6" s="1"/>
  <c r="V11" i="6"/>
  <c r="AF11" i="6" s="1"/>
  <c r="AG11" i="6" s="1"/>
  <c r="V18" i="6"/>
  <c r="AF18" i="6" s="1"/>
  <c r="AG18" i="6" s="1"/>
  <c r="V20" i="6"/>
  <c r="AF20" i="6" s="1"/>
  <c r="AG20" i="6" s="1"/>
  <c r="V10" i="6"/>
  <c r="AF10" i="6" s="1"/>
  <c r="AG10" i="6" s="1"/>
  <c r="V13" i="6"/>
  <c r="AF13" i="6" s="1"/>
  <c r="AG13" i="6" s="1"/>
  <c r="V14" i="6"/>
  <c r="AF14" i="6" s="1"/>
  <c r="AG14" i="6" s="1"/>
  <c r="V23" i="6"/>
  <c r="AF23" i="6" s="1"/>
  <c r="AG23" i="6" s="1"/>
  <c r="V24" i="6"/>
  <c r="AF24" i="6" s="1"/>
  <c r="AG24" i="6" s="1"/>
  <c r="V15" i="6"/>
  <c r="V19" i="6"/>
  <c r="AF19" i="6" s="1"/>
  <c r="AG19" i="6" s="1"/>
  <c r="U26" i="6"/>
  <c r="V26" i="6" l="1"/>
  <c r="AD26" i="6"/>
  <c r="AF9" i="6"/>
  <c r="AG9" i="6" s="1"/>
  <c r="X26" i="6"/>
  <c r="AF26" i="6" l="1"/>
  <c r="AG26" i="6" s="1"/>
  <c r="E24" i="5"/>
  <c r="F8" i="5"/>
  <c r="G8" i="5" s="1"/>
  <c r="F24" i="5" l="1"/>
  <c r="G24" i="5" s="1"/>
</calcChain>
</file>

<file path=xl/sharedStrings.xml><?xml version="1.0" encoding="utf-8"?>
<sst xmlns="http://schemas.openxmlformats.org/spreadsheetml/2006/main" count="128" uniqueCount="96">
  <si>
    <t>Commonwealth of Massachusetts</t>
  </si>
  <si>
    <t>A</t>
  </si>
  <si>
    <t>B</t>
  </si>
  <si>
    <t>C</t>
  </si>
  <si>
    <t>D</t>
  </si>
  <si>
    <t>E</t>
  </si>
  <si>
    <t>F</t>
  </si>
  <si>
    <t>G</t>
  </si>
  <si>
    <t>Total</t>
  </si>
  <si>
    <t xml:space="preserve">MassHire Department of Career Services                                             </t>
  </si>
  <si>
    <t>ATTACHMENT N</t>
  </si>
  <si>
    <t>Berkshire</t>
  </si>
  <si>
    <t>Boston</t>
  </si>
  <si>
    <t>Bristol</t>
  </si>
  <si>
    <t>Brockton</t>
  </si>
  <si>
    <t>Cape &amp; Islands</t>
  </si>
  <si>
    <t>Central MA</t>
  </si>
  <si>
    <t>Franklin/Hampshire</t>
  </si>
  <si>
    <t>Greater Lowell</t>
  </si>
  <si>
    <t>Greater New Bedford</t>
  </si>
  <si>
    <t>Hampden</t>
  </si>
  <si>
    <t>Merrimack Valley</t>
  </si>
  <si>
    <t>Metro North</t>
  </si>
  <si>
    <t>Metro South/West</t>
  </si>
  <si>
    <t>North Central</t>
  </si>
  <si>
    <t>North Shore</t>
  </si>
  <si>
    <t>South Shore</t>
  </si>
  <si>
    <t>State MassHire Career Centers Line Item Allocations</t>
  </si>
  <si>
    <t>Fiscal Year
2022
Data
Formula
Share</t>
  </si>
  <si>
    <t>State MassHire Career Center Line Item Allocations</t>
  </si>
  <si>
    <t>Demographics (50%)</t>
  </si>
  <si>
    <t>Calculations with hold harmless</t>
  </si>
  <si>
    <t>Minimum allocation is $115,000</t>
  </si>
  <si>
    <t>DATA
FORMULA SHARE</t>
  </si>
  <si>
    <t>Disadvantaged Adults</t>
  </si>
  <si>
    <t>Disadvantaged Adults
Share</t>
  </si>
  <si>
    <t>Unemployed Share</t>
  </si>
  <si>
    <t>Employers Share</t>
  </si>
  <si>
    <t># of Employees - Private Employers</t>
  </si>
  <si>
    <t>Employees Share</t>
  </si>
  <si>
    <t>Total Customers Served FY21</t>
  </si>
  <si>
    <t>Customers Share</t>
  </si>
  <si>
    <t># of Visits FY121</t>
  </si>
  <si>
    <t>Visits Share</t>
  </si>
  <si>
    <t># of Employers
Enhanced Services FY21</t>
  </si>
  <si>
    <t>Employer Served Share</t>
  </si>
  <si>
    <t># of Repeat Employers
Enhanced
Services
FY21</t>
  </si>
  <si>
    <t>Repeat Employers Share</t>
  </si>
  <si>
    <t># with Wage Match Placements for Customers with 3 or More Visits FY21</t>
  </si>
  <si>
    <t>Placements Share</t>
  </si>
  <si>
    <t>MassHire Workfoerce Area</t>
  </si>
  <si>
    <t>Hold Harmless 
90% of Prior Year Share</t>
  </si>
  <si>
    <t>HH if &gt; Data Formula
Share</t>
  </si>
  <si>
    <t>Data Formula Share if &gt; HH</t>
  </si>
  <si>
    <t>FY 2022 MassHire 
Career Center Allocations</t>
  </si>
  <si>
    <t>Change From 
FY 2021</t>
  </si>
  <si>
    <t>Percent Change from FY 2021</t>
  </si>
  <si>
    <t xml:space="preserve">No. Central </t>
  </si>
  <si>
    <t xml:space="preserve"> Total  </t>
  </si>
  <si>
    <t>MDCS</t>
  </si>
  <si>
    <t>hold harmless</t>
  </si>
  <si>
    <t>Date:  August 5, 2021</t>
  </si>
  <si>
    <t>Data Formula:</t>
  </si>
  <si>
    <t>Data Sources:</t>
  </si>
  <si>
    <t>Disadvantaged Adults:</t>
  </si>
  <si>
    <t>Number of Unemployed:</t>
  </si>
  <si>
    <t>Number of Private Establishments:</t>
  </si>
  <si>
    <t>Number of Employees in Private Establishments:</t>
  </si>
  <si>
    <t>MassHire
Workforce 
Area</t>
  </si>
  <si>
    <t>MassHire
Workforce
Area</t>
  </si>
  <si>
    <t>*Total Customers Served:</t>
  </si>
  <si>
    <t>*Number of Customer Visits:</t>
  </si>
  <si>
    <t>*Number of Employers Receiving Enhanced Services:</t>
  </si>
  <si>
    <t>*Number of Repeat Employers Receiving Enhanced Services:</t>
  </si>
  <si>
    <t xml:space="preserve">*Number of Wage Matched Placements for Customers with 3 or More Career Center Visits: </t>
  </si>
  <si>
    <t>Data Formula Share 
 FY 2023</t>
  </si>
  <si>
    <t>Formula Share FY22</t>
  </si>
  <si>
    <t>FY 2023 MassHire 
Career Center Allocations</t>
  </si>
  <si>
    <t>Adjustment to 100%</t>
  </si>
  <si>
    <t>Fiscal Year
2022
Final
Allocation</t>
  </si>
  <si>
    <t>Fiscal Year
2023
Data
Formula
Share</t>
  </si>
  <si>
    <t>TOTAL
ALLOCATION for 
FY 2023</t>
  </si>
  <si>
    <t>Change 
from
 FY 2022</t>
  </si>
  <si>
    <t>% Change 
from
FY 2022</t>
  </si>
  <si>
    <t>CAREER CENTER FORMULA ALLOCATIONS FOR FISCAL YEAR 2023</t>
  </si>
  <si>
    <t>Number of Unemployed
CY 2021</t>
  </si>
  <si>
    <t># of Private Establishments CY 2021</t>
  </si>
  <si>
    <t xml:space="preserve">FISCAL YEAR 2023 </t>
  </si>
  <si>
    <r>
      <t>Fiscal Year 2023 Formula:  Each workforce area's formula share of the MassHire Career Center line item funds was determined as follows</t>
    </r>
    <r>
      <rPr>
        <sz val="10"/>
        <rFont val="Calibri"/>
        <family val="2"/>
        <scheme val="minor"/>
      </rPr>
      <t xml:space="preserve">:  </t>
    </r>
  </si>
  <si>
    <t>4) Any increase or decrease in the line item (7003-0803) funding that occurs during the fiscal year will be apportioned across each area based on the area's Fiscal Year 2023 Data Formula Share (Column D).</t>
  </si>
  <si>
    <t>1) The FY23 Data Formula Shares (Column D) were calculated using formula and weights with data factors: 50% was based on demographic factors related to individuals and businesses (disadvantaged adults, unemployed, non-government employers, non-government employees) and 50% was based on performance factors related to services to individuals and businesses (customers served, customer visits, employers served, repeat employers, individuals with three or more service days with placements based on wage match).  Two hold-harmless levels were determined for FY23  (1) each area's share must be at least 90% of its percent share of the prior year (FY22); and (2) no area's allocation level can fall below $115,000.  Amounts necessary for raising local formula shares to comply with the hold-harmless requirements must be obtained by ratably adjusting the shares of all other local areas. Refer to FY23 Formulas &amp; Calculations tab.</t>
  </si>
  <si>
    <t>Final Adjustment to 100%</t>
  </si>
  <si>
    <t xml:space="preserve">2) One hold-harmless floor was set for each area at 90% of its FY 2022 Career Center formula share. Each area's FY23 Data Formula Share (column D) was at or above its hold-harmless level.  An allocation level was determined for each area by multiplying its Data  Formaula Share (Column D) by $14,900,000.  The resultant area allocations were all above the second hold-harmless floor of $115,000, so no adjustments were required. </t>
  </si>
  <si>
    <t>FY 2023  Formula Share</t>
  </si>
  <si>
    <t xml:space="preserve">3) Line item 7003-0803 - $15,000,000 was approved by the Governor in August 2022 -  $14,900,000 to be distributed to the career centers and $100,000 set aside for preparation of the required report to the senate and house committees due 3/3/2023.  </t>
  </si>
  <si>
    <t>Performance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</si>
</sst>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2" formatCode="_(&quot;$&quot;* #,##0_);_(&quot;$&quot;* \(#,##0\);_(&quot;$&quot;* &quot;-&quot;_);_(@_)"/>
    <numFmt numFmtId="43" formatCode="_(* #,##0.00_);_(* \(#,##0.00\);_(* &quot;-&quot;??_);_(@_)"/>
    <numFmt numFmtId="164" formatCode="[$-409]mmmm\ d\,\ yyyy;@"/>
    <numFmt numFmtId="165" formatCode="0.0%"/>
    <numFmt numFmtId="166" formatCode="_(* #,##0_);_(* \(#,##0\);_(* &quot;-&quot;??_);_(@_)"/>
    <numFmt numFmtId="167" formatCode="0.00000"/>
    <numFmt numFmtId="168" formatCode="0.000%"/>
  </numFmts>
  <fonts count="41" x14ac:knownFonts="1">
    <font>
      <sz val="10"/>
      <name val="Arial"/>
      <family val="2"/>
    </font>
    <font>
      <sz val="11"/>
      <color theme="1"/>
      <name val="Calibri"/>
      <family val="2"/>
      <scheme val="minor"/>
    </font>
    <font>
      <sz val="11"/>
      <color theme="1"/>
      <name val="Calibri"/>
      <family val="2"/>
      <scheme val="minor"/>
    </font>
    <font>
      <sz val="12"/>
      <name val="Times New Roman"/>
      <family val="1"/>
    </font>
    <font>
      <sz val="10"/>
      <name val="Arial"/>
      <family val="2"/>
    </font>
    <font>
      <b/>
      <sz val="20"/>
      <name val="Arial Narrow"/>
      <family val="2"/>
    </font>
    <font>
      <sz val="10"/>
      <name val="Times New Roman"/>
      <family val="1"/>
    </font>
    <font>
      <b/>
      <sz val="10"/>
      <name val="Times New Roman"/>
      <family val="1"/>
    </font>
    <font>
      <sz val="12"/>
      <name val="Arial Narrow"/>
      <family val="2"/>
    </font>
    <font>
      <sz val="11"/>
      <name val="Arial Narrow"/>
      <family val="2"/>
    </font>
    <font>
      <sz val="10"/>
      <name val="Arial"/>
      <family val="2"/>
    </font>
    <font>
      <sz val="11"/>
      <color rgb="FF006100"/>
      <name val="Calibri"/>
      <family val="2"/>
      <scheme val="minor"/>
    </font>
    <font>
      <b/>
      <sz val="11"/>
      <color theme="1"/>
      <name val="Calibri"/>
      <family val="2"/>
      <scheme val="minor"/>
    </font>
    <font>
      <sz val="10"/>
      <color theme="1"/>
      <name val="Arial"/>
      <family val="2"/>
    </font>
    <font>
      <b/>
      <sz val="11"/>
      <name val="Calibri"/>
      <family val="2"/>
      <scheme val="minor"/>
    </font>
    <font>
      <sz val="10"/>
      <color indexed="8"/>
      <name val="Arial"/>
      <family val="2"/>
    </font>
    <font>
      <sz val="11"/>
      <color indexed="8"/>
      <name val="Arial"/>
      <family val="2"/>
    </font>
    <font>
      <b/>
      <sz val="12"/>
      <color indexed="8"/>
      <name val="Calibri"/>
      <family val="2"/>
      <scheme val="minor"/>
    </font>
    <font>
      <sz val="12"/>
      <color theme="1"/>
      <name val="Calibri"/>
      <family val="2"/>
      <scheme val="minor"/>
    </font>
    <font>
      <b/>
      <sz val="12"/>
      <color rgb="FFFF0000"/>
      <name val="Calibri"/>
      <family val="2"/>
      <scheme val="minor"/>
    </font>
    <font>
      <b/>
      <sz val="11"/>
      <color indexed="8"/>
      <name val="Calibri"/>
      <family val="2"/>
      <scheme val="minor"/>
    </font>
    <font>
      <sz val="11"/>
      <color indexed="8"/>
      <name val="Calibri"/>
      <family val="2"/>
      <scheme val="minor"/>
    </font>
    <font>
      <b/>
      <i/>
      <sz val="11"/>
      <color theme="1"/>
      <name val="Calibri"/>
      <family val="2"/>
      <scheme val="minor"/>
    </font>
    <font>
      <b/>
      <sz val="11"/>
      <color rgb="FFFF0000"/>
      <name val="Calibri"/>
      <family val="2"/>
      <scheme val="minor"/>
    </font>
    <font>
      <i/>
      <sz val="11"/>
      <color theme="1"/>
      <name val="Calibri"/>
      <family val="2"/>
      <scheme val="minor"/>
    </font>
    <font>
      <b/>
      <sz val="8"/>
      <name val="Arial"/>
      <family val="2"/>
    </font>
    <font>
      <sz val="11"/>
      <name val="Calibri"/>
      <family val="2"/>
      <scheme val="minor"/>
    </font>
    <font>
      <b/>
      <sz val="8"/>
      <color indexed="8"/>
      <name val="Arial"/>
      <family val="2"/>
    </font>
    <font>
      <sz val="8"/>
      <name val="Arial"/>
      <family val="2"/>
    </font>
    <font>
      <sz val="8"/>
      <color indexed="8"/>
      <name val="Arial"/>
      <family val="2"/>
    </font>
    <font>
      <b/>
      <sz val="8"/>
      <name val="Arial Narrow"/>
      <family val="2"/>
    </font>
    <font>
      <u/>
      <sz val="10"/>
      <name val="Calibri"/>
      <family val="2"/>
      <scheme val="minor"/>
    </font>
    <font>
      <sz val="10"/>
      <name val="Calibri"/>
      <family val="2"/>
      <scheme val="minor"/>
    </font>
    <font>
      <i/>
      <sz val="11"/>
      <name val="Calibri"/>
      <family val="2"/>
      <scheme val="minor"/>
    </font>
    <font>
      <b/>
      <sz val="18"/>
      <name val="Calibri"/>
      <family val="2"/>
      <scheme val="minor"/>
    </font>
    <font>
      <sz val="18"/>
      <name val="Calibri"/>
      <family val="2"/>
      <scheme val="minor"/>
    </font>
    <font>
      <b/>
      <sz val="16"/>
      <name val="Calibri"/>
      <family val="2"/>
      <scheme val="minor"/>
    </font>
    <font>
      <sz val="16"/>
      <name val="Calibri"/>
      <family val="2"/>
      <scheme val="minor"/>
    </font>
    <font>
      <b/>
      <sz val="9"/>
      <name val="Calibri"/>
      <family val="2"/>
      <scheme val="minor"/>
    </font>
    <font>
      <b/>
      <sz val="12"/>
      <name val="Calibri"/>
      <family val="2"/>
      <scheme val="minor"/>
    </font>
    <font>
      <sz val="12"/>
      <name val="Calibri"/>
      <family val="2"/>
      <scheme val="minor"/>
    </font>
  </fonts>
  <fills count="9">
    <fill>
      <patternFill patternType="none"/>
    </fill>
    <fill>
      <patternFill patternType="gray125"/>
    </fill>
    <fill>
      <patternFill patternType="solid">
        <fgColor indexed="9"/>
        <bgColor indexed="64"/>
      </patternFill>
    </fill>
    <fill>
      <patternFill patternType="solid">
        <fgColor rgb="FFC6EFCE"/>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36">
    <border>
      <left/>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style="medium">
        <color indexed="8"/>
      </right>
      <top style="double">
        <color indexed="8"/>
      </top>
      <bottom style="double">
        <color indexed="8"/>
      </bottom>
      <diagonal/>
    </border>
    <border>
      <left style="medium">
        <color indexed="8"/>
      </left>
      <right style="medium">
        <color indexed="8"/>
      </right>
      <top style="double">
        <color indexed="8"/>
      </top>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theme="1"/>
      </left>
      <right style="medium">
        <color theme="1"/>
      </right>
      <top/>
      <bottom/>
      <diagonal/>
    </border>
    <border>
      <left style="medium">
        <color theme="1"/>
      </left>
      <right style="medium">
        <color indexed="8"/>
      </right>
      <top/>
      <bottom/>
      <diagonal/>
    </border>
    <border>
      <left style="medium">
        <color theme="1"/>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theme="1"/>
      </left>
      <right style="medium">
        <color theme="1"/>
      </right>
      <top style="medium">
        <color theme="1"/>
      </top>
      <bottom style="medium">
        <color indexed="8"/>
      </bottom>
      <diagonal/>
    </border>
    <border>
      <left style="medium">
        <color indexed="8"/>
      </left>
      <right/>
      <top style="medium">
        <color indexed="8"/>
      </top>
      <bottom style="medium">
        <color indexed="8"/>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style="thick">
        <color indexed="8"/>
      </left>
      <right style="medium">
        <color indexed="8"/>
      </right>
      <top style="double">
        <color indexed="8"/>
      </top>
      <bottom style="double">
        <color indexed="8"/>
      </bottom>
      <diagonal/>
    </border>
    <border>
      <left style="thick">
        <color indexed="8"/>
      </left>
      <right style="medium">
        <color indexed="8"/>
      </right>
      <top style="double">
        <color indexed="8"/>
      </top>
      <bottom/>
      <diagonal/>
    </border>
    <border>
      <left style="thick">
        <color indexed="8"/>
      </left>
      <right style="medium">
        <color indexed="8"/>
      </right>
      <top/>
      <bottom style="medium">
        <color indexed="8"/>
      </bottom>
      <diagonal/>
    </border>
    <border>
      <left style="thick">
        <color indexed="8"/>
      </left>
      <right style="medium">
        <color indexed="8"/>
      </right>
      <top style="medium">
        <color indexed="8"/>
      </top>
      <bottom style="medium">
        <color indexed="8"/>
      </bottom>
      <diagonal/>
    </border>
  </borders>
  <cellStyleXfs count="12">
    <xf numFmtId="0" fontId="0" fillId="0" borderId="0"/>
    <xf numFmtId="37" fontId="3" fillId="0" borderId="0"/>
    <xf numFmtId="0" fontId="4" fillId="0" borderId="0"/>
    <xf numFmtId="0" fontId="10" fillId="0" borderId="0"/>
    <xf numFmtId="0" fontId="4" fillId="0" borderId="0"/>
    <xf numFmtId="0" fontId="11" fillId="3" borderId="0" applyNumberFormat="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5" fillId="0" borderId="0">
      <alignment vertical="top"/>
    </xf>
    <xf numFmtId="0" fontId="4" fillId="0" borderId="0"/>
    <xf numFmtId="0" fontId="15" fillId="0" borderId="0">
      <alignment vertical="top"/>
    </xf>
  </cellStyleXfs>
  <cellXfs count="262">
    <xf numFmtId="0" fontId="0" fillId="0" borderId="0" xfId="0"/>
    <xf numFmtId="37" fontId="3" fillId="0" borderId="0" xfId="1" applyAlignment="1">
      <alignment horizontal="center"/>
    </xf>
    <xf numFmtId="37" fontId="3" fillId="0" borderId="0" xfId="1"/>
    <xf numFmtId="37" fontId="9" fillId="0" borderId="0" xfId="1" applyFont="1"/>
    <xf numFmtId="164" fontId="8" fillId="2" borderId="0" xfId="1" applyNumberFormat="1" applyFont="1" applyFill="1" applyAlignment="1">
      <alignment horizontal="center"/>
    </xf>
    <xf numFmtId="37" fontId="3" fillId="2" borderId="0" xfId="1" applyFill="1"/>
    <xf numFmtId="37" fontId="5" fillId="0" borderId="0" xfId="1" applyFont="1" applyAlignment="1">
      <alignment horizontal="center"/>
    </xf>
    <xf numFmtId="37" fontId="6" fillId="0" borderId="0" xfId="1" applyFont="1" applyAlignment="1">
      <alignment horizontal="center"/>
    </xf>
    <xf numFmtId="37" fontId="7" fillId="0" borderId="0" xfId="1" applyFont="1" applyAlignment="1">
      <alignment horizontal="center" wrapText="1"/>
    </xf>
    <xf numFmtId="42" fontId="3" fillId="0" borderId="0" xfId="1" applyNumberFormat="1"/>
    <xf numFmtId="42" fontId="6" fillId="0" borderId="0" xfId="1" applyNumberFormat="1" applyFont="1"/>
    <xf numFmtId="42" fontId="8" fillId="0" borderId="0" xfId="1" applyNumberFormat="1" applyFont="1"/>
    <xf numFmtId="14" fontId="5" fillId="0" borderId="0" xfId="1" applyNumberFormat="1" applyFont="1" applyAlignment="1">
      <alignment horizontal="center"/>
    </xf>
    <xf numFmtId="5" fontId="3" fillId="0" borderId="0" xfId="1" applyNumberFormat="1"/>
    <xf numFmtId="42" fontId="14" fillId="2" borderId="19" xfId="1" applyNumberFormat="1" applyFont="1" applyFill="1" applyBorder="1" applyAlignment="1">
      <alignment horizontal="center" vertical="center"/>
    </xf>
    <xf numFmtId="0" fontId="2" fillId="0" borderId="0" xfId="6"/>
    <xf numFmtId="0" fontId="2" fillId="0" borderId="0" xfId="6" applyAlignment="1">
      <alignment vertical="top"/>
    </xf>
    <xf numFmtId="0" fontId="15" fillId="0" borderId="0" xfId="6" applyFont="1" applyAlignment="1">
      <alignment vertical="top"/>
    </xf>
    <xf numFmtId="166" fontId="0" fillId="0" borderId="0" xfId="7" applyNumberFormat="1" applyFont="1" applyBorder="1" applyAlignment="1">
      <alignment horizontal="left" vertical="top"/>
    </xf>
    <xf numFmtId="0" fontId="16" fillId="0" borderId="0" xfId="6" applyFont="1" applyAlignment="1">
      <alignment vertical="top"/>
    </xf>
    <xf numFmtId="0" fontId="17" fillId="0" borderId="21" xfId="6" applyFont="1" applyBorder="1" applyAlignment="1">
      <alignment vertical="top"/>
    </xf>
    <xf numFmtId="0" fontId="18" fillId="0" borderId="0" xfId="6" applyFont="1" applyAlignment="1">
      <alignment vertical="top"/>
    </xf>
    <xf numFmtId="0" fontId="18" fillId="0" borderId="0" xfId="6" applyFont="1"/>
    <xf numFmtId="0" fontId="19" fillId="0" borderId="0" xfId="6" applyFont="1"/>
    <xf numFmtId="37" fontId="18" fillId="0" borderId="0" xfId="6" applyNumberFormat="1" applyFont="1" applyAlignment="1">
      <alignment vertical="top"/>
    </xf>
    <xf numFmtId="14" fontId="2" fillId="0" borderId="0" xfId="6" applyNumberFormat="1" applyAlignment="1">
      <alignment vertical="top"/>
    </xf>
    <xf numFmtId="0" fontId="20" fillId="0" borderId="0" xfId="6" applyFont="1" applyAlignment="1">
      <alignment vertical="top"/>
    </xf>
    <xf numFmtId="0" fontId="21" fillId="0" borderId="0" xfId="6" applyFont="1" applyAlignment="1">
      <alignment vertical="top"/>
    </xf>
    <xf numFmtId="0" fontId="21" fillId="0" borderId="21" xfId="6" applyFont="1" applyBorder="1" applyAlignment="1">
      <alignment vertical="top" wrapText="1"/>
    </xf>
    <xf numFmtId="0" fontId="21" fillId="0" borderId="0" xfId="6" applyFont="1" applyAlignment="1">
      <alignment horizontal="left" vertical="top"/>
    </xf>
    <xf numFmtId="0" fontId="21" fillId="0" borderId="0" xfId="6" applyFont="1" applyAlignment="1">
      <alignment horizontal="left"/>
    </xf>
    <xf numFmtId="0" fontId="21" fillId="0" borderId="21" xfId="6" applyFont="1" applyBorder="1" applyAlignment="1">
      <alignment vertical="top"/>
    </xf>
    <xf numFmtId="0" fontId="2" fillId="0" borderId="22" xfId="6" applyBorder="1" applyAlignment="1">
      <alignment vertical="top"/>
    </xf>
    <xf numFmtId="0" fontId="12" fillId="0" borderId="0" xfId="6" applyFont="1"/>
    <xf numFmtId="0" fontId="22" fillId="0" borderId="23" xfId="6" applyFont="1" applyBorder="1" applyAlignment="1">
      <alignment horizontal="right" vertical="top"/>
    </xf>
    <xf numFmtId="0" fontId="12" fillId="0" borderId="23" xfId="6" applyFont="1" applyBorder="1" applyAlignment="1">
      <alignment vertical="top"/>
    </xf>
    <xf numFmtId="0" fontId="2" fillId="0" borderId="23" xfId="6" applyBorder="1" applyAlignment="1">
      <alignment horizontal="right" vertical="top"/>
    </xf>
    <xf numFmtId="0" fontId="21" fillId="0" borderId="0" xfId="6" applyFont="1" applyAlignment="1">
      <alignment vertical="center"/>
    </xf>
    <xf numFmtId="166" fontId="21" fillId="0" borderId="0" xfId="7" applyNumberFormat="1" applyFont="1" applyBorder="1" applyAlignment="1">
      <alignment horizontal="left" vertical="top"/>
    </xf>
    <xf numFmtId="37" fontId="2" fillId="0" borderId="0" xfId="6" applyNumberFormat="1" applyAlignment="1">
      <alignment vertical="top"/>
    </xf>
    <xf numFmtId="0" fontId="23" fillId="0" borderId="20" xfId="6" applyFont="1" applyBorder="1" applyAlignment="1">
      <alignment horizontal="center"/>
    </xf>
    <xf numFmtId="0" fontId="20" fillId="0" borderId="20" xfId="6" applyFont="1" applyBorder="1" applyAlignment="1">
      <alignment vertical="top"/>
    </xf>
    <xf numFmtId="0" fontId="2" fillId="0" borderId="25" xfId="6" applyBorder="1"/>
    <xf numFmtId="0" fontId="2" fillId="0" borderId="26" xfId="6" applyBorder="1"/>
    <xf numFmtId="0" fontId="23" fillId="0" borderId="27" xfId="6" applyFont="1" applyBorder="1" applyAlignment="1">
      <alignment horizontal="center" vertical="top"/>
    </xf>
    <xf numFmtId="0" fontId="20" fillId="0" borderId="24" xfId="6" applyFont="1" applyBorder="1" applyAlignment="1">
      <alignment horizontal="center" vertical="top"/>
    </xf>
    <xf numFmtId="165" fontId="20" fillId="0" borderId="25" xfId="6" quotePrefix="1" applyNumberFormat="1" applyFont="1" applyBorder="1" applyAlignment="1">
      <alignment horizontal="center" vertical="top"/>
    </xf>
    <xf numFmtId="0" fontId="20" fillId="0" borderId="25" xfId="6" applyFont="1" applyBorder="1" applyAlignment="1">
      <alignment horizontal="center" vertical="top"/>
    </xf>
    <xf numFmtId="0" fontId="20" fillId="0" borderId="25" xfId="6" quotePrefix="1" applyFont="1" applyBorder="1" applyAlignment="1">
      <alignment horizontal="center" vertical="top"/>
    </xf>
    <xf numFmtId="165" fontId="20" fillId="0" borderId="25" xfId="8" quotePrefix="1" applyNumberFormat="1" applyFont="1" applyFill="1" applyBorder="1" applyAlignment="1">
      <alignment horizontal="center" vertical="top"/>
    </xf>
    <xf numFmtId="165" fontId="20" fillId="0" borderId="26" xfId="8" quotePrefix="1" applyNumberFormat="1" applyFont="1" applyFill="1" applyBorder="1" applyAlignment="1">
      <alignment horizontal="center" vertical="top"/>
    </xf>
    <xf numFmtId="0" fontId="20" fillId="0" borderId="25" xfId="6" applyFont="1" applyBorder="1" applyAlignment="1">
      <alignment horizontal="right" vertical="top"/>
    </xf>
    <xf numFmtId="16" fontId="20" fillId="0" borderId="25" xfId="6" quotePrefix="1" applyNumberFormat="1" applyFont="1" applyBorder="1" applyAlignment="1">
      <alignment horizontal="center"/>
    </xf>
    <xf numFmtId="0" fontId="20" fillId="0" borderId="23" xfId="6" applyFont="1" applyBorder="1" applyAlignment="1">
      <alignment horizontal="center" vertical="top"/>
    </xf>
    <xf numFmtId="9" fontId="20" fillId="0" borderId="28" xfId="6" quotePrefix="1" applyNumberFormat="1" applyFont="1" applyBorder="1" applyAlignment="1">
      <alignment horizontal="center" vertical="top"/>
    </xf>
    <xf numFmtId="0" fontId="20" fillId="0" borderId="27" xfId="6" applyFont="1" applyBorder="1" applyAlignment="1">
      <alignment vertical="top"/>
    </xf>
    <xf numFmtId="37" fontId="20" fillId="0" borderId="25" xfId="6" applyNumberFormat="1" applyFont="1" applyBorder="1" applyAlignment="1">
      <alignment horizontal="center" vertical="top"/>
    </xf>
    <xf numFmtId="37" fontId="20" fillId="0" borderId="26" xfId="6" applyNumberFormat="1" applyFont="1" applyBorder="1" applyAlignment="1">
      <alignment horizontal="center" vertical="top"/>
    </xf>
    <xf numFmtId="9" fontId="20" fillId="0" borderId="24" xfId="6" applyNumberFormat="1" applyFont="1" applyBorder="1" applyAlignment="1">
      <alignment horizontal="center" vertical="top"/>
    </xf>
    <xf numFmtId="0" fontId="24" fillId="0" borderId="25" xfId="6" applyFont="1" applyBorder="1"/>
    <xf numFmtId="37" fontId="20" fillId="4" borderId="27" xfId="6" applyNumberFormat="1" applyFont="1" applyFill="1" applyBorder="1" applyAlignment="1">
      <alignment horizontal="left" vertical="top" wrapText="1"/>
    </xf>
    <xf numFmtId="0" fontId="20" fillId="4" borderId="24" xfId="6" applyFont="1" applyFill="1" applyBorder="1" applyAlignment="1">
      <alignment horizontal="center" vertical="top"/>
    </xf>
    <xf numFmtId="165" fontId="20" fillId="4" borderId="25" xfId="6" quotePrefix="1" applyNumberFormat="1" applyFont="1" applyFill="1" applyBorder="1" applyAlignment="1">
      <alignment horizontal="center" vertical="top"/>
    </xf>
    <xf numFmtId="0" fontId="20" fillId="4" borderId="25" xfId="6" applyFont="1" applyFill="1" applyBorder="1" applyAlignment="1">
      <alignment horizontal="center" vertical="top"/>
    </xf>
    <xf numFmtId="0" fontId="20" fillId="4" borderId="25" xfId="6" quotePrefix="1" applyFont="1" applyFill="1" applyBorder="1" applyAlignment="1">
      <alignment horizontal="center" vertical="top"/>
    </xf>
    <xf numFmtId="165" fontId="20" fillId="4" borderId="25" xfId="8" quotePrefix="1" applyNumberFormat="1" applyFont="1" applyFill="1" applyBorder="1" applyAlignment="1">
      <alignment horizontal="center" vertical="top"/>
    </xf>
    <xf numFmtId="165" fontId="20" fillId="4" borderId="26" xfId="8" quotePrefix="1" applyNumberFormat="1" applyFont="1" applyFill="1" applyBorder="1" applyAlignment="1">
      <alignment horizontal="center" vertical="top"/>
    </xf>
    <xf numFmtId="0" fontId="20" fillId="4" borderId="23" xfId="6" applyFont="1" applyFill="1" applyBorder="1" applyAlignment="1">
      <alignment horizontal="center" vertical="top"/>
    </xf>
    <xf numFmtId="9" fontId="20" fillId="4" borderId="28" xfId="6" quotePrefix="1" applyNumberFormat="1" applyFont="1" applyFill="1" applyBorder="1" applyAlignment="1">
      <alignment horizontal="center" vertical="top"/>
    </xf>
    <xf numFmtId="0" fontId="20" fillId="0" borderId="19" xfId="6" applyFont="1" applyBorder="1" applyAlignment="1">
      <alignment vertical="top"/>
    </xf>
    <xf numFmtId="37" fontId="20" fillId="0" borderId="23" xfId="6" applyNumberFormat="1" applyFont="1" applyBorder="1" applyAlignment="1">
      <alignment horizontal="center" vertical="top" wrapText="1"/>
    </xf>
    <xf numFmtId="37" fontId="20" fillId="0" borderId="23" xfId="6" applyNumberFormat="1" applyFont="1" applyBorder="1" applyAlignment="1">
      <alignment horizontal="center" vertical="top"/>
    </xf>
    <xf numFmtId="0" fontId="14" fillId="0" borderId="23" xfId="9" applyFont="1" applyBorder="1" applyAlignment="1" applyProtection="1">
      <alignment horizontal="center" vertical="top"/>
      <protection locked="0"/>
    </xf>
    <xf numFmtId="0" fontId="20" fillId="0" borderId="23" xfId="6" applyFont="1" applyBorder="1" applyAlignment="1">
      <alignment horizontal="center" vertical="center" wrapText="1"/>
    </xf>
    <xf numFmtId="0" fontId="2" fillId="0" borderId="23" xfId="6" applyBorder="1"/>
    <xf numFmtId="0" fontId="2" fillId="0" borderId="28" xfId="6" applyBorder="1"/>
    <xf numFmtId="0" fontId="14" fillId="0" borderId="29" xfId="6" applyFont="1" applyBorder="1" applyAlignment="1">
      <alignment horizontal="center" wrapText="1"/>
    </xf>
    <xf numFmtId="0" fontId="14" fillId="5" borderId="25" xfId="6" applyFont="1" applyFill="1" applyBorder="1" applyAlignment="1">
      <alignment horizontal="center" wrapText="1"/>
    </xf>
    <xf numFmtId="0" fontId="14" fillId="5" borderId="25" xfId="5" applyFont="1" applyFill="1" applyBorder="1" applyAlignment="1">
      <alignment horizontal="center" wrapText="1"/>
    </xf>
    <xf numFmtId="0" fontId="20" fillId="5" borderId="25" xfId="6" applyFont="1" applyFill="1" applyBorder="1" applyAlignment="1">
      <alignment horizontal="center" wrapText="1"/>
    </xf>
    <xf numFmtId="0" fontId="20" fillId="5" borderId="26" xfId="6" applyFont="1" applyFill="1" applyBorder="1" applyAlignment="1">
      <alignment horizontal="center" wrapText="1"/>
    </xf>
    <xf numFmtId="0" fontId="14" fillId="0" borderId="25" xfId="6" applyFont="1" applyBorder="1" applyAlignment="1">
      <alignment horizontal="center" wrapText="1"/>
    </xf>
    <xf numFmtId="37" fontId="20" fillId="6" borderId="25" xfId="6" applyNumberFormat="1" applyFont="1" applyFill="1" applyBorder="1" applyAlignment="1">
      <alignment horizontal="right" wrapText="1"/>
    </xf>
    <xf numFmtId="0" fontId="14" fillId="0" borderId="25" xfId="9" applyFont="1" applyBorder="1" applyAlignment="1">
      <alignment horizontal="center" wrapText="1"/>
    </xf>
    <xf numFmtId="0" fontId="20" fillId="0" borderId="29" xfId="6" applyFont="1" applyBorder="1" applyAlignment="1">
      <alignment horizontal="center" vertical="center" wrapText="1"/>
    </xf>
    <xf numFmtId="0" fontId="12" fillId="0" borderId="29" xfId="6" applyFont="1" applyBorder="1" applyAlignment="1">
      <alignment horizontal="center" vertical="center" wrapText="1"/>
    </xf>
    <xf numFmtId="0" fontId="25" fillId="0" borderId="19" xfId="6" applyFont="1" applyBorder="1"/>
    <xf numFmtId="3" fontId="26" fillId="0" borderId="0" xfId="6" applyNumberFormat="1" applyFont="1" applyAlignment="1">
      <alignment horizontal="center" vertical="center"/>
    </xf>
    <xf numFmtId="165" fontId="26" fillId="0" borderId="0" xfId="6" applyNumberFormat="1" applyFont="1" applyAlignment="1">
      <alignment horizontal="center" vertical="center"/>
    </xf>
    <xf numFmtId="165" fontId="26" fillId="7" borderId="0" xfId="6" applyNumberFormat="1" applyFont="1" applyFill="1" applyAlignment="1">
      <alignment horizontal="center" vertical="center"/>
    </xf>
    <xf numFmtId="165" fontId="26" fillId="7" borderId="30" xfId="6" applyNumberFormat="1" applyFont="1" applyFill="1" applyBorder="1" applyAlignment="1">
      <alignment horizontal="center" vertical="center"/>
    </xf>
    <xf numFmtId="3" fontId="21" fillId="0" borderId="0" xfId="11" applyNumberFormat="1" applyFont="1" applyAlignment="1">
      <alignment horizontal="center" vertical="center"/>
    </xf>
    <xf numFmtId="165" fontId="21" fillId="0" borderId="30" xfId="8" applyNumberFormat="1" applyFont="1" applyFill="1" applyBorder="1" applyAlignment="1">
      <alignment horizontal="center" vertical="center"/>
    </xf>
    <xf numFmtId="166" fontId="0" fillId="0" borderId="0" xfId="7" applyNumberFormat="1" applyFont="1" applyBorder="1" applyAlignment="1">
      <alignment horizontal="center" vertical="center"/>
    </xf>
    <xf numFmtId="0" fontId="21" fillId="0" borderId="0" xfId="11" applyFont="1" applyAlignment="1">
      <alignment horizontal="center" vertical="center"/>
    </xf>
    <xf numFmtId="37" fontId="21" fillId="0" borderId="0" xfId="7" applyNumberFormat="1" applyFont="1" applyFill="1" applyBorder="1" applyAlignment="1">
      <alignment horizontal="center"/>
    </xf>
    <xf numFmtId="165" fontId="21" fillId="0" borderId="30" xfId="8" applyNumberFormat="1" applyFont="1" applyFill="1" applyBorder="1" applyAlignment="1">
      <alignment horizontal="center" vertical="center" readingOrder="1"/>
    </xf>
    <xf numFmtId="3" fontId="21" fillId="0" borderId="0" xfId="9" applyNumberFormat="1" applyFont="1" applyAlignment="1">
      <alignment horizontal="center" vertical="center"/>
    </xf>
    <xf numFmtId="0" fontId="14" fillId="0" borderId="19" xfId="6" applyFont="1" applyBorder="1"/>
    <xf numFmtId="167" fontId="14" fillId="0" borderId="0" xfId="6" applyNumberFormat="1" applyFont="1" applyAlignment="1">
      <alignment horizontal="center" vertical="center"/>
    </xf>
    <xf numFmtId="10" fontId="14" fillId="0" borderId="0" xfId="6" applyNumberFormat="1" applyFont="1" applyAlignment="1" applyProtection="1">
      <alignment horizontal="center"/>
      <protection locked="0"/>
    </xf>
    <xf numFmtId="37" fontId="21" fillId="6" borderId="0" xfId="6" applyNumberFormat="1" applyFont="1" applyFill="1" applyAlignment="1">
      <alignment horizontal="right" vertical="center" wrapText="1" readingOrder="1"/>
    </xf>
    <xf numFmtId="10" fontId="26" fillId="0" borderId="0" xfId="9" applyNumberFormat="1" applyFont="1" applyAlignment="1">
      <alignment horizontal="center"/>
    </xf>
    <xf numFmtId="10" fontId="14" fillId="0" borderId="0" xfId="9" applyNumberFormat="1" applyFont="1" applyAlignment="1">
      <alignment horizontal="center"/>
    </xf>
    <xf numFmtId="42" fontId="14" fillId="0" borderId="19" xfId="6" applyNumberFormat="1" applyFont="1" applyBorder="1" applyAlignment="1">
      <alignment horizontal="center" vertical="center"/>
    </xf>
    <xf numFmtId="42" fontId="12" fillId="0" borderId="19" xfId="6" applyNumberFormat="1" applyFont="1" applyBorder="1"/>
    <xf numFmtId="165" fontId="12" fillId="0" borderId="19" xfId="6" applyNumberFormat="1" applyFont="1" applyBorder="1" applyAlignment="1">
      <alignment horizontal="center"/>
    </xf>
    <xf numFmtId="10" fontId="14" fillId="0" borderId="0" xfId="6" applyNumberFormat="1" applyFont="1" applyAlignment="1">
      <alignment horizontal="center"/>
    </xf>
    <xf numFmtId="10" fontId="21" fillId="0" borderId="0" xfId="6" applyNumberFormat="1" applyFont="1" applyAlignment="1">
      <alignment horizontal="center" vertical="top" wrapText="1" readingOrder="1"/>
    </xf>
    <xf numFmtId="10" fontId="20" fillId="0" borderId="0" xfId="8" applyNumberFormat="1" applyFont="1" applyBorder="1" applyAlignment="1">
      <alignment horizontal="center" vertical="top" wrapText="1" readingOrder="1"/>
    </xf>
    <xf numFmtId="0" fontId="25" fillId="0" borderId="19" xfId="6" applyFont="1" applyBorder="1" applyAlignment="1">
      <alignment vertical="center"/>
    </xf>
    <xf numFmtId="0" fontId="14" fillId="0" borderId="19" xfId="6" applyFont="1" applyBorder="1" applyAlignment="1">
      <alignment vertical="center"/>
    </xf>
    <xf numFmtId="10" fontId="26" fillId="0" borderId="0" xfId="6" applyNumberFormat="1" applyFont="1" applyAlignment="1">
      <alignment horizontal="center" vertical="center"/>
    </xf>
    <xf numFmtId="3" fontId="2" fillId="0" borderId="0" xfId="6" applyNumberFormat="1" applyAlignment="1">
      <alignment horizontal="center" vertical="center"/>
    </xf>
    <xf numFmtId="10" fontId="26" fillId="7" borderId="0" xfId="6" applyNumberFormat="1" applyFont="1" applyFill="1" applyAlignment="1">
      <alignment horizontal="center" vertical="center"/>
    </xf>
    <xf numFmtId="3" fontId="21" fillId="0" borderId="0" xfId="6" applyNumberFormat="1" applyFont="1" applyAlignment="1">
      <alignment horizontal="center" vertical="center"/>
    </xf>
    <xf numFmtId="166" fontId="21" fillId="0" borderId="0" xfId="7" applyNumberFormat="1" applyFont="1" applyFill="1" applyBorder="1" applyAlignment="1">
      <alignment horizontal="center" vertical="center"/>
    </xf>
    <xf numFmtId="0" fontId="2" fillId="0" borderId="0" xfId="6" applyAlignment="1">
      <alignment horizontal="center"/>
    </xf>
    <xf numFmtId="0" fontId="2" fillId="0" borderId="19" xfId="6" applyBorder="1"/>
    <xf numFmtId="0" fontId="12" fillId="0" borderId="19" xfId="6" applyFont="1" applyBorder="1"/>
    <xf numFmtId="0" fontId="25" fillId="0" borderId="19" xfId="6" applyFont="1" applyBorder="1" applyAlignment="1">
      <alignment horizontal="right"/>
    </xf>
    <xf numFmtId="3" fontId="26" fillId="7" borderId="0" xfId="6" applyNumberFormat="1" applyFont="1" applyFill="1" applyAlignment="1">
      <alignment horizontal="center" vertical="center"/>
    </xf>
    <xf numFmtId="37" fontId="21" fillId="0" borderId="0" xfId="7" applyNumberFormat="1" applyFont="1" applyFill="1" applyBorder="1" applyAlignment="1">
      <alignment horizontal="center" vertical="center"/>
    </xf>
    <xf numFmtId="3" fontId="21" fillId="0" borderId="0" xfId="7" applyNumberFormat="1" applyFont="1" applyFill="1" applyBorder="1" applyAlignment="1">
      <alignment horizontal="center" vertical="center"/>
    </xf>
    <xf numFmtId="0" fontId="14" fillId="0" borderId="27" xfId="6" applyFont="1" applyBorder="1" applyAlignment="1">
      <alignment horizontal="right"/>
    </xf>
    <xf numFmtId="167" fontId="14" fillId="0" borderId="23" xfId="8" applyNumberFormat="1" applyFont="1" applyFill="1" applyBorder="1" applyAlignment="1" applyProtection="1">
      <alignment horizontal="center" vertical="center"/>
    </xf>
    <xf numFmtId="37" fontId="21" fillId="6" borderId="23" xfId="6" applyNumberFormat="1" applyFont="1" applyFill="1" applyBorder="1" applyAlignment="1">
      <alignment horizontal="right" vertical="center" wrapText="1" readingOrder="1"/>
    </xf>
    <xf numFmtId="10" fontId="21" fillId="0" borderId="23" xfId="6" applyNumberFormat="1" applyFont="1" applyBorder="1" applyAlignment="1">
      <alignment horizontal="center"/>
    </xf>
    <xf numFmtId="10" fontId="20" fillId="0" borderId="23" xfId="6" applyNumberFormat="1" applyFont="1" applyBorder="1" applyAlignment="1">
      <alignment horizontal="center"/>
    </xf>
    <xf numFmtId="42" fontId="12" fillId="0" borderId="27" xfId="6" applyNumberFormat="1" applyFont="1" applyBorder="1"/>
    <xf numFmtId="165" fontId="12" fillId="0" borderId="27" xfId="6" applyNumberFormat="1" applyFont="1" applyBorder="1" applyAlignment="1">
      <alignment horizontal="center"/>
    </xf>
    <xf numFmtId="0" fontId="27" fillId="0" borderId="20" xfId="6" applyFont="1" applyBorder="1" applyAlignment="1">
      <alignment horizontal="right" vertical="center" wrapText="1" readingOrder="1"/>
    </xf>
    <xf numFmtId="3" fontId="28" fillId="0" borderId="31" xfId="6" applyNumberFormat="1" applyFont="1" applyBorder="1" applyAlignment="1">
      <alignment horizontal="right" vertical="center"/>
    </xf>
    <xf numFmtId="165" fontId="28" fillId="0" borderId="31" xfId="6" applyNumberFormat="1" applyFont="1" applyBorder="1" applyAlignment="1">
      <alignment vertical="center"/>
    </xf>
    <xf numFmtId="3" fontId="28" fillId="7" borderId="31" xfId="6" applyNumberFormat="1" applyFont="1" applyFill="1" applyBorder="1" applyAlignment="1">
      <alignment vertical="center"/>
    </xf>
    <xf numFmtId="165" fontId="28" fillId="7" borderId="31" xfId="6" applyNumberFormat="1" applyFont="1" applyFill="1" applyBorder="1" applyAlignment="1">
      <alignment vertical="center"/>
    </xf>
    <xf numFmtId="166" fontId="29" fillId="7" borderId="31" xfId="7" applyNumberFormat="1" applyFont="1" applyFill="1" applyBorder="1" applyAlignment="1">
      <alignment horizontal="right" vertical="center"/>
    </xf>
    <xf numFmtId="37" fontId="29" fillId="0" borderId="31" xfId="6" applyNumberFormat="1" applyFont="1" applyBorder="1" applyAlignment="1">
      <alignment horizontal="right" vertical="center"/>
    </xf>
    <xf numFmtId="3" fontId="29" fillId="0" borderId="31" xfId="6" applyNumberFormat="1" applyFont="1" applyBorder="1" applyAlignment="1">
      <alignment vertical="center"/>
    </xf>
    <xf numFmtId="166" fontId="29" fillId="0" borderId="31" xfId="7" applyNumberFormat="1" applyFont="1" applyBorder="1" applyAlignment="1">
      <alignment horizontal="right" vertical="center"/>
    </xf>
    <xf numFmtId="166" fontId="29" fillId="0" borderId="31" xfId="7" applyNumberFormat="1" applyFont="1" applyBorder="1" applyAlignment="1">
      <alignment horizontal="right"/>
    </xf>
    <xf numFmtId="0" fontId="2" fillId="0" borderId="31" xfId="6" applyBorder="1" applyAlignment="1">
      <alignment vertical="center"/>
    </xf>
    <xf numFmtId="0" fontId="27" fillId="0" borderId="0" xfId="6" applyFont="1" applyAlignment="1">
      <alignment horizontal="right" vertical="center" wrapText="1" readingOrder="1"/>
    </xf>
    <xf numFmtId="37" fontId="15" fillId="0" borderId="0" xfId="6" applyNumberFormat="1" applyFont="1" applyAlignment="1">
      <alignment horizontal="right" vertical="center"/>
    </xf>
    <xf numFmtId="37" fontId="4" fillId="0" borderId="0" xfId="6" applyNumberFormat="1" applyFont="1" applyAlignment="1">
      <alignment vertical="center"/>
    </xf>
    <xf numFmtId="3" fontId="15" fillId="0" borderId="0" xfId="6" applyNumberFormat="1" applyFont="1" applyAlignment="1">
      <alignment horizontal="right" vertical="top"/>
    </xf>
    <xf numFmtId="0" fontId="15" fillId="0" borderId="0" xfId="6" applyFont="1" applyAlignment="1">
      <alignment horizontal="right" vertical="top"/>
    </xf>
    <xf numFmtId="10" fontId="4" fillId="0" borderId="0" xfId="9" applyNumberFormat="1" applyFont="1" applyAlignment="1">
      <alignment horizontal="center"/>
    </xf>
    <xf numFmtId="0" fontId="30" fillId="0" borderId="21" xfId="6" applyFont="1" applyBorder="1"/>
    <xf numFmtId="0" fontId="2" fillId="0" borderId="0" xfId="6" applyAlignment="1">
      <alignment vertical="center"/>
    </xf>
    <xf numFmtId="37" fontId="15" fillId="0" borderId="0" xfId="6" applyNumberFormat="1" applyFont="1" applyAlignment="1">
      <alignment horizontal="right" vertical="top"/>
    </xf>
    <xf numFmtId="0" fontId="14" fillId="0" borderId="0" xfId="6" applyFont="1"/>
    <xf numFmtId="166" fontId="2" fillId="0" borderId="0" xfId="6" applyNumberFormat="1"/>
    <xf numFmtId="0" fontId="13" fillId="0" borderId="0" xfId="6" applyFont="1"/>
    <xf numFmtId="0" fontId="24" fillId="0" borderId="0" xfId="6" applyFont="1"/>
    <xf numFmtId="3" fontId="4" fillId="0" borderId="0" xfId="2" applyNumberFormat="1" applyAlignment="1">
      <alignment horizontal="center"/>
    </xf>
    <xf numFmtId="3" fontId="0" fillId="0" borderId="0" xfId="0" applyNumberFormat="1" applyAlignment="1">
      <alignment horizontal="center"/>
    </xf>
    <xf numFmtId="166" fontId="26" fillId="0" borderId="0" xfId="7" applyNumberFormat="1" applyFont="1" applyFill="1" applyBorder="1" applyAlignment="1" applyProtection="1">
      <alignment horizontal="center" vertical="center"/>
    </xf>
    <xf numFmtId="10" fontId="20" fillId="5" borderId="26" xfId="6" applyNumberFormat="1" applyFont="1" applyFill="1" applyBorder="1" applyAlignment="1">
      <alignment horizontal="center" wrapText="1"/>
    </xf>
    <xf numFmtId="165" fontId="2" fillId="0" borderId="0" xfId="6" applyNumberFormat="1"/>
    <xf numFmtId="10" fontId="13" fillId="0" borderId="0" xfId="6" applyNumberFormat="1" applyFont="1" applyAlignment="1">
      <alignment vertical="top"/>
    </xf>
    <xf numFmtId="165" fontId="21" fillId="0" borderId="0" xfId="8" applyNumberFormat="1" applyFont="1" applyFill="1" applyBorder="1" applyAlignment="1">
      <alignment horizontal="center" vertical="center"/>
    </xf>
    <xf numFmtId="165" fontId="21" fillId="0" borderId="0" xfId="8" applyNumberFormat="1" applyFont="1" applyFill="1" applyBorder="1" applyAlignment="1">
      <alignment horizontal="center" vertical="center" readingOrder="1"/>
    </xf>
    <xf numFmtId="0" fontId="14" fillId="0" borderId="0" xfId="6" applyFont="1" applyAlignment="1">
      <alignment horizontal="right"/>
    </xf>
    <xf numFmtId="167" fontId="14" fillId="0" borderId="0" xfId="8" applyNumberFormat="1" applyFont="1" applyFill="1" applyBorder="1" applyAlignment="1" applyProtection="1">
      <alignment horizontal="center" vertical="center"/>
    </xf>
    <xf numFmtId="10" fontId="20" fillId="0" borderId="0" xfId="6" applyNumberFormat="1" applyFont="1" applyAlignment="1" applyProtection="1">
      <alignment horizontal="center"/>
      <protection locked="0"/>
    </xf>
    <xf numFmtId="10" fontId="23" fillId="0" borderId="0" xfId="1" applyNumberFormat="1" applyFont="1" applyAlignment="1">
      <alignment horizontal="center" vertical="center"/>
    </xf>
    <xf numFmtId="10" fontId="21" fillId="0" borderId="0" xfId="6" applyNumberFormat="1" applyFont="1" applyAlignment="1">
      <alignment horizontal="center"/>
    </xf>
    <xf numFmtId="10" fontId="20" fillId="0" borderId="0" xfId="6" applyNumberFormat="1" applyFont="1" applyAlignment="1">
      <alignment horizontal="center"/>
    </xf>
    <xf numFmtId="42" fontId="12" fillId="0" borderId="0" xfId="6" applyNumberFormat="1" applyFont="1"/>
    <xf numFmtId="165" fontId="12" fillId="0" borderId="0" xfId="6" applyNumberFormat="1" applyFont="1" applyAlignment="1">
      <alignment horizontal="center"/>
    </xf>
    <xf numFmtId="42" fontId="2" fillId="0" borderId="0" xfId="6" applyNumberFormat="1"/>
    <xf numFmtId="37" fontId="20" fillId="0" borderId="25" xfId="6" applyNumberFormat="1" applyFont="1" applyBorder="1" applyAlignment="1">
      <alignment horizontal="center" wrapText="1"/>
    </xf>
    <xf numFmtId="0" fontId="20" fillId="0" borderId="25" xfId="6" applyFont="1" applyBorder="1" applyAlignment="1">
      <alignment horizontal="center" wrapText="1"/>
    </xf>
    <xf numFmtId="10" fontId="14" fillId="0" borderId="0" xfId="6" applyNumberFormat="1" applyFont="1" applyAlignment="1">
      <alignment horizontal="center" vertical="top" wrapText="1" readingOrder="1"/>
    </xf>
    <xf numFmtId="10" fontId="14" fillId="0" borderId="23" xfId="1" applyNumberFormat="1" applyFont="1" applyBorder="1" applyAlignment="1">
      <alignment horizontal="center" vertical="center"/>
    </xf>
    <xf numFmtId="0" fontId="33" fillId="0" borderId="15" xfId="3" applyFont="1" applyBorder="1" applyAlignment="1">
      <alignment horizontal="left" indent="2"/>
    </xf>
    <xf numFmtId="37" fontId="38" fillId="0" borderId="6" xfId="1" applyFont="1" applyBorder="1" applyAlignment="1">
      <alignment horizontal="center" vertical="center"/>
    </xf>
    <xf numFmtId="37" fontId="38" fillId="0" borderId="32" xfId="1" applyFont="1" applyBorder="1" applyAlignment="1">
      <alignment horizontal="center" vertical="center"/>
    </xf>
    <xf numFmtId="0" fontId="38" fillId="0" borderId="6" xfId="3" applyFont="1" applyBorder="1" applyAlignment="1">
      <alignment horizontal="center" vertical="center"/>
    </xf>
    <xf numFmtId="37" fontId="39" fillId="0" borderId="9" xfId="1" applyFont="1" applyBorder="1" applyAlignment="1">
      <alignment horizontal="left" vertical="center" indent="1"/>
    </xf>
    <xf numFmtId="42" fontId="14" fillId="0" borderId="19" xfId="0" applyNumberFormat="1" applyFont="1" applyBorder="1" applyAlignment="1">
      <alignment horizontal="center" vertical="center"/>
    </xf>
    <xf numFmtId="10" fontId="39" fillId="0" borderId="9" xfId="1" applyNumberFormat="1" applyFont="1" applyBorder="1" applyAlignment="1">
      <alignment horizontal="center" vertical="center"/>
    </xf>
    <xf numFmtId="42" fontId="39" fillId="0" borderId="19" xfId="0" applyNumberFormat="1" applyFont="1" applyBorder="1" applyAlignment="1">
      <alignment horizontal="center" vertical="center"/>
    </xf>
    <xf numFmtId="42" fontId="39" fillId="2" borderId="10" xfId="1" applyNumberFormat="1" applyFont="1" applyFill="1" applyBorder="1" applyAlignment="1">
      <alignment horizontal="center" vertical="center"/>
    </xf>
    <xf numFmtId="165" fontId="39" fillId="2" borderId="11" xfId="1" applyNumberFormat="1" applyFont="1" applyFill="1" applyBorder="1" applyAlignment="1">
      <alignment horizontal="center" vertical="center"/>
    </xf>
    <xf numFmtId="165" fontId="39" fillId="2" borderId="12" xfId="1" applyNumberFormat="1" applyFont="1" applyFill="1" applyBorder="1" applyAlignment="1">
      <alignment horizontal="center" vertical="center"/>
    </xf>
    <xf numFmtId="37" fontId="39" fillId="0" borderId="13" xfId="1" applyFont="1" applyBorder="1" applyAlignment="1">
      <alignment horizontal="left" vertical="center" indent="1"/>
    </xf>
    <xf numFmtId="42" fontId="39" fillId="0" borderId="13" xfId="1" applyNumberFormat="1" applyFont="1" applyBorder="1" applyAlignment="1">
      <alignment horizontal="center" vertical="center"/>
    </xf>
    <xf numFmtId="10" fontId="39" fillId="0" borderId="13" xfId="1" applyNumberFormat="1" applyFont="1" applyBorder="1" applyAlignment="1">
      <alignment horizontal="center" vertical="center"/>
    </xf>
    <xf numFmtId="10" fontId="39" fillId="0" borderId="35" xfId="1" applyNumberFormat="1" applyFont="1" applyBorder="1" applyAlignment="1">
      <alignment horizontal="center" vertical="center"/>
    </xf>
    <xf numFmtId="42" fontId="39" fillId="0" borderId="18" xfId="1" applyNumberFormat="1" applyFont="1" applyBorder="1" applyAlignment="1">
      <alignment horizontal="center" vertical="center"/>
    </xf>
    <xf numFmtId="42" fontId="39" fillId="2" borderId="17" xfId="1" applyNumberFormat="1" applyFont="1" applyFill="1" applyBorder="1" applyAlignment="1">
      <alignment horizontal="center" vertical="center"/>
    </xf>
    <xf numFmtId="9" fontId="20" fillId="0" borderId="27" xfId="6" applyNumberFormat="1" applyFont="1" applyBorder="1" applyAlignment="1">
      <alignment horizontal="center" vertical="top"/>
    </xf>
    <xf numFmtId="0" fontId="20" fillId="0" borderId="29" xfId="6" applyFont="1" applyBorder="1" applyAlignment="1">
      <alignment horizontal="center" wrapText="1"/>
    </xf>
    <xf numFmtId="168" fontId="14" fillId="0" borderId="0" xfId="6" applyNumberFormat="1" applyFont="1" applyAlignment="1">
      <alignment horizontal="center" vertical="center"/>
    </xf>
    <xf numFmtId="167" fontId="15" fillId="0" borderId="0" xfId="8" applyNumberFormat="1" applyFont="1" applyFill="1" applyBorder="1" applyAlignment="1">
      <alignment horizontal="right" vertical="top"/>
    </xf>
    <xf numFmtId="0" fontId="20" fillId="8" borderId="29" xfId="6" applyFont="1" applyFill="1" applyBorder="1" applyAlignment="1">
      <alignment horizontal="center" vertical="center" wrapText="1"/>
    </xf>
    <xf numFmtId="42" fontId="12" fillId="8" borderId="20" xfId="6" applyNumberFormat="1" applyFont="1" applyFill="1" applyBorder="1"/>
    <xf numFmtId="42" fontId="12" fillId="8" borderId="19" xfId="6" applyNumberFormat="1" applyFont="1" applyFill="1" applyBorder="1"/>
    <xf numFmtId="42" fontId="12" fillId="8" borderId="27" xfId="6" applyNumberFormat="1" applyFont="1" applyFill="1" applyBorder="1"/>
    <xf numFmtId="37" fontId="14" fillId="8" borderId="29" xfId="6" applyNumberFormat="1" applyFont="1" applyFill="1" applyBorder="1" applyAlignment="1">
      <alignment horizontal="center" wrapText="1"/>
    </xf>
    <xf numFmtId="168" fontId="14" fillId="8" borderId="19" xfId="6" applyNumberFormat="1" applyFont="1" applyFill="1" applyBorder="1" applyAlignment="1">
      <alignment horizontal="center" vertical="center"/>
    </xf>
    <xf numFmtId="0" fontId="2" fillId="8" borderId="19" xfId="6" applyFill="1" applyBorder="1"/>
    <xf numFmtId="168" fontId="20" fillId="8" borderId="27" xfId="6" applyNumberFormat="1" applyFont="1" applyFill="1" applyBorder="1" applyAlignment="1" applyProtection="1">
      <alignment horizontal="center"/>
      <protection locked="0"/>
    </xf>
    <xf numFmtId="10" fontId="14" fillId="0" borderId="0" xfId="1" applyNumberFormat="1" applyFont="1" applyAlignment="1">
      <alignment horizontal="center" vertical="center"/>
    </xf>
    <xf numFmtId="0" fontId="2" fillId="0" borderId="21" xfId="6" applyBorder="1"/>
    <xf numFmtId="10" fontId="14" fillId="0" borderId="22" xfId="1" applyNumberFormat="1" applyFont="1" applyBorder="1" applyAlignment="1">
      <alignment horizontal="center" vertical="center"/>
    </xf>
    <xf numFmtId="0" fontId="26" fillId="0" borderId="0" xfId="6" applyFont="1"/>
    <xf numFmtId="10" fontId="21" fillId="0" borderId="0" xfId="8" applyNumberFormat="1" applyFont="1" applyFill="1" applyBorder="1" applyAlignment="1">
      <alignment horizontal="center" vertical="center"/>
    </xf>
    <xf numFmtId="37" fontId="32" fillId="0" borderId="4" xfId="1" applyFont="1" applyBorder="1" applyAlignment="1">
      <alignment horizontal="left" vertical="top" wrapText="1" indent="1"/>
    </xf>
    <xf numFmtId="37" fontId="32" fillId="0" borderId="0" xfId="1" applyFont="1" applyAlignment="1">
      <alignment horizontal="left" vertical="top" wrapText="1" indent="1"/>
    </xf>
    <xf numFmtId="0" fontId="32" fillId="0" borderId="0" xfId="2" applyFont="1" applyAlignment="1">
      <alignment horizontal="left" vertical="top" wrapText="1" indent="1"/>
    </xf>
    <xf numFmtId="0" fontId="32" fillId="0" borderId="5" xfId="2" applyFont="1" applyBorder="1" applyAlignment="1">
      <alignment horizontal="left" vertical="top" wrapText="1" indent="1"/>
    </xf>
    <xf numFmtId="37" fontId="34" fillId="0" borderId="1" xfId="1" applyFont="1" applyBorder="1" applyAlignment="1">
      <alignment horizontal="center"/>
    </xf>
    <xf numFmtId="37" fontId="35" fillId="0" borderId="2" xfId="1" applyFont="1" applyBorder="1"/>
    <xf numFmtId="0" fontId="35" fillId="0" borderId="2" xfId="3" applyFont="1" applyBorder="1"/>
    <xf numFmtId="0" fontId="35" fillId="0" borderId="3" xfId="3" applyFont="1" applyBorder="1"/>
    <xf numFmtId="37" fontId="34" fillId="2" borderId="4" xfId="1" applyFont="1" applyFill="1" applyBorder="1" applyAlignment="1">
      <alignment horizontal="center"/>
    </xf>
    <xf numFmtId="0" fontId="34" fillId="0" borderId="0" xfId="3" applyFont="1" applyAlignment="1">
      <alignment horizontal="center"/>
    </xf>
    <xf numFmtId="0" fontId="34" fillId="0" borderId="5" xfId="3" applyFont="1" applyBorder="1" applyAlignment="1">
      <alignment horizontal="center"/>
    </xf>
    <xf numFmtId="37" fontId="36" fillId="0" borderId="4" xfId="1" applyFont="1" applyBorder="1" applyAlignment="1">
      <alignment horizontal="center" vertical="center"/>
    </xf>
    <xf numFmtId="37" fontId="37" fillId="0" borderId="0" xfId="1" applyFont="1" applyAlignment="1">
      <alignment vertical="center"/>
    </xf>
    <xf numFmtId="0" fontId="37" fillId="0" borderId="0" xfId="3" applyFont="1" applyAlignment="1">
      <alignment vertical="center"/>
    </xf>
    <xf numFmtId="0" fontId="37" fillId="0" borderId="5" xfId="3" applyFont="1" applyBorder="1" applyAlignment="1">
      <alignment vertical="center"/>
    </xf>
    <xf numFmtId="37" fontId="34" fillId="0" borderId="4" xfId="1" applyFont="1" applyBorder="1" applyAlignment="1">
      <alignment horizontal="center" vertical="center"/>
    </xf>
    <xf numFmtId="37" fontId="35" fillId="0" borderId="0" xfId="1" applyFont="1" applyAlignment="1">
      <alignment vertical="center"/>
    </xf>
    <xf numFmtId="0" fontId="35" fillId="0" borderId="0" xfId="3" applyFont="1" applyAlignment="1">
      <alignment vertical="center"/>
    </xf>
    <xf numFmtId="0" fontId="35" fillId="0" borderId="5" xfId="3" applyFont="1" applyBorder="1" applyAlignment="1">
      <alignment vertical="center"/>
    </xf>
    <xf numFmtId="37" fontId="39" fillId="0" borderId="7" xfId="1" applyFont="1" applyBorder="1" applyAlignment="1">
      <alignment horizontal="center" vertical="center" wrapText="1"/>
    </xf>
    <xf numFmtId="37" fontId="40" fillId="0" borderId="8" xfId="1" applyFont="1" applyBorder="1" applyAlignment="1">
      <alignment horizontal="center" vertical="center"/>
    </xf>
    <xf numFmtId="37" fontId="39" fillId="2" borderId="7" xfId="1" applyFont="1" applyFill="1" applyBorder="1" applyAlignment="1">
      <alignment horizontal="center" vertical="center" wrapText="1"/>
    </xf>
    <xf numFmtId="37" fontId="39" fillId="2" borderId="8" xfId="1" applyFont="1" applyFill="1" applyBorder="1" applyAlignment="1">
      <alignment horizontal="center" vertical="center" wrapText="1"/>
    </xf>
    <xf numFmtId="0" fontId="40" fillId="0" borderId="8" xfId="3" applyFont="1" applyBorder="1" applyAlignment="1">
      <alignment horizontal="center" vertical="center"/>
    </xf>
    <xf numFmtId="37" fontId="39" fillId="2" borderId="33" xfId="1" applyFont="1" applyFill="1" applyBorder="1" applyAlignment="1">
      <alignment horizontal="center" vertical="center" wrapText="1"/>
    </xf>
    <xf numFmtId="0" fontId="40" fillId="0" borderId="34" xfId="3" applyFont="1" applyBorder="1" applyAlignment="1">
      <alignment horizontal="center" vertical="center"/>
    </xf>
    <xf numFmtId="37" fontId="8" fillId="0" borderId="4" xfId="1" applyFont="1" applyBorder="1" applyAlignment="1">
      <alignment horizontal="left" wrapText="1" indent="1"/>
    </xf>
    <xf numFmtId="0" fontId="8" fillId="0" borderId="0" xfId="2" applyFont="1" applyAlignment="1">
      <alignment horizontal="left" wrapText="1" indent="1"/>
    </xf>
    <xf numFmtId="0" fontId="8" fillId="0" borderId="5" xfId="2" applyFont="1" applyBorder="1" applyAlignment="1">
      <alignment horizontal="left" wrapText="1" indent="1"/>
    </xf>
    <xf numFmtId="37" fontId="31" fillId="0" borderId="4" xfId="1" applyFont="1" applyBorder="1" applyAlignment="1">
      <alignment horizontal="left" vertical="top"/>
    </xf>
    <xf numFmtId="0" fontId="31" fillId="0" borderId="0" xfId="2" applyFont="1" applyAlignment="1">
      <alignment horizontal="left" vertical="top"/>
    </xf>
    <xf numFmtId="0" fontId="31" fillId="0" borderId="5" xfId="2" applyFont="1" applyBorder="1" applyAlignment="1">
      <alignment horizontal="left" vertical="top"/>
    </xf>
    <xf numFmtId="37" fontId="32" fillId="0" borderId="4" xfId="1" applyFont="1" applyBorder="1" applyAlignment="1">
      <alignment horizontal="left" wrapText="1" indent="1"/>
    </xf>
    <xf numFmtId="0" fontId="32" fillId="0" borderId="0" xfId="3" applyFont="1" applyAlignment="1">
      <alignment horizontal="left" wrapText="1" indent="1"/>
    </xf>
    <xf numFmtId="0" fontId="32" fillId="0" borderId="5" xfId="3" applyFont="1" applyBorder="1" applyAlignment="1">
      <alignment horizontal="left" wrapText="1" indent="1"/>
    </xf>
    <xf numFmtId="37" fontId="33" fillId="0" borderId="14" xfId="1" applyFont="1" applyBorder="1" applyAlignment="1">
      <alignment horizontal="left" indent="2"/>
    </xf>
    <xf numFmtId="0" fontId="33" fillId="0" borderId="15" xfId="3" applyFont="1" applyBorder="1" applyAlignment="1">
      <alignment horizontal="left" indent="2"/>
    </xf>
    <xf numFmtId="164" fontId="33" fillId="0" borderId="15" xfId="0" applyNumberFormat="1" applyFont="1" applyBorder="1"/>
    <xf numFmtId="164" fontId="33" fillId="0" borderId="16" xfId="0" applyNumberFormat="1" applyFont="1" applyBorder="1"/>
    <xf numFmtId="0" fontId="20" fillId="0" borderId="24" xfId="6" applyFont="1" applyBorder="1" applyAlignment="1">
      <alignment horizontal="center" vertical="top"/>
    </xf>
    <xf numFmtId="0" fontId="20" fillId="0" borderId="25" xfId="6" applyFont="1" applyBorder="1" applyAlignment="1">
      <alignment horizontal="center" vertical="top"/>
    </xf>
    <xf numFmtId="0" fontId="17" fillId="0" borderId="21" xfId="6" applyFont="1" applyBorder="1" applyAlignment="1">
      <alignment vertical="top"/>
    </xf>
    <xf numFmtId="0" fontId="18" fillId="0" borderId="0" xfId="6" applyFont="1" applyAlignment="1">
      <alignment vertical="top"/>
    </xf>
    <xf numFmtId="0" fontId="20" fillId="0" borderId="26" xfId="6" applyFont="1" applyBorder="1" applyAlignment="1">
      <alignment horizontal="center" vertical="top"/>
    </xf>
    <xf numFmtId="37" fontId="20" fillId="0" borderId="25" xfId="6" applyNumberFormat="1" applyFont="1" applyBorder="1" applyAlignment="1">
      <alignment horizontal="center" vertical="top"/>
    </xf>
    <xf numFmtId="37" fontId="20" fillId="0" borderId="26" xfId="6" applyNumberFormat="1" applyFont="1" applyBorder="1" applyAlignment="1">
      <alignment horizontal="center" vertical="top"/>
    </xf>
    <xf numFmtId="0" fontId="1" fillId="0" borderId="0" xfId="6" applyFont="1"/>
    <xf numFmtId="0" fontId="2" fillId="0" borderId="0" xfId="6"/>
    <xf numFmtId="9" fontId="20" fillId="4" borderId="25" xfId="8" quotePrefix="1" applyFont="1" applyFill="1" applyBorder="1" applyAlignment="1">
      <alignment horizontal="center" vertical="top"/>
    </xf>
    <xf numFmtId="9" fontId="20" fillId="4" borderId="25" xfId="8" applyFont="1" applyFill="1" applyBorder="1" applyAlignment="1">
      <alignment horizontal="center" vertical="top"/>
    </xf>
    <xf numFmtId="9" fontId="20" fillId="4" borderId="26" xfId="8" applyFont="1" applyFill="1" applyBorder="1" applyAlignment="1">
      <alignment horizontal="center" vertical="top"/>
    </xf>
    <xf numFmtId="0" fontId="12" fillId="0" borderId="0" xfId="6" applyFont="1"/>
  </cellXfs>
  <cellStyles count="12">
    <cellStyle name="Comma 2" xfId="7" xr:uid="{CCADCC13-2BC6-4A08-A0A1-1AD78DF030D2}"/>
    <cellStyle name="Good" xfId="5" builtinId="26"/>
    <cellStyle name="Normal" xfId="0" builtinId="0"/>
    <cellStyle name="Normal 2" xfId="2" xr:uid="{00000000-0005-0000-0000-000001000000}"/>
    <cellStyle name="Normal 2 2" xfId="9" xr:uid="{B49CE39E-A54A-43F1-9014-42E4E43E07E9}"/>
    <cellStyle name="Normal 2 2 2" xfId="10" xr:uid="{125DAD03-14BB-41D4-BB24-722FCDEB8C02}"/>
    <cellStyle name="Normal 3" xfId="3" xr:uid="{00000000-0005-0000-0000-000002000000}"/>
    <cellStyle name="Normal 3 2" xfId="4" xr:uid="{5F1A2EF3-36FA-4529-B9A8-3AC4C7CD2A5D}"/>
    <cellStyle name="Normal 4" xfId="6" xr:uid="{AD452166-B0E5-476F-9CC3-AD5876B2CCDE}"/>
    <cellStyle name="Normal_DRAFT Options  FY 13 State One Stop Allocations 7 10 12 " xfId="1" xr:uid="{00000000-0005-0000-0000-000003000000}"/>
    <cellStyle name="Normal_FY'15 WIB" xfId="11" xr:uid="{5142ADB9-18D2-4BBE-AB63-2F89DFFF3DC3}"/>
    <cellStyle name="Percent 2" xfId="8" xr:uid="{CAEC9752-573E-48B0-A868-6CDD1436EC08}"/>
  </cellStyles>
  <dxfs count="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701386</xdr:colOff>
      <xdr:row>28</xdr:row>
      <xdr:rowOff>173182</xdr:rowOff>
    </xdr:from>
    <xdr:to>
      <xdr:col>13</xdr:col>
      <xdr:colOff>340013</xdr:colOff>
      <xdr:row>30</xdr:row>
      <xdr:rowOff>77896</xdr:rowOff>
    </xdr:to>
    <xdr:pic>
      <xdr:nvPicPr>
        <xdr:cNvPr id="2" name="Picture 1">
          <a:extLst>
            <a:ext uri="{FF2B5EF4-FFF2-40B4-BE49-F238E27FC236}">
              <a16:creationId xmlns:a16="http://schemas.microsoft.com/office/drawing/2014/main" id="{9EF703E7-2D36-418E-ADDC-B0A9B0228D62}"/>
            </a:ext>
          </a:extLst>
        </xdr:cNvPr>
        <xdr:cNvPicPr>
          <a:picLocks noChangeAspect="1"/>
        </xdr:cNvPicPr>
      </xdr:nvPicPr>
      <xdr:blipFill>
        <a:blip xmlns:r="http://schemas.openxmlformats.org/officeDocument/2006/relationships" r:embed="rId1"/>
        <a:stretch>
          <a:fillRect/>
        </a:stretch>
      </xdr:blipFill>
      <xdr:spPr>
        <a:xfrm>
          <a:off x="4473286" y="6954982"/>
          <a:ext cx="7749887" cy="285714"/>
        </a:xfrm>
        <a:prstGeom prst="rect">
          <a:avLst/>
        </a:prstGeom>
      </xdr:spPr>
    </xdr:pic>
    <xdr:clientData/>
  </xdr:twoCellAnchor>
  <xdr:twoCellAnchor editAs="oneCell">
    <xdr:from>
      <xdr:col>20</xdr:col>
      <xdr:colOff>0</xdr:colOff>
      <xdr:row>31</xdr:row>
      <xdr:rowOff>0</xdr:rowOff>
    </xdr:from>
    <xdr:to>
      <xdr:col>30</xdr:col>
      <xdr:colOff>302202</xdr:colOff>
      <xdr:row>32</xdr:row>
      <xdr:rowOff>95214</xdr:rowOff>
    </xdr:to>
    <xdr:pic>
      <xdr:nvPicPr>
        <xdr:cNvPr id="4" name="Picture 3">
          <a:extLst>
            <a:ext uri="{FF2B5EF4-FFF2-40B4-BE49-F238E27FC236}">
              <a16:creationId xmlns:a16="http://schemas.microsoft.com/office/drawing/2014/main" id="{34211567-215E-428C-95FC-18B97FA4369E}"/>
            </a:ext>
          </a:extLst>
        </xdr:cNvPr>
        <xdr:cNvPicPr>
          <a:picLocks noChangeAspect="1"/>
        </xdr:cNvPicPr>
      </xdr:nvPicPr>
      <xdr:blipFill>
        <a:blip xmlns:r="http://schemas.openxmlformats.org/officeDocument/2006/relationships" r:embed="rId1"/>
        <a:stretch>
          <a:fillRect/>
        </a:stretch>
      </xdr:blipFill>
      <xdr:spPr>
        <a:xfrm>
          <a:off x="18201409" y="7351568"/>
          <a:ext cx="7725352" cy="2857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10BC6-D398-4CB8-9C36-B93C16072889}">
  <sheetPr transitionEvaluation="1"/>
  <dimension ref="A1:M41"/>
  <sheetViews>
    <sheetView tabSelected="1" defaultGridColor="0" colorId="22" zoomScale="130" zoomScaleNormal="130" workbookViewId="0">
      <selection activeCell="J12" sqref="J12"/>
    </sheetView>
  </sheetViews>
  <sheetFormatPr defaultColWidth="10.7109375" defaultRowHeight="15.75" x14ac:dyDescent="0.25"/>
  <cols>
    <col min="1" max="1" width="22.7109375" style="2" customWidth="1"/>
    <col min="2" max="2" width="13.7109375" style="5" customWidth="1"/>
    <col min="3" max="3" width="13.28515625" style="5" customWidth="1"/>
    <col min="4" max="4" width="13.140625" style="2" customWidth="1"/>
    <col min="5" max="5" width="15.28515625" style="2" customWidth="1"/>
    <col min="6" max="6" width="14" style="2" customWidth="1"/>
    <col min="7" max="7" width="14.140625" style="2" customWidth="1"/>
    <col min="8" max="8" width="18" style="2" customWidth="1"/>
    <col min="9" max="9" width="17.7109375" style="2" customWidth="1"/>
    <col min="10" max="10" width="18" style="2" customWidth="1"/>
    <col min="11" max="11" width="15.28515625" style="2" customWidth="1"/>
    <col min="12" max="12" width="18.28515625" style="2" bestFit="1" customWidth="1"/>
    <col min="13" max="13" width="16.28515625" style="2" bestFit="1" customWidth="1"/>
    <col min="14" max="16384" width="10.7109375" style="2"/>
  </cols>
  <sheetData>
    <row r="1" spans="1:13" ht="27.6" customHeight="1" x14ac:dyDescent="0.35">
      <c r="A1" s="214" t="s">
        <v>10</v>
      </c>
      <c r="B1" s="215"/>
      <c r="C1" s="215"/>
      <c r="D1" s="215"/>
      <c r="E1" s="215"/>
      <c r="F1" s="216"/>
      <c r="G1" s="217"/>
      <c r="H1" s="1"/>
    </row>
    <row r="2" spans="1:13" ht="24" customHeight="1" x14ac:dyDescent="0.35">
      <c r="A2" s="218" t="s">
        <v>0</v>
      </c>
      <c r="B2" s="219"/>
      <c r="C2" s="219"/>
      <c r="D2" s="219"/>
      <c r="E2" s="219"/>
      <c r="F2" s="219"/>
      <c r="G2" s="220"/>
    </row>
    <row r="3" spans="1:13" ht="36" customHeight="1" x14ac:dyDescent="0.25">
      <c r="A3" s="221" t="s">
        <v>27</v>
      </c>
      <c r="B3" s="222"/>
      <c r="C3" s="222"/>
      <c r="D3" s="222"/>
      <c r="E3" s="222"/>
      <c r="F3" s="223"/>
      <c r="G3" s="224"/>
      <c r="H3" s="1"/>
    </row>
    <row r="4" spans="1:13" ht="32.25" customHeight="1" thickBot="1" x14ac:dyDescent="0.3">
      <c r="A4" s="225" t="s">
        <v>84</v>
      </c>
      <c r="B4" s="226"/>
      <c r="C4" s="226"/>
      <c r="D4" s="226"/>
      <c r="E4" s="226"/>
      <c r="F4" s="227"/>
      <c r="G4" s="228"/>
      <c r="H4" s="1"/>
    </row>
    <row r="5" spans="1:13" ht="16.350000000000001" customHeight="1" thickTop="1" thickBot="1" x14ac:dyDescent="0.3">
      <c r="A5" s="177" t="s">
        <v>1</v>
      </c>
      <c r="B5" s="177" t="s">
        <v>2</v>
      </c>
      <c r="C5" s="177" t="s">
        <v>3</v>
      </c>
      <c r="D5" s="178" t="s">
        <v>4</v>
      </c>
      <c r="E5" s="177" t="s">
        <v>5</v>
      </c>
      <c r="F5" s="179" t="s">
        <v>6</v>
      </c>
      <c r="G5" s="179" t="s">
        <v>7</v>
      </c>
      <c r="H5" s="1"/>
    </row>
    <row r="6" spans="1:13" ht="26.1" customHeight="1" thickTop="1" x14ac:dyDescent="0.35">
      <c r="A6" s="229" t="s">
        <v>68</v>
      </c>
      <c r="B6" s="231" t="s">
        <v>79</v>
      </c>
      <c r="C6" s="231" t="s">
        <v>28</v>
      </c>
      <c r="D6" s="234" t="s">
        <v>80</v>
      </c>
      <c r="E6" s="231" t="s">
        <v>81</v>
      </c>
      <c r="F6" s="231" t="s">
        <v>82</v>
      </c>
      <c r="G6" s="231" t="s">
        <v>83</v>
      </c>
      <c r="L6" s="6"/>
      <c r="M6" s="6"/>
    </row>
    <row r="7" spans="1:13" ht="75" customHeight="1" thickBot="1" x14ac:dyDescent="0.3">
      <c r="A7" s="230"/>
      <c r="B7" s="232"/>
      <c r="C7" s="233"/>
      <c r="D7" s="235"/>
      <c r="E7" s="232" t="e">
        <f>D7+#REF!</f>
        <v>#REF!</v>
      </c>
      <c r="F7" s="232"/>
      <c r="G7" s="232"/>
      <c r="H7" s="1"/>
      <c r="I7" s="1"/>
      <c r="J7" s="1"/>
      <c r="K7" s="1"/>
      <c r="L7" s="7"/>
      <c r="M7" s="8"/>
    </row>
    <row r="8" spans="1:13" ht="22.15" customHeight="1" x14ac:dyDescent="0.25">
      <c r="A8" s="180" t="s">
        <v>11</v>
      </c>
      <c r="B8" s="181">
        <v>227050</v>
      </c>
      <c r="C8" s="182">
        <v>2.3900000000000001E-2</v>
      </c>
      <c r="D8" s="195">
        <v>2.5700000000000001E-2</v>
      </c>
      <c r="E8" s="183">
        <f>14900000*D8</f>
        <v>382930</v>
      </c>
      <c r="F8" s="184">
        <f t="shared" ref="F8:F23" si="0">E8-B8</f>
        <v>155880</v>
      </c>
      <c r="G8" s="185">
        <f t="shared" ref="G8:G24" si="1">F8/B8</f>
        <v>0.68654481391763933</v>
      </c>
      <c r="I8" s="9"/>
      <c r="J8" s="9"/>
      <c r="K8" s="9"/>
      <c r="L8" s="10"/>
      <c r="M8" s="10"/>
    </row>
    <row r="9" spans="1:13" ht="22.15" customHeight="1" x14ac:dyDescent="0.25">
      <c r="A9" s="180" t="s">
        <v>12</v>
      </c>
      <c r="B9" s="14">
        <v>1104850</v>
      </c>
      <c r="C9" s="182">
        <v>0.1163</v>
      </c>
      <c r="D9" s="195">
        <v>0.11522</v>
      </c>
      <c r="E9" s="183">
        <f t="shared" ref="E9:E23" si="2">14900000*D9</f>
        <v>1716778</v>
      </c>
      <c r="F9" s="184">
        <f t="shared" si="0"/>
        <v>611928</v>
      </c>
      <c r="G9" s="185">
        <f t="shared" si="1"/>
        <v>0.5538561795718876</v>
      </c>
      <c r="I9" s="9"/>
      <c r="J9" s="9"/>
      <c r="K9" s="9"/>
      <c r="L9" s="10"/>
      <c r="M9" s="10"/>
    </row>
    <row r="10" spans="1:13" ht="22.15" customHeight="1" x14ac:dyDescent="0.25">
      <c r="A10" s="180" t="s">
        <v>13</v>
      </c>
      <c r="B10" s="14">
        <v>677350</v>
      </c>
      <c r="C10" s="182">
        <v>7.1300000000000002E-2</v>
      </c>
      <c r="D10" s="195">
        <v>6.4170000000000005E-2</v>
      </c>
      <c r="E10" s="183">
        <f t="shared" si="2"/>
        <v>956133.00000000012</v>
      </c>
      <c r="F10" s="184">
        <f t="shared" si="0"/>
        <v>278783.00000000012</v>
      </c>
      <c r="G10" s="185">
        <f t="shared" si="1"/>
        <v>0.41157894736842121</v>
      </c>
      <c r="I10" s="9"/>
      <c r="J10" s="9"/>
      <c r="K10" s="9"/>
      <c r="L10" s="10"/>
      <c r="M10" s="10"/>
    </row>
    <row r="11" spans="1:13" ht="22.15" customHeight="1" x14ac:dyDescent="0.25">
      <c r="A11" s="180" t="s">
        <v>14</v>
      </c>
      <c r="B11" s="14">
        <v>392350</v>
      </c>
      <c r="C11" s="182">
        <v>4.1300000000000003E-2</v>
      </c>
      <c r="D11" s="195">
        <v>4.4389999999999999E-2</v>
      </c>
      <c r="E11" s="183">
        <f t="shared" si="2"/>
        <v>661411</v>
      </c>
      <c r="F11" s="184">
        <f t="shared" si="0"/>
        <v>269061</v>
      </c>
      <c r="G11" s="185">
        <f t="shared" si="1"/>
        <v>0.68576780935389325</v>
      </c>
      <c r="I11" s="9"/>
      <c r="J11" s="9"/>
      <c r="K11" s="9"/>
      <c r="L11" s="10"/>
      <c r="M11" s="10"/>
    </row>
    <row r="12" spans="1:13" ht="22.15" customHeight="1" x14ac:dyDescent="0.25">
      <c r="A12" s="180" t="s">
        <v>15</v>
      </c>
      <c r="B12" s="14">
        <v>336300</v>
      </c>
      <c r="C12" s="182">
        <v>3.5400000000000001E-2</v>
      </c>
      <c r="D12" s="195">
        <v>3.6920000000000001E-2</v>
      </c>
      <c r="E12" s="183">
        <f t="shared" si="2"/>
        <v>550108</v>
      </c>
      <c r="F12" s="184">
        <f t="shared" si="0"/>
        <v>213808</v>
      </c>
      <c r="G12" s="185">
        <f t="shared" si="1"/>
        <v>0.63576568539994049</v>
      </c>
      <c r="I12" s="9"/>
      <c r="J12" s="9"/>
      <c r="K12" s="9"/>
      <c r="L12" s="10"/>
      <c r="M12" s="10"/>
    </row>
    <row r="13" spans="1:13" ht="22.15" customHeight="1" x14ac:dyDescent="0.25">
      <c r="A13" s="180" t="s">
        <v>16</v>
      </c>
      <c r="B13" s="14">
        <v>679250</v>
      </c>
      <c r="C13" s="182">
        <v>7.1499999999999994E-2</v>
      </c>
      <c r="D13" s="195">
        <v>7.467E-2</v>
      </c>
      <c r="E13" s="183">
        <f t="shared" si="2"/>
        <v>1112583</v>
      </c>
      <c r="F13" s="184">
        <f t="shared" si="0"/>
        <v>433333</v>
      </c>
      <c r="G13" s="185">
        <f t="shared" si="1"/>
        <v>0.63795804195804195</v>
      </c>
      <c r="I13" s="9"/>
      <c r="J13" s="9"/>
      <c r="K13" s="9"/>
      <c r="L13" s="10"/>
      <c r="M13" s="10"/>
    </row>
    <row r="14" spans="1:13" ht="22.15" customHeight="1" x14ac:dyDescent="0.25">
      <c r="A14" s="180" t="s">
        <v>17</v>
      </c>
      <c r="B14" s="14">
        <v>319200</v>
      </c>
      <c r="C14" s="182">
        <v>3.3599999999999998E-2</v>
      </c>
      <c r="D14" s="195">
        <v>3.5639999999999998E-2</v>
      </c>
      <c r="E14" s="183">
        <f t="shared" si="2"/>
        <v>531036</v>
      </c>
      <c r="F14" s="184">
        <f t="shared" si="0"/>
        <v>211836</v>
      </c>
      <c r="G14" s="185">
        <f t="shared" si="1"/>
        <v>0.66364661654135337</v>
      </c>
      <c r="I14" s="9"/>
      <c r="J14" s="9"/>
      <c r="K14" s="9"/>
      <c r="L14" s="10"/>
      <c r="M14" s="10"/>
    </row>
    <row r="15" spans="1:13" ht="22.15" customHeight="1" x14ac:dyDescent="0.25">
      <c r="A15" s="180" t="s">
        <v>18</v>
      </c>
      <c r="B15" s="14">
        <v>452200</v>
      </c>
      <c r="C15" s="182">
        <v>4.7600000000000003E-2</v>
      </c>
      <c r="D15" s="195">
        <v>5.092E-2</v>
      </c>
      <c r="E15" s="183">
        <f t="shared" si="2"/>
        <v>758708</v>
      </c>
      <c r="F15" s="184">
        <f t="shared" si="0"/>
        <v>306508</v>
      </c>
      <c r="G15" s="185">
        <f t="shared" si="1"/>
        <v>0.67781512605042016</v>
      </c>
      <c r="I15" s="9"/>
      <c r="J15" s="9"/>
      <c r="K15" s="9"/>
      <c r="L15" s="10"/>
      <c r="M15" s="10"/>
    </row>
    <row r="16" spans="1:13" ht="22.15" customHeight="1" x14ac:dyDescent="0.25">
      <c r="A16" s="180" t="s">
        <v>19</v>
      </c>
      <c r="B16" s="14">
        <v>321100</v>
      </c>
      <c r="C16" s="182">
        <v>3.3799999999999997E-2</v>
      </c>
      <c r="D16" s="195">
        <v>3.381E-2</v>
      </c>
      <c r="E16" s="183">
        <f t="shared" si="2"/>
        <v>503769</v>
      </c>
      <c r="F16" s="184">
        <f t="shared" si="0"/>
        <v>182669</v>
      </c>
      <c r="G16" s="185">
        <f t="shared" si="1"/>
        <v>0.56888508252880721</v>
      </c>
      <c r="I16" s="9"/>
      <c r="J16" s="9"/>
      <c r="K16" s="9"/>
      <c r="L16" s="10"/>
      <c r="M16" s="10"/>
    </row>
    <row r="17" spans="1:13" ht="22.15" customHeight="1" x14ac:dyDescent="0.25">
      <c r="A17" s="180" t="s">
        <v>20</v>
      </c>
      <c r="B17" s="14">
        <v>1003200</v>
      </c>
      <c r="C17" s="182">
        <v>0.1056</v>
      </c>
      <c r="D17" s="195">
        <v>0.10023</v>
      </c>
      <c r="E17" s="183">
        <f t="shared" si="2"/>
        <v>1493427</v>
      </c>
      <c r="F17" s="184">
        <f t="shared" si="0"/>
        <v>490227</v>
      </c>
      <c r="G17" s="185">
        <f t="shared" si="1"/>
        <v>0.4886632775119617</v>
      </c>
      <c r="I17" s="9"/>
      <c r="J17" s="9"/>
      <c r="K17" s="9"/>
      <c r="L17" s="10"/>
      <c r="M17" s="10"/>
    </row>
    <row r="18" spans="1:13" ht="22.15" customHeight="1" x14ac:dyDescent="0.25">
      <c r="A18" s="180" t="s">
        <v>21</v>
      </c>
      <c r="B18" s="14">
        <v>590900</v>
      </c>
      <c r="C18" s="182">
        <v>6.2199999999999998E-2</v>
      </c>
      <c r="D18" s="195">
        <v>6.4140000000000003E-2</v>
      </c>
      <c r="E18" s="183">
        <f t="shared" si="2"/>
        <v>955686</v>
      </c>
      <c r="F18" s="184">
        <f t="shared" si="0"/>
        <v>364786</v>
      </c>
      <c r="G18" s="185">
        <f t="shared" si="1"/>
        <v>0.61733965137925195</v>
      </c>
      <c r="I18" s="9"/>
      <c r="J18" s="9"/>
      <c r="K18" s="9"/>
      <c r="L18" s="10"/>
      <c r="M18" s="10"/>
    </row>
    <row r="19" spans="1:13" ht="22.15" customHeight="1" x14ac:dyDescent="0.25">
      <c r="A19" s="180" t="s">
        <v>22</v>
      </c>
      <c r="B19" s="14">
        <v>898700</v>
      </c>
      <c r="C19" s="182">
        <v>9.4600000000000004E-2</v>
      </c>
      <c r="D19" s="195">
        <v>9.2719999999999997E-2</v>
      </c>
      <c r="E19" s="183">
        <f t="shared" si="2"/>
        <v>1381528</v>
      </c>
      <c r="F19" s="184">
        <f t="shared" si="0"/>
        <v>482828</v>
      </c>
      <c r="G19" s="185">
        <f t="shared" si="1"/>
        <v>0.5372515856236787</v>
      </c>
      <c r="I19" s="9"/>
      <c r="J19" s="9"/>
      <c r="K19" s="9"/>
      <c r="L19" s="10"/>
      <c r="M19" s="10"/>
    </row>
    <row r="20" spans="1:13" ht="22.15" customHeight="1" x14ac:dyDescent="0.25">
      <c r="A20" s="180" t="s">
        <v>23</v>
      </c>
      <c r="B20" s="14">
        <v>935750</v>
      </c>
      <c r="C20" s="182">
        <v>9.8500000000000004E-2</v>
      </c>
      <c r="D20" s="195">
        <v>9.6110000000000001E-2</v>
      </c>
      <c r="E20" s="183">
        <f t="shared" si="2"/>
        <v>1432039</v>
      </c>
      <c r="F20" s="184">
        <f t="shared" si="0"/>
        <v>496289</v>
      </c>
      <c r="G20" s="185">
        <f t="shared" si="1"/>
        <v>0.53036494790275179</v>
      </c>
      <c r="I20" s="9"/>
      <c r="J20" s="9"/>
      <c r="K20" s="9"/>
      <c r="L20" s="10"/>
      <c r="M20" s="10"/>
    </row>
    <row r="21" spans="1:13" ht="22.15" customHeight="1" x14ac:dyDescent="0.25">
      <c r="A21" s="180" t="s">
        <v>24</v>
      </c>
      <c r="B21" s="14">
        <v>371450</v>
      </c>
      <c r="C21" s="182">
        <v>3.9100000000000003E-2</v>
      </c>
      <c r="D21" s="195">
        <v>3.9149999999999997E-2</v>
      </c>
      <c r="E21" s="183">
        <f t="shared" si="2"/>
        <v>583335</v>
      </c>
      <c r="F21" s="184">
        <f t="shared" si="0"/>
        <v>211885</v>
      </c>
      <c r="G21" s="185">
        <f t="shared" si="1"/>
        <v>0.57042670615156821</v>
      </c>
      <c r="I21" s="9"/>
      <c r="J21" s="9"/>
      <c r="K21" s="9"/>
      <c r="L21" s="10"/>
      <c r="M21" s="10"/>
    </row>
    <row r="22" spans="1:13" ht="22.15" customHeight="1" x14ac:dyDescent="0.25">
      <c r="A22" s="180" t="s">
        <v>25</v>
      </c>
      <c r="B22" s="14">
        <v>634600</v>
      </c>
      <c r="C22" s="182">
        <v>6.6799999999999998E-2</v>
      </c>
      <c r="D22" s="195">
        <v>6.5089999999999995E-2</v>
      </c>
      <c r="E22" s="183">
        <f t="shared" si="2"/>
        <v>969840.99999999988</v>
      </c>
      <c r="F22" s="184">
        <f t="shared" si="0"/>
        <v>335240.99999999988</v>
      </c>
      <c r="G22" s="185">
        <f t="shared" si="1"/>
        <v>0.52827135203277642</v>
      </c>
      <c r="I22" s="9"/>
      <c r="J22" s="9"/>
      <c r="K22" s="9"/>
      <c r="L22" s="10"/>
      <c r="M22" s="10"/>
    </row>
    <row r="23" spans="1:13" ht="22.15" customHeight="1" thickBot="1" x14ac:dyDescent="0.3">
      <c r="A23" s="180" t="s">
        <v>26</v>
      </c>
      <c r="B23" s="14">
        <v>555750</v>
      </c>
      <c r="C23" s="182">
        <v>5.8500000000000003E-2</v>
      </c>
      <c r="D23" s="195">
        <v>6.1120000000000001E-2</v>
      </c>
      <c r="E23" s="183">
        <f t="shared" si="2"/>
        <v>910688</v>
      </c>
      <c r="F23" s="184">
        <f t="shared" si="0"/>
        <v>354938</v>
      </c>
      <c r="G23" s="186">
        <f t="shared" si="1"/>
        <v>0.63866486729644623</v>
      </c>
      <c r="I23" s="9"/>
      <c r="J23" s="9"/>
      <c r="K23" s="9"/>
      <c r="L23" s="10"/>
      <c r="M23" s="10"/>
    </row>
    <row r="24" spans="1:13" ht="22.15" customHeight="1" thickBot="1" x14ac:dyDescent="0.3">
      <c r="A24" s="187" t="s">
        <v>8</v>
      </c>
      <c r="B24" s="188">
        <f>SUM(B8:B23)</f>
        <v>9500000</v>
      </c>
      <c r="C24" s="189">
        <f>SUM(C8:C23)</f>
        <v>1.0000000000000002</v>
      </c>
      <c r="D24" s="190">
        <f>SUM(D8:D23)</f>
        <v>1</v>
      </c>
      <c r="E24" s="191">
        <f>SUM(E8:E23)</f>
        <v>14900000</v>
      </c>
      <c r="F24" s="192">
        <f>SUM(F8:F23)</f>
        <v>5400000</v>
      </c>
      <c r="G24" s="186">
        <f t="shared" si="1"/>
        <v>0.56842105263157894</v>
      </c>
      <c r="H24" s="9"/>
      <c r="I24" s="9"/>
      <c r="J24" s="9"/>
      <c r="K24" s="9"/>
      <c r="L24" s="11"/>
      <c r="M24" s="10"/>
    </row>
    <row r="25" spans="1:13" ht="10.35" customHeight="1" x14ac:dyDescent="0.35">
      <c r="A25" s="236"/>
      <c r="B25" s="237"/>
      <c r="C25" s="237"/>
      <c r="D25" s="237"/>
      <c r="E25" s="237"/>
      <c r="F25" s="237"/>
      <c r="G25" s="238"/>
      <c r="H25" s="12"/>
    </row>
    <row r="26" spans="1:13" ht="22.5" customHeight="1" x14ac:dyDescent="0.25">
      <c r="A26" s="239" t="s">
        <v>88</v>
      </c>
      <c r="B26" s="240"/>
      <c r="C26" s="240"/>
      <c r="D26" s="240"/>
      <c r="E26" s="240"/>
      <c r="F26" s="240"/>
      <c r="G26" s="241"/>
      <c r="H26" s="1"/>
    </row>
    <row r="27" spans="1:13" ht="105.75" customHeight="1" x14ac:dyDescent="0.25">
      <c r="A27" s="210" t="s">
        <v>90</v>
      </c>
      <c r="B27" s="211"/>
      <c r="C27" s="211"/>
      <c r="D27" s="211"/>
      <c r="E27" s="211"/>
      <c r="F27" s="212"/>
      <c r="G27" s="213"/>
      <c r="H27" s="13"/>
    </row>
    <row r="28" spans="1:13" ht="54.75" customHeight="1" x14ac:dyDescent="0.25">
      <c r="A28" s="210" t="s">
        <v>92</v>
      </c>
      <c r="B28" s="212"/>
      <c r="C28" s="212"/>
      <c r="D28" s="212"/>
      <c r="E28" s="212"/>
      <c r="F28" s="212"/>
      <c r="G28" s="213"/>
      <c r="H28" s="13"/>
    </row>
    <row r="29" spans="1:13" ht="27" customHeight="1" x14ac:dyDescent="0.25">
      <c r="A29" s="210" t="s">
        <v>94</v>
      </c>
      <c r="B29" s="211"/>
      <c r="C29" s="211"/>
      <c r="D29" s="211"/>
      <c r="E29" s="211"/>
      <c r="F29" s="212"/>
      <c r="G29" s="213"/>
      <c r="H29" s="13"/>
    </row>
    <row r="30" spans="1:13" ht="29.25" customHeight="1" x14ac:dyDescent="0.25">
      <c r="A30" s="242" t="s">
        <v>89</v>
      </c>
      <c r="B30" s="243"/>
      <c r="C30" s="243"/>
      <c r="D30" s="243"/>
      <c r="E30" s="243"/>
      <c r="F30" s="243"/>
      <c r="G30" s="244"/>
      <c r="H30" s="13"/>
    </row>
    <row r="31" spans="1:13" ht="22.5" customHeight="1" thickBot="1" x14ac:dyDescent="0.3">
      <c r="A31" s="245" t="s">
        <v>9</v>
      </c>
      <c r="B31" s="246"/>
      <c r="C31" s="246"/>
      <c r="D31" s="176"/>
      <c r="E31" s="247">
        <v>44790</v>
      </c>
      <c r="F31" s="247"/>
      <c r="G31" s="248"/>
      <c r="H31" s="13"/>
    </row>
    <row r="32" spans="1:13" ht="16.5" x14ac:dyDescent="0.3">
      <c r="A32" s="3"/>
      <c r="B32" s="4"/>
      <c r="C32" s="4"/>
      <c r="H32" s="13"/>
    </row>
    <row r="33" spans="8:8" x14ac:dyDescent="0.25">
      <c r="H33" s="13"/>
    </row>
    <row r="34" spans="8:8" x14ac:dyDescent="0.25">
      <c r="H34" s="13"/>
    </row>
    <row r="35" spans="8:8" x14ac:dyDescent="0.25">
      <c r="H35" s="13"/>
    </row>
    <row r="36" spans="8:8" x14ac:dyDescent="0.25">
      <c r="H36" s="13"/>
    </row>
    <row r="37" spans="8:8" x14ac:dyDescent="0.25">
      <c r="H37" s="13"/>
    </row>
    <row r="38" spans="8:8" x14ac:dyDescent="0.25">
      <c r="H38" s="13"/>
    </row>
    <row r="39" spans="8:8" x14ac:dyDescent="0.25">
      <c r="H39" s="13"/>
    </row>
    <row r="40" spans="8:8" x14ac:dyDescent="0.25">
      <c r="H40" s="13"/>
    </row>
    <row r="41" spans="8:8" x14ac:dyDescent="0.25">
      <c r="H41" s="13"/>
    </row>
  </sheetData>
  <mergeCells count="19">
    <mergeCell ref="A28:G28"/>
    <mergeCell ref="A29:G29"/>
    <mergeCell ref="A30:G30"/>
    <mergeCell ref="A31:C31"/>
    <mergeCell ref="E31:G31"/>
    <mergeCell ref="A27:G27"/>
    <mergeCell ref="A1:G1"/>
    <mergeCell ref="A2:G2"/>
    <mergeCell ref="A3:G3"/>
    <mergeCell ref="A4:G4"/>
    <mergeCell ref="A6:A7"/>
    <mergeCell ref="B6:B7"/>
    <mergeCell ref="C6:C7"/>
    <mergeCell ref="D6:D7"/>
    <mergeCell ref="E6:E7"/>
    <mergeCell ref="F6:F7"/>
    <mergeCell ref="G6:G7"/>
    <mergeCell ref="A25:G25"/>
    <mergeCell ref="A26:G26"/>
  </mergeCells>
  <printOptions horizontalCentered="1" verticalCentered="1"/>
  <pageMargins left="0.78" right="0.75" top="0.45" bottom="0.45" header="0.2" footer="0.25"/>
  <pageSetup scale="70" orientation="portrait" verticalDpi="300" r:id="rId1"/>
  <headerFooter alignWithMargins="0">
    <oddHeader xml:space="preserve">&amp;C&amp;"Arial Narrow,Bold"&amp;10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2555C-3CF8-440C-A217-F07B1920C7BE}">
  <dimension ref="A1:AG49"/>
  <sheetViews>
    <sheetView topLeftCell="A3" zoomScale="110" zoomScaleNormal="110" workbookViewId="0">
      <selection activeCell="AI13" sqref="AI13"/>
    </sheetView>
  </sheetViews>
  <sheetFormatPr defaultRowHeight="15" x14ac:dyDescent="0.25"/>
  <cols>
    <col min="1" max="1" width="24.5703125" style="15" customWidth="1"/>
    <col min="2" max="2" width="15.85546875" style="15" customWidth="1"/>
    <col min="3" max="3" width="16.140625" style="15" customWidth="1"/>
    <col min="4" max="4" width="14.85546875" style="15" customWidth="1"/>
    <col min="5" max="5" width="14.7109375" style="15" customWidth="1"/>
    <col min="6" max="6" width="15.85546875" style="15" customWidth="1"/>
    <col min="7" max="7" width="10.7109375" style="15" customWidth="1"/>
    <col min="8" max="8" width="10.5703125" style="15" bestFit="1" customWidth="1"/>
    <col min="9" max="9" width="11.5703125" style="15" customWidth="1"/>
    <col min="10" max="10" width="13" style="15" customWidth="1"/>
    <col min="11" max="11" width="11.5703125" style="15" customWidth="1"/>
    <col min="12" max="12" width="9.28515625" style="15" customWidth="1"/>
    <col min="13" max="13" width="9.28515625" style="15" bestFit="1" customWidth="1"/>
    <col min="14" max="14" width="12.140625" style="15" customWidth="1"/>
    <col min="15" max="15" width="9.28515625" style="15" bestFit="1" customWidth="1"/>
    <col min="16" max="16" width="12.28515625" style="15" customWidth="1"/>
    <col min="17" max="17" width="14" style="15" customWidth="1"/>
    <col min="18" max="18" width="18.42578125" style="15" customWidth="1"/>
    <col min="19" max="19" width="12" style="15" customWidth="1"/>
    <col min="20" max="20" width="16.7109375" style="15" customWidth="1"/>
    <col min="21" max="23" width="11.7109375" style="15" customWidth="1"/>
    <col min="24" max="24" width="11.42578125" style="15" customWidth="1"/>
    <col min="25" max="25" width="1" style="15" hidden="1" customWidth="1"/>
    <col min="26" max="26" width="12.140625" style="15" customWidth="1"/>
    <col min="27" max="27" width="15.140625" style="15" customWidth="1"/>
    <col min="28" max="28" width="9.42578125" style="15" customWidth="1"/>
    <col min="29" max="29" width="11" style="15" customWidth="1"/>
    <col min="30" max="30" width="17.140625" style="15" customWidth="1"/>
    <col min="31" max="31" width="17.28515625" style="15" customWidth="1"/>
    <col min="32" max="32" width="15.28515625" style="15" customWidth="1"/>
    <col min="33" max="33" width="17.140625" style="15" customWidth="1"/>
    <col min="34" max="34" width="9.140625" style="15"/>
    <col min="35" max="35" width="15.28515625" style="15" customWidth="1"/>
    <col min="36" max="16384" width="9.140625" style="15"/>
  </cols>
  <sheetData>
    <row r="1" spans="1:33" x14ac:dyDescent="0.25">
      <c r="D1" s="16"/>
      <c r="F1" s="16"/>
      <c r="G1" s="17"/>
      <c r="H1" s="16"/>
      <c r="I1" s="18"/>
      <c r="J1" s="18"/>
      <c r="K1" s="16"/>
      <c r="L1" s="16"/>
      <c r="M1" s="16"/>
      <c r="N1" s="16"/>
      <c r="O1" s="16"/>
      <c r="Q1" s="16"/>
      <c r="R1" s="16"/>
      <c r="S1" s="16"/>
      <c r="T1" s="19"/>
      <c r="U1" s="16"/>
      <c r="V1" s="16"/>
      <c r="W1" s="16"/>
      <c r="X1" s="16"/>
      <c r="Y1" s="16"/>
      <c r="Z1" s="16"/>
      <c r="AA1" s="16"/>
      <c r="AB1" s="16"/>
      <c r="AC1" s="16"/>
    </row>
    <row r="2" spans="1:33" ht="15.75" x14ac:dyDescent="0.25">
      <c r="B2" s="20" t="s">
        <v>87</v>
      </c>
      <c r="C2" s="21"/>
      <c r="D2" s="21"/>
      <c r="E2" s="21"/>
      <c r="F2" s="21"/>
      <c r="G2" s="21"/>
      <c r="H2" s="22"/>
      <c r="I2" s="23"/>
      <c r="J2" s="22"/>
      <c r="K2" s="24"/>
      <c r="L2" s="24"/>
      <c r="M2" s="21"/>
      <c r="N2" s="16"/>
      <c r="O2" s="16"/>
      <c r="Q2" s="16"/>
      <c r="R2" s="16"/>
      <c r="S2" s="25"/>
      <c r="T2" s="25"/>
      <c r="U2" s="26"/>
      <c r="V2" s="26"/>
      <c r="W2" s="26"/>
      <c r="X2" s="16"/>
      <c r="Y2" s="27"/>
      <c r="Z2" s="16"/>
      <c r="AA2" s="16"/>
      <c r="AB2" s="16"/>
      <c r="AC2" s="16"/>
    </row>
    <row r="3" spans="1:33" ht="15.75" x14ac:dyDescent="0.25">
      <c r="A3" s="28"/>
      <c r="B3" s="251" t="s">
        <v>29</v>
      </c>
      <c r="C3" s="252"/>
      <c r="D3" s="252"/>
      <c r="E3" s="252"/>
      <c r="F3" s="252"/>
      <c r="G3" s="252"/>
      <c r="H3" s="252"/>
      <c r="I3" s="252"/>
      <c r="J3" s="252"/>
      <c r="K3" s="252"/>
      <c r="L3" s="252"/>
      <c r="M3" s="252"/>
      <c r="N3" s="27"/>
      <c r="O3" s="27"/>
      <c r="P3" s="30"/>
      <c r="Q3" s="27"/>
      <c r="R3" s="16"/>
      <c r="S3" s="16"/>
      <c r="T3" s="16"/>
      <c r="U3" s="16"/>
      <c r="V3" s="16"/>
      <c r="W3" s="16"/>
      <c r="X3" s="16"/>
      <c r="Y3" s="27"/>
      <c r="Z3" s="16"/>
      <c r="AA3" s="16"/>
      <c r="AB3" s="16"/>
      <c r="AC3" s="16"/>
    </row>
    <row r="4" spans="1:33" ht="15.75" thickBot="1" x14ac:dyDescent="0.3">
      <c r="A4" s="31"/>
      <c r="B4" s="32"/>
      <c r="C4" s="16"/>
      <c r="D4" s="33"/>
      <c r="E4" s="34"/>
      <c r="F4" s="35"/>
      <c r="G4" s="36"/>
      <c r="H4" s="16"/>
      <c r="I4" s="16"/>
      <c r="J4" s="16"/>
      <c r="K4" s="16"/>
      <c r="L4" s="16"/>
      <c r="M4" s="16"/>
      <c r="N4" s="37"/>
      <c r="O4" s="38"/>
      <c r="Q4" s="29"/>
      <c r="R4" s="16"/>
      <c r="S4" s="16"/>
      <c r="T4" s="16"/>
      <c r="U4" s="39"/>
      <c r="V4" s="39"/>
      <c r="W4" s="39"/>
      <c r="X4" s="39"/>
      <c r="Y4" s="27"/>
      <c r="Z4" s="16"/>
      <c r="AA4" s="16"/>
      <c r="AB4" s="16"/>
      <c r="AC4" s="16"/>
    </row>
    <row r="5" spans="1:33" ht="19.5" customHeight="1" thickBot="1" x14ac:dyDescent="0.3">
      <c r="A5" s="40"/>
      <c r="B5" s="249" t="s">
        <v>30</v>
      </c>
      <c r="C5" s="250"/>
      <c r="D5" s="250"/>
      <c r="E5" s="250"/>
      <c r="F5" s="250"/>
      <c r="G5" s="250"/>
      <c r="H5" s="250"/>
      <c r="I5" s="253"/>
      <c r="J5" s="250" t="s">
        <v>95</v>
      </c>
      <c r="K5" s="250"/>
      <c r="L5" s="250"/>
      <c r="M5" s="250"/>
      <c r="N5" s="250"/>
      <c r="O5" s="250"/>
      <c r="P5" s="250"/>
      <c r="Q5" s="250"/>
      <c r="R5" s="250"/>
      <c r="S5" s="253"/>
      <c r="T5" s="41"/>
      <c r="U5" s="254"/>
      <c r="V5" s="254"/>
      <c r="W5" s="254"/>
      <c r="X5" s="254"/>
      <c r="Y5" s="255"/>
      <c r="Z5" s="249" t="s">
        <v>31</v>
      </c>
      <c r="AA5" s="250"/>
      <c r="AB5" s="250"/>
      <c r="AC5" s="250"/>
      <c r="AD5" s="42"/>
      <c r="AE5" s="42"/>
      <c r="AF5" s="42"/>
      <c r="AG5" s="43"/>
    </row>
    <row r="6" spans="1:33" ht="15.75" thickBot="1" x14ac:dyDescent="0.3">
      <c r="A6" s="44"/>
      <c r="B6" s="45"/>
      <c r="C6" s="46">
        <v>0.33333333333333337</v>
      </c>
      <c r="D6" s="47"/>
      <c r="E6" s="46">
        <v>0.33333333333333337</v>
      </c>
      <c r="F6" s="48"/>
      <c r="G6" s="49">
        <v>0.22222222222222221</v>
      </c>
      <c r="H6" s="48"/>
      <c r="I6" s="50">
        <v>0.1111111111111111</v>
      </c>
      <c r="J6" s="47"/>
      <c r="K6" s="50">
        <v>0.2</v>
      </c>
      <c r="L6" s="51"/>
      <c r="M6" s="50">
        <v>0.2</v>
      </c>
      <c r="N6" s="47"/>
      <c r="O6" s="50">
        <v>7.0000000000000007E-2</v>
      </c>
      <c r="P6" s="52"/>
      <c r="Q6" s="50">
        <v>0.13</v>
      </c>
      <c r="R6" s="53"/>
      <c r="S6" s="54">
        <v>0.4</v>
      </c>
      <c r="T6" s="55"/>
      <c r="U6" s="56"/>
      <c r="V6" s="56"/>
      <c r="W6" s="56"/>
      <c r="X6" s="56"/>
      <c r="Y6" s="57"/>
      <c r="Z6" s="58"/>
      <c r="AA6" s="47"/>
      <c r="AB6" s="47"/>
      <c r="AC6" s="47"/>
      <c r="AD6" s="59" t="s">
        <v>32</v>
      </c>
      <c r="AE6" s="42"/>
      <c r="AF6" s="42"/>
      <c r="AG6" s="43"/>
    </row>
    <row r="7" spans="1:33" ht="52.5" customHeight="1" thickBot="1" x14ac:dyDescent="0.3">
      <c r="A7" s="60"/>
      <c r="B7" s="61"/>
      <c r="C7" s="62">
        <v>0.33333333333333337</v>
      </c>
      <c r="D7" s="63"/>
      <c r="E7" s="62">
        <v>0.33333333333333337</v>
      </c>
      <c r="F7" s="64"/>
      <c r="G7" s="65">
        <v>0.22222222222222221</v>
      </c>
      <c r="H7" s="64"/>
      <c r="I7" s="66">
        <v>0.1111111111111111</v>
      </c>
      <c r="J7" s="258"/>
      <c r="K7" s="259"/>
      <c r="L7" s="259"/>
      <c r="M7" s="260"/>
      <c r="N7" s="258"/>
      <c r="O7" s="259"/>
      <c r="P7" s="259"/>
      <c r="Q7" s="260"/>
      <c r="R7" s="67"/>
      <c r="S7" s="68">
        <v>0.4</v>
      </c>
      <c r="T7" s="69"/>
      <c r="U7" s="70" t="s">
        <v>33</v>
      </c>
      <c r="V7" s="70"/>
      <c r="W7" s="70"/>
      <c r="X7" s="71"/>
      <c r="Y7" s="71"/>
      <c r="Z7" s="193"/>
      <c r="AA7" s="53"/>
      <c r="AB7" s="72"/>
      <c r="AC7" s="72"/>
      <c r="AD7" s="73"/>
      <c r="AE7" s="73"/>
      <c r="AF7" s="74"/>
      <c r="AG7" s="75"/>
    </row>
    <row r="8" spans="1:33" ht="98.25" customHeight="1" thickBot="1" x14ac:dyDescent="0.3">
      <c r="A8" s="76" t="s">
        <v>69</v>
      </c>
      <c r="B8" s="77" t="s">
        <v>34</v>
      </c>
      <c r="C8" s="77" t="s">
        <v>35</v>
      </c>
      <c r="D8" s="77" t="s">
        <v>85</v>
      </c>
      <c r="E8" s="78" t="s">
        <v>36</v>
      </c>
      <c r="F8" s="77" t="s">
        <v>86</v>
      </c>
      <c r="G8" s="79" t="s">
        <v>37</v>
      </c>
      <c r="H8" s="79" t="s">
        <v>38</v>
      </c>
      <c r="I8" s="80" t="s">
        <v>39</v>
      </c>
      <c r="J8" s="172" t="s">
        <v>40</v>
      </c>
      <c r="K8" s="80" t="s">
        <v>41</v>
      </c>
      <c r="L8" s="173" t="s">
        <v>42</v>
      </c>
      <c r="M8" s="80" t="s">
        <v>43</v>
      </c>
      <c r="N8" s="173" t="s">
        <v>44</v>
      </c>
      <c r="O8" s="158" t="s">
        <v>45</v>
      </c>
      <c r="P8" s="173" t="s">
        <v>46</v>
      </c>
      <c r="Q8" s="80" t="s">
        <v>47</v>
      </c>
      <c r="R8" s="173" t="s">
        <v>48</v>
      </c>
      <c r="S8" s="80" t="s">
        <v>49</v>
      </c>
      <c r="T8" s="76" t="s">
        <v>50</v>
      </c>
      <c r="U8" s="81" t="s">
        <v>93</v>
      </c>
      <c r="V8" s="81" t="s">
        <v>78</v>
      </c>
      <c r="W8" s="81" t="s">
        <v>91</v>
      </c>
      <c r="X8" s="201" t="s">
        <v>75</v>
      </c>
      <c r="Y8" s="82"/>
      <c r="Z8" s="194" t="s">
        <v>76</v>
      </c>
      <c r="AA8" s="81" t="s">
        <v>51</v>
      </c>
      <c r="AB8" s="83" t="s">
        <v>52</v>
      </c>
      <c r="AC8" s="83" t="s">
        <v>53</v>
      </c>
      <c r="AD8" s="197" t="s">
        <v>77</v>
      </c>
      <c r="AE8" s="84" t="s">
        <v>54</v>
      </c>
      <c r="AF8" s="85" t="s">
        <v>55</v>
      </c>
      <c r="AG8" s="85" t="s">
        <v>56</v>
      </c>
    </row>
    <row r="9" spans="1:33" x14ac:dyDescent="0.25">
      <c r="A9" s="86" t="s">
        <v>11</v>
      </c>
      <c r="B9" s="87">
        <v>10514</v>
      </c>
      <c r="C9" s="88">
        <f>+B9/B$26</f>
        <v>2.1152461081000606E-2</v>
      </c>
      <c r="D9" s="155">
        <v>4175</v>
      </c>
      <c r="E9" s="89">
        <f t="shared" ref="E9:E24" si="0">D9/$D$26</f>
        <v>1.9383084022767578E-2</v>
      </c>
      <c r="F9" s="156">
        <v>5221</v>
      </c>
      <c r="G9" s="89">
        <f>+F9/F$26</f>
        <v>2.0617376092373428E-2</v>
      </c>
      <c r="H9" s="156">
        <v>49885</v>
      </c>
      <c r="I9" s="90">
        <f>+H9/H$26</f>
        <v>1.6352108073060503E-2</v>
      </c>
      <c r="J9" s="91">
        <v>2272</v>
      </c>
      <c r="K9" s="92">
        <f>J9/$J$26</f>
        <v>2.9526433435566875E-2</v>
      </c>
      <c r="L9" s="93">
        <v>8119</v>
      </c>
      <c r="M9" s="92">
        <f>L9/$L$26</f>
        <v>2.6863291357027998E-2</v>
      </c>
      <c r="N9" s="94">
        <v>403</v>
      </c>
      <c r="O9" s="92">
        <f>N9/$N$26</f>
        <v>4.0645486636409482E-2</v>
      </c>
      <c r="P9" s="95">
        <v>234</v>
      </c>
      <c r="Q9" s="96">
        <f>P9/$P$26</f>
        <v>4.9829642248722314E-2</v>
      </c>
      <c r="R9" s="97">
        <v>1300</v>
      </c>
      <c r="S9" s="92">
        <f>R9/$R$26</f>
        <v>2.6999522316143637E-2</v>
      </c>
      <c r="T9" s="98" t="s">
        <v>11</v>
      </c>
      <c r="U9" s="99">
        <f>+((C9*0.3333333333+E9*0.3333333333+G9*0.2222222222+I9*0.1111111111)*0.5+(K9*0.2+M9*0.2+O9*0.07+Q9*0.13+S9*0.4)*0.5)</f>
        <v>2.5655589918217973E-2</v>
      </c>
      <c r="V9" s="99">
        <f>+U9+(U9*0.0003601)</f>
        <v>2.5664828496147523E-2</v>
      </c>
      <c r="W9" s="99">
        <v>2.5700000000000001E-2</v>
      </c>
      <c r="X9" s="202">
        <v>2.5700000000000001E-2</v>
      </c>
      <c r="Y9" s="101"/>
      <c r="Z9" s="100">
        <v>2.3900000000000001E-2</v>
      </c>
      <c r="AA9" s="174">
        <f>ROUND(Z9*0.9,4)</f>
        <v>2.1499999999999998E-2</v>
      </c>
      <c r="AB9" s="102"/>
      <c r="AC9" s="103">
        <v>2.56650824864877E-2</v>
      </c>
      <c r="AD9" s="198">
        <f>ROUND(X9*14900000,0)</f>
        <v>382930</v>
      </c>
      <c r="AE9" s="104">
        <v>227050</v>
      </c>
      <c r="AF9" s="105">
        <f>AD9-AE9</f>
        <v>155880</v>
      </c>
      <c r="AG9" s="106">
        <f>AF9/AE9</f>
        <v>0.68654481391763933</v>
      </c>
    </row>
    <row r="10" spans="1:33" x14ac:dyDescent="0.25">
      <c r="A10" s="86" t="s">
        <v>12</v>
      </c>
      <c r="B10" s="87">
        <v>80095</v>
      </c>
      <c r="C10" s="88">
        <f t="shared" ref="C10:C24" si="1">+B10/B$26</f>
        <v>0.16113813679691302</v>
      </c>
      <c r="D10" s="155">
        <v>22875</v>
      </c>
      <c r="E10" s="89">
        <f t="shared" si="0"/>
        <v>0.10620072982534333</v>
      </c>
      <c r="F10" s="156">
        <v>30708</v>
      </c>
      <c r="G10" s="89">
        <f t="shared" ref="G10:G24" si="2">+F10/F$26</f>
        <v>0.12126381632725593</v>
      </c>
      <c r="H10" s="156">
        <v>589365</v>
      </c>
      <c r="I10" s="90">
        <f t="shared" ref="I10:I24" si="3">+H10/H$26</f>
        <v>0.1931915440408801</v>
      </c>
      <c r="J10" s="91">
        <v>8065</v>
      </c>
      <c r="K10" s="92">
        <f t="shared" ref="K10:K24" si="4">J10/$J$26</f>
        <v>0.10481104122264387</v>
      </c>
      <c r="L10" s="93">
        <v>25157</v>
      </c>
      <c r="M10" s="92">
        <f t="shared" ref="M10:M24" si="5">L10/$L$26</f>
        <v>8.323682974119391E-2</v>
      </c>
      <c r="N10" s="94">
        <v>617</v>
      </c>
      <c r="O10" s="92">
        <f t="shared" ref="O10:O24" si="6">N10/$N$26</f>
        <v>6.2228946041351485E-2</v>
      </c>
      <c r="P10" s="95">
        <v>224</v>
      </c>
      <c r="Q10" s="96">
        <f t="shared" ref="Q10:Q24" si="7">P10/$P$26</f>
        <v>4.770017035775128E-2</v>
      </c>
      <c r="R10" s="97">
        <v>5563</v>
      </c>
      <c r="S10" s="92">
        <f t="shared" ref="S10:S24" si="8">R10/$R$26</f>
        <v>0.11553718664977466</v>
      </c>
      <c r="T10" s="98" t="s">
        <v>12</v>
      </c>
      <c r="U10" s="99">
        <f t="shared" ref="U10:U24" si="9">+((C10*0.3333333333+E10*0.3333333333+G10*0.2222222222+I10*0.1111111111)*0.5+(K10*0.2+M10*0.2+O10*0.07+Q10*0.13+S10*0.4)*0.5)</f>
        <v>0.11595384730206137</v>
      </c>
      <c r="V10" s="99">
        <f t="shared" ref="V10:V24" si="10">+U10+(U10*0.0003601)</f>
        <v>0.11599560228247485</v>
      </c>
      <c r="W10" s="99">
        <v>0.11522</v>
      </c>
      <c r="X10" s="202">
        <v>0.11522</v>
      </c>
      <c r="Y10" s="101"/>
      <c r="Z10" s="107">
        <v>0.1163</v>
      </c>
      <c r="AA10" s="174">
        <f>ROUND(Z10*0.9,4)</f>
        <v>0.1047</v>
      </c>
      <c r="AB10" s="102"/>
      <c r="AC10" s="103">
        <v>0.11524104964059088</v>
      </c>
      <c r="AD10" s="199">
        <f t="shared" ref="AD10:AD24" si="11">ROUND(X10*14900000,0)</f>
        <v>1716778</v>
      </c>
      <c r="AE10" s="14">
        <v>1104850</v>
      </c>
      <c r="AF10" s="105">
        <f t="shared" ref="AF10:AF26" si="12">AD10-AE10</f>
        <v>611928</v>
      </c>
      <c r="AG10" s="106">
        <f t="shared" ref="AG10:AG26" si="13">AF10/AE10</f>
        <v>0.5538561795718876</v>
      </c>
    </row>
    <row r="11" spans="1:33" x14ac:dyDescent="0.25">
      <c r="A11" s="86" t="s">
        <v>13</v>
      </c>
      <c r="B11" s="87">
        <v>26704</v>
      </c>
      <c r="C11" s="88">
        <f t="shared" si="1"/>
        <v>5.3724112679003254E-2</v>
      </c>
      <c r="D11" s="155">
        <v>12550</v>
      </c>
      <c r="E11" s="89">
        <f t="shared" si="0"/>
        <v>5.8265318439696553E-2</v>
      </c>
      <c r="F11" s="156">
        <v>11395</v>
      </c>
      <c r="G11" s="89">
        <f t="shared" si="2"/>
        <v>4.4998084767783032E-2</v>
      </c>
      <c r="H11" s="156">
        <v>128329</v>
      </c>
      <c r="I11" s="90">
        <f t="shared" si="3"/>
        <v>4.2065744751083121E-2</v>
      </c>
      <c r="J11" s="91">
        <v>4024</v>
      </c>
      <c r="K11" s="92">
        <f t="shared" si="4"/>
        <v>5.229505640172584E-2</v>
      </c>
      <c r="L11" s="93">
        <v>20810</v>
      </c>
      <c r="M11" s="92">
        <f t="shared" si="5"/>
        <v>6.885393436873416E-2</v>
      </c>
      <c r="N11" s="91">
        <v>1495</v>
      </c>
      <c r="O11" s="92">
        <f t="shared" si="6"/>
        <v>0.15078164397377711</v>
      </c>
      <c r="P11" s="95">
        <v>611</v>
      </c>
      <c r="Q11" s="96">
        <f t="shared" si="7"/>
        <v>0.1301107325383305</v>
      </c>
      <c r="R11" s="97">
        <v>3706</v>
      </c>
      <c r="S11" s="92">
        <f t="shared" si="8"/>
        <v>7.6969407464329481E-2</v>
      </c>
      <c r="T11" s="98" t="s">
        <v>13</v>
      </c>
      <c r="U11" s="99">
        <f t="shared" si="9"/>
        <v>6.7245013923760338E-2</v>
      </c>
      <c r="V11" s="99">
        <f t="shared" si="10"/>
        <v>6.7269228853274285E-2</v>
      </c>
      <c r="W11" s="99">
        <v>6.4170000000000005E-2</v>
      </c>
      <c r="X11" s="202">
        <v>6.4170000000000005E-2</v>
      </c>
      <c r="Y11" s="101"/>
      <c r="Z11" s="107">
        <v>7.1300000000000002E-2</v>
      </c>
      <c r="AA11" s="174">
        <f t="shared" ref="AA11:AA24" si="14">ROUND(Z11*0.9,4)</f>
        <v>6.4199999999999993E-2</v>
      </c>
      <c r="AB11" s="108"/>
      <c r="AC11" s="109">
        <v>6.4169403393839003E-2</v>
      </c>
      <c r="AD11" s="199">
        <f t="shared" si="11"/>
        <v>956133</v>
      </c>
      <c r="AE11" s="14">
        <v>677350</v>
      </c>
      <c r="AF11" s="105">
        <f t="shared" si="12"/>
        <v>278783</v>
      </c>
      <c r="AG11" s="106">
        <f t="shared" si="13"/>
        <v>0.41157894736842104</v>
      </c>
    </row>
    <row r="12" spans="1:33" x14ac:dyDescent="0.25">
      <c r="A12" s="86" t="s">
        <v>14</v>
      </c>
      <c r="B12" s="87">
        <v>17305</v>
      </c>
      <c r="C12" s="88">
        <f t="shared" si="1"/>
        <v>3.4814850580817527E-2</v>
      </c>
      <c r="D12" s="155">
        <v>9065</v>
      </c>
      <c r="E12" s="89">
        <f t="shared" si="0"/>
        <v>4.2085666267398347E-2</v>
      </c>
      <c r="F12" s="156">
        <v>8081</v>
      </c>
      <c r="G12" s="89">
        <f t="shared" si="2"/>
        <v>3.1911322773888078E-2</v>
      </c>
      <c r="H12" s="156">
        <v>80184</v>
      </c>
      <c r="I12" s="90">
        <f t="shared" si="3"/>
        <v>2.6284001878927203E-2</v>
      </c>
      <c r="J12" s="91">
        <v>3517</v>
      </c>
      <c r="K12" s="92">
        <f t="shared" si="4"/>
        <v>4.5706191194053128E-2</v>
      </c>
      <c r="L12" s="93">
        <v>14369</v>
      </c>
      <c r="M12" s="92">
        <f t="shared" si="5"/>
        <v>4.7542632529761708E-2</v>
      </c>
      <c r="N12" s="94">
        <v>439</v>
      </c>
      <c r="O12" s="92">
        <f t="shared" si="6"/>
        <v>4.4276348966212811E-2</v>
      </c>
      <c r="P12" s="95">
        <v>230</v>
      </c>
      <c r="Q12" s="96">
        <f t="shared" si="7"/>
        <v>4.8977853492333905E-2</v>
      </c>
      <c r="R12" s="97">
        <v>2111</v>
      </c>
      <c r="S12" s="92">
        <f t="shared" si="8"/>
        <v>4.3843070468753242E-2</v>
      </c>
      <c r="T12" s="98" t="s">
        <v>14</v>
      </c>
      <c r="U12" s="99">
        <f t="shared" si="9"/>
        <v>4.0649406820244066E-2</v>
      </c>
      <c r="V12" s="99">
        <f t="shared" si="10"/>
        <v>4.0664044671640039E-2</v>
      </c>
      <c r="W12" s="99">
        <v>4.4389999999999999E-2</v>
      </c>
      <c r="X12" s="202">
        <v>4.4389999999999999E-2</v>
      </c>
      <c r="Y12" s="101"/>
      <c r="Z12" s="107">
        <v>4.1300000000000003E-2</v>
      </c>
      <c r="AA12" s="174">
        <f t="shared" si="14"/>
        <v>3.7199999999999997E-2</v>
      </c>
      <c r="AB12" s="108"/>
      <c r="AC12" s="109">
        <v>4.4393511669602662E-2</v>
      </c>
      <c r="AD12" s="199">
        <f t="shared" si="11"/>
        <v>661411</v>
      </c>
      <c r="AE12" s="14">
        <v>392350</v>
      </c>
      <c r="AF12" s="105">
        <f t="shared" si="12"/>
        <v>269061</v>
      </c>
      <c r="AG12" s="106">
        <f t="shared" si="13"/>
        <v>0.68576780935389325</v>
      </c>
    </row>
    <row r="13" spans="1:33" x14ac:dyDescent="0.25">
      <c r="A13" s="86" t="s">
        <v>15</v>
      </c>
      <c r="B13" s="87">
        <v>13928</v>
      </c>
      <c r="C13" s="88">
        <f t="shared" si="1"/>
        <v>2.8020874827484922E-2</v>
      </c>
      <c r="D13" s="155">
        <v>8779</v>
      </c>
      <c r="E13" s="89">
        <f t="shared" si="0"/>
        <v>4.0757866978653072E-2</v>
      </c>
      <c r="F13" s="156">
        <v>12224</v>
      </c>
      <c r="G13" s="89">
        <f t="shared" si="2"/>
        <v>4.8271749732459832E-2</v>
      </c>
      <c r="H13" s="156">
        <v>89359</v>
      </c>
      <c r="I13" s="90">
        <f t="shared" si="3"/>
        <v>2.9291531027375237E-2</v>
      </c>
      <c r="J13" s="91">
        <v>2491</v>
      </c>
      <c r="K13" s="92">
        <f t="shared" si="4"/>
        <v>3.2372511306336747E-2</v>
      </c>
      <c r="L13" s="93">
        <v>15119</v>
      </c>
      <c r="M13" s="92">
        <f t="shared" si="5"/>
        <v>5.0024153470489753E-2</v>
      </c>
      <c r="N13" s="94">
        <v>594</v>
      </c>
      <c r="O13" s="92">
        <f t="shared" si="6"/>
        <v>5.9909228441754919E-2</v>
      </c>
      <c r="P13" s="95">
        <v>296</v>
      </c>
      <c r="Q13" s="96">
        <f t="shared" si="7"/>
        <v>6.3032367972742753E-2</v>
      </c>
      <c r="R13" s="97">
        <v>1100</v>
      </c>
      <c r="S13" s="92">
        <f t="shared" si="8"/>
        <v>2.2845749652121539E-2</v>
      </c>
      <c r="T13" s="98" t="s">
        <v>15</v>
      </c>
      <c r="U13" s="99">
        <f t="shared" si="9"/>
        <v>3.7456701981657313E-2</v>
      </c>
      <c r="V13" s="99">
        <f t="shared" si="10"/>
        <v>3.747019014004091E-2</v>
      </c>
      <c r="W13" s="99">
        <v>3.6920000000000001E-2</v>
      </c>
      <c r="X13" s="202">
        <v>3.6920000000000001E-2</v>
      </c>
      <c r="Y13" s="101"/>
      <c r="Z13" s="107">
        <v>3.5400000000000001E-2</v>
      </c>
      <c r="AA13" s="174">
        <f t="shared" si="14"/>
        <v>3.1899999999999998E-2</v>
      </c>
      <c r="AB13" s="108"/>
      <c r="AC13" s="109">
        <v>3.6923207733957346E-2</v>
      </c>
      <c r="AD13" s="199">
        <f t="shared" si="11"/>
        <v>550108</v>
      </c>
      <c r="AE13" s="14">
        <v>336300</v>
      </c>
      <c r="AF13" s="105">
        <f t="shared" si="12"/>
        <v>213808</v>
      </c>
      <c r="AG13" s="106">
        <f t="shared" si="13"/>
        <v>0.63576568539994049</v>
      </c>
    </row>
    <row r="14" spans="1:33" x14ac:dyDescent="0.25">
      <c r="A14" s="86" t="s">
        <v>16</v>
      </c>
      <c r="B14" s="87">
        <v>43079</v>
      </c>
      <c r="C14" s="88">
        <f t="shared" si="1"/>
        <v>8.6667954242764425E-2</v>
      </c>
      <c r="D14" s="155">
        <v>18527</v>
      </c>
      <c r="E14" s="89">
        <f t="shared" si="0"/>
        <v>8.601446651253053E-2</v>
      </c>
      <c r="F14" s="156">
        <v>20178</v>
      </c>
      <c r="G14" s="89">
        <f t="shared" si="2"/>
        <v>7.9681558090770155E-2</v>
      </c>
      <c r="H14" s="156">
        <v>227357</v>
      </c>
      <c r="I14" s="90">
        <f t="shared" si="3"/>
        <v>7.4526736196588492E-2</v>
      </c>
      <c r="J14" s="91">
        <v>6412</v>
      </c>
      <c r="K14" s="92">
        <f t="shared" si="4"/>
        <v>8.3329001403545253E-2</v>
      </c>
      <c r="L14" s="93">
        <v>20512</v>
      </c>
      <c r="M14" s="92">
        <f t="shared" si="5"/>
        <v>6.7867943381618223E-2</v>
      </c>
      <c r="N14" s="91">
        <v>521</v>
      </c>
      <c r="O14" s="92">
        <f t="shared" si="6"/>
        <v>5.2546646495209279E-2</v>
      </c>
      <c r="P14" s="95">
        <v>193</v>
      </c>
      <c r="Q14" s="96">
        <f t="shared" si="7"/>
        <v>4.1098807495741053E-2</v>
      </c>
      <c r="R14" s="97">
        <v>3126</v>
      </c>
      <c r="S14" s="92">
        <f t="shared" si="8"/>
        <v>6.4923466738665392E-2</v>
      </c>
      <c r="T14" s="98" t="s">
        <v>16</v>
      </c>
      <c r="U14" s="99">
        <f t="shared" si="9"/>
        <v>7.438922708351714E-2</v>
      </c>
      <c r="V14" s="99">
        <f t="shared" si="10"/>
        <v>7.4416014644189912E-2</v>
      </c>
      <c r="W14" s="99">
        <v>7.467E-2</v>
      </c>
      <c r="X14" s="202">
        <v>7.467E-2</v>
      </c>
      <c r="Y14" s="101"/>
      <c r="Z14" s="100">
        <v>7.1499999999999994E-2</v>
      </c>
      <c r="AA14" s="174">
        <f t="shared" si="14"/>
        <v>6.4399999999999999E-2</v>
      </c>
      <c r="AB14" s="108"/>
      <c r="AC14" s="109">
        <v>7.4674536811103337E-2</v>
      </c>
      <c r="AD14" s="199">
        <f t="shared" si="11"/>
        <v>1112583</v>
      </c>
      <c r="AE14" s="14">
        <v>679250</v>
      </c>
      <c r="AF14" s="105">
        <f t="shared" si="12"/>
        <v>433333</v>
      </c>
      <c r="AG14" s="106">
        <f t="shared" si="13"/>
        <v>0.63795804195804195</v>
      </c>
    </row>
    <row r="15" spans="1:33" x14ac:dyDescent="0.25">
      <c r="A15" s="110" t="s">
        <v>17</v>
      </c>
      <c r="B15" s="87">
        <v>18918</v>
      </c>
      <c r="C15" s="88">
        <f t="shared" si="1"/>
        <v>3.8059944714701303E-2</v>
      </c>
      <c r="D15" s="155">
        <v>6685</v>
      </c>
      <c r="E15" s="89">
        <f t="shared" si="0"/>
        <v>3.1036147710706889E-2</v>
      </c>
      <c r="F15" s="156">
        <v>7679</v>
      </c>
      <c r="G15" s="89">
        <f t="shared" si="2"/>
        <v>3.0323851946626231E-2</v>
      </c>
      <c r="H15" s="156">
        <v>73401</v>
      </c>
      <c r="I15" s="90">
        <f t="shared" si="3"/>
        <v>2.4060560983676739E-2</v>
      </c>
      <c r="J15" s="91">
        <v>3365</v>
      </c>
      <c r="K15" s="92">
        <f t="shared" si="4"/>
        <v>4.3730831210687736E-2</v>
      </c>
      <c r="L15" s="93">
        <v>13001</v>
      </c>
      <c r="M15" s="92">
        <f t="shared" si="5"/>
        <v>4.3016338333873756E-2</v>
      </c>
      <c r="N15" s="94">
        <v>432</v>
      </c>
      <c r="O15" s="92">
        <f t="shared" si="6"/>
        <v>4.3570347957639942E-2</v>
      </c>
      <c r="P15" s="95">
        <v>232</v>
      </c>
      <c r="Q15" s="96">
        <f t="shared" si="7"/>
        <v>4.9403747870528106E-2</v>
      </c>
      <c r="R15" s="97">
        <v>1368</v>
      </c>
      <c r="S15" s="92">
        <f t="shared" si="8"/>
        <v>2.8411805021911152E-2</v>
      </c>
      <c r="T15" s="111" t="s">
        <v>17</v>
      </c>
      <c r="U15" s="99">
        <f t="shared" si="9"/>
        <v>3.5315313866937557E-2</v>
      </c>
      <c r="V15" s="99">
        <f t="shared" si="10"/>
        <v>3.5328030911461042E-2</v>
      </c>
      <c r="W15" s="99">
        <v>3.5639999999999998E-2</v>
      </c>
      <c r="X15" s="202">
        <v>3.5639999999999998E-2</v>
      </c>
      <c r="Y15" s="101"/>
      <c r="Z15" s="100">
        <v>3.3599999999999998E-2</v>
      </c>
      <c r="AA15" s="174">
        <f t="shared" si="14"/>
        <v>3.0200000000000001E-2</v>
      </c>
      <c r="AB15" s="108"/>
      <c r="AC15" s="109">
        <v>3.5642667224949312E-2</v>
      </c>
      <c r="AD15" s="199">
        <f t="shared" si="11"/>
        <v>531036</v>
      </c>
      <c r="AE15" s="14">
        <v>319200</v>
      </c>
      <c r="AF15" s="105">
        <f t="shared" si="12"/>
        <v>211836</v>
      </c>
      <c r="AG15" s="106">
        <f t="shared" si="13"/>
        <v>0.66364661654135337</v>
      </c>
    </row>
    <row r="16" spans="1:33" x14ac:dyDescent="0.25">
      <c r="A16" s="86" t="s">
        <v>18</v>
      </c>
      <c r="B16" s="87">
        <v>20115</v>
      </c>
      <c r="C16" s="88">
        <f t="shared" si="1"/>
        <v>4.0468114385041581E-2</v>
      </c>
      <c r="D16" s="155">
        <v>8877</v>
      </c>
      <c r="E16" s="89">
        <f t="shared" si="0"/>
        <v>4.1212847154516841E-2</v>
      </c>
      <c r="F16" s="156">
        <v>9657</v>
      </c>
      <c r="G16" s="89">
        <f t="shared" si="2"/>
        <v>3.8134840245939508E-2</v>
      </c>
      <c r="H16" s="156">
        <v>107992</v>
      </c>
      <c r="I16" s="90">
        <f t="shared" si="3"/>
        <v>3.5399355618441417E-2</v>
      </c>
      <c r="J16" s="91">
        <v>4791</v>
      </c>
      <c r="K16" s="92">
        <f t="shared" si="4"/>
        <v>6.226282684410251E-2</v>
      </c>
      <c r="L16" s="93">
        <v>26014</v>
      </c>
      <c r="M16" s="92">
        <f t="shared" si="5"/>
        <v>8.6072381002799153E-2</v>
      </c>
      <c r="N16" s="94">
        <v>318</v>
      </c>
      <c r="O16" s="92">
        <f t="shared" si="6"/>
        <v>3.2072617246596068E-2</v>
      </c>
      <c r="P16" s="95">
        <v>153</v>
      </c>
      <c r="Q16" s="96">
        <f t="shared" si="7"/>
        <v>3.2580919931856897E-2</v>
      </c>
      <c r="R16" s="97">
        <v>3036</v>
      </c>
      <c r="S16" s="92">
        <f t="shared" si="8"/>
        <v>6.3054269039855448E-2</v>
      </c>
      <c r="T16" s="98" t="s">
        <v>18</v>
      </c>
      <c r="U16" s="99">
        <f t="shared" si="9"/>
        <v>5.0502004919269733E-2</v>
      </c>
      <c r="V16" s="99">
        <f t="shared" si="10"/>
        <v>5.0520190691241161E-2</v>
      </c>
      <c r="W16" s="99">
        <v>5.092E-2</v>
      </c>
      <c r="X16" s="202">
        <v>5.092E-2</v>
      </c>
      <c r="Y16" s="101"/>
      <c r="Z16" s="107">
        <v>4.7600000000000003E-2</v>
      </c>
      <c r="AA16" s="174">
        <f t="shared" si="14"/>
        <v>4.2799999999999998E-2</v>
      </c>
      <c r="AB16" s="108"/>
      <c r="AC16" s="109">
        <v>5.0923260131589106E-2</v>
      </c>
      <c r="AD16" s="199">
        <f t="shared" si="11"/>
        <v>758708</v>
      </c>
      <c r="AE16" s="14">
        <v>452200</v>
      </c>
      <c r="AF16" s="105">
        <f t="shared" si="12"/>
        <v>306508</v>
      </c>
      <c r="AG16" s="106">
        <f t="shared" si="13"/>
        <v>0.67781512605042016</v>
      </c>
    </row>
    <row r="17" spans="1:33" x14ac:dyDescent="0.25">
      <c r="A17" s="86" t="s">
        <v>19</v>
      </c>
      <c r="B17" s="87">
        <v>20389</v>
      </c>
      <c r="C17" s="88">
        <f t="shared" si="1"/>
        <v>4.1019357901894746E-2</v>
      </c>
      <c r="D17" s="155">
        <v>8128</v>
      </c>
      <c r="E17" s="89">
        <f t="shared" si="0"/>
        <v>3.7735498667558057E-2</v>
      </c>
      <c r="F17" s="156">
        <v>7519</v>
      </c>
      <c r="G17" s="89">
        <f t="shared" si="2"/>
        <v>2.969202276164639E-2</v>
      </c>
      <c r="H17" s="156">
        <v>72197</v>
      </c>
      <c r="I17" s="90">
        <f t="shared" si="3"/>
        <v>2.3665894488338161E-2</v>
      </c>
      <c r="J17" s="91">
        <v>2547</v>
      </c>
      <c r="K17" s="92">
        <f t="shared" si="4"/>
        <v>3.3100275510734523E-2</v>
      </c>
      <c r="L17" s="93">
        <v>10132</v>
      </c>
      <c r="M17" s="92">
        <f t="shared" si="5"/>
        <v>3.352369356194207E-2</v>
      </c>
      <c r="N17" s="94">
        <v>233</v>
      </c>
      <c r="O17" s="92">
        <f t="shared" si="6"/>
        <v>2.3499747856782653E-2</v>
      </c>
      <c r="P17" s="95">
        <v>114</v>
      </c>
      <c r="Q17" s="96">
        <f t="shared" si="7"/>
        <v>2.4275979557069848E-2</v>
      </c>
      <c r="R17" s="97">
        <v>1613</v>
      </c>
      <c r="S17" s="92">
        <f t="shared" si="8"/>
        <v>3.3500176535338218E-2</v>
      </c>
      <c r="T17" s="98" t="s">
        <v>19</v>
      </c>
      <c r="U17" s="99">
        <f t="shared" si="9"/>
        <v>3.3502557043202118E-2</v>
      </c>
      <c r="V17" s="99">
        <f t="shared" si="10"/>
        <v>3.3514621313993374E-2</v>
      </c>
      <c r="W17" s="99">
        <v>3.381E-2</v>
      </c>
      <c r="X17" s="202">
        <v>3.381E-2</v>
      </c>
      <c r="Y17" s="101"/>
      <c r="Z17" s="107">
        <v>3.3799999999999997E-2</v>
      </c>
      <c r="AA17" s="174">
        <f t="shared" si="14"/>
        <v>3.04E-2</v>
      </c>
      <c r="AB17" s="108"/>
      <c r="AC17" s="109">
        <v>3.3815114436610172E-2</v>
      </c>
      <c r="AD17" s="199">
        <f t="shared" si="11"/>
        <v>503769</v>
      </c>
      <c r="AE17" s="14">
        <v>321100</v>
      </c>
      <c r="AF17" s="105">
        <f t="shared" si="12"/>
        <v>182669</v>
      </c>
      <c r="AG17" s="106">
        <f t="shared" si="13"/>
        <v>0.56888508252880721</v>
      </c>
    </row>
    <row r="18" spans="1:33" x14ac:dyDescent="0.25">
      <c r="A18" s="86" t="s">
        <v>20</v>
      </c>
      <c r="B18" s="87">
        <v>47679</v>
      </c>
      <c r="C18" s="88">
        <f t="shared" si="1"/>
        <v>9.5922407445408781E-2</v>
      </c>
      <c r="D18" s="155">
        <v>17157</v>
      </c>
      <c r="E18" s="89">
        <f t="shared" si="0"/>
        <v>7.9654029360149314E-2</v>
      </c>
      <c r="F18" s="156">
        <v>19185</v>
      </c>
      <c r="G18" s="89">
        <f>+F18/F$26</f>
        <v>7.5760268211489026E-2</v>
      </c>
      <c r="H18" s="156">
        <v>174711</v>
      </c>
      <c r="I18" s="90">
        <f t="shared" si="3"/>
        <v>5.7269583112207555E-2</v>
      </c>
      <c r="J18" s="91">
        <v>9444</v>
      </c>
      <c r="K18" s="92">
        <f t="shared" si="4"/>
        <v>0.12273223475593907</v>
      </c>
      <c r="L18" s="93">
        <v>38717</v>
      </c>
      <c r="M18" s="92">
        <f t="shared" si="5"/>
        <v>0.12810272834955697</v>
      </c>
      <c r="N18" s="91">
        <v>788</v>
      </c>
      <c r="O18" s="92">
        <f t="shared" si="6"/>
        <v>7.9475542107917296E-2</v>
      </c>
      <c r="P18" s="95">
        <v>374</v>
      </c>
      <c r="Q18" s="96">
        <f t="shared" si="7"/>
        <v>7.9642248722316872E-2</v>
      </c>
      <c r="R18" s="97">
        <v>6802</v>
      </c>
      <c r="S18" s="92">
        <f t="shared" si="8"/>
        <v>0.14126980830339156</v>
      </c>
      <c r="T18" s="98" t="s">
        <v>20</v>
      </c>
      <c r="U18" s="99">
        <f t="shared" si="9"/>
        <v>0.1021580386607505</v>
      </c>
      <c r="V18" s="99">
        <f t="shared" si="10"/>
        <v>0.10219482577047224</v>
      </c>
      <c r="W18" s="99">
        <v>0.10023</v>
      </c>
      <c r="X18" s="202">
        <v>0.10023</v>
      </c>
      <c r="Y18" s="101"/>
      <c r="Z18" s="107">
        <v>0.1056</v>
      </c>
      <c r="AA18" s="174">
        <f t="shared" si="14"/>
        <v>9.5000000000000001E-2</v>
      </c>
      <c r="AB18" s="108"/>
      <c r="AC18" s="109">
        <v>0.10023595944972973</v>
      </c>
      <c r="AD18" s="199">
        <f t="shared" si="11"/>
        <v>1493427</v>
      </c>
      <c r="AE18" s="14">
        <v>1003200</v>
      </c>
      <c r="AF18" s="105">
        <f t="shared" si="12"/>
        <v>490227</v>
      </c>
      <c r="AG18" s="106">
        <f t="shared" si="13"/>
        <v>0.4886632775119617</v>
      </c>
    </row>
    <row r="19" spans="1:33" x14ac:dyDescent="0.25">
      <c r="A19" s="86" t="s">
        <v>21</v>
      </c>
      <c r="B19" s="87">
        <v>27525</v>
      </c>
      <c r="C19" s="88">
        <f t="shared" si="1"/>
        <v>5.5375831391909998E-2</v>
      </c>
      <c r="D19" s="155">
        <v>12985</v>
      </c>
      <c r="E19" s="89">
        <f t="shared" si="0"/>
        <v>6.0284873301948989E-2</v>
      </c>
      <c r="F19" s="156">
        <v>13976</v>
      </c>
      <c r="G19" s="89">
        <f t="shared" si="2"/>
        <v>5.5190279307989087E-2</v>
      </c>
      <c r="H19" s="156">
        <v>128502</v>
      </c>
      <c r="I19" s="90">
        <f t="shared" si="3"/>
        <v>4.2122453475081104E-2</v>
      </c>
      <c r="J19" s="91">
        <v>6317</v>
      </c>
      <c r="K19" s="92">
        <f t="shared" si="4"/>
        <v>8.2094401413941878E-2</v>
      </c>
      <c r="L19" s="93">
        <v>20192</v>
      </c>
      <c r="M19" s="92">
        <f t="shared" si="5"/>
        <v>6.6809161113574253E-2</v>
      </c>
      <c r="N19" s="94">
        <v>454</v>
      </c>
      <c r="O19" s="92">
        <f t="shared" si="6"/>
        <v>4.5789208270297532E-2</v>
      </c>
      <c r="P19" s="95">
        <v>226</v>
      </c>
      <c r="Q19" s="96">
        <f t="shared" si="7"/>
        <v>4.8126064735945488E-2</v>
      </c>
      <c r="R19" s="97">
        <v>3747</v>
      </c>
      <c r="S19" s="92">
        <f t="shared" si="8"/>
        <v>7.782093086045401E-2</v>
      </c>
      <c r="T19" s="98" t="s">
        <v>21</v>
      </c>
      <c r="U19" s="99">
        <f t="shared" si="9"/>
        <v>6.2934532595621942E-2</v>
      </c>
      <c r="V19" s="99">
        <f t="shared" si="10"/>
        <v>6.2957195320809622E-2</v>
      </c>
      <c r="W19" s="99">
        <v>6.4140000000000003E-2</v>
      </c>
      <c r="X19" s="202">
        <v>6.4140000000000003E-2</v>
      </c>
      <c r="Y19" s="101"/>
      <c r="Z19" s="107">
        <v>6.2199999999999998E-2</v>
      </c>
      <c r="AA19" s="174">
        <f t="shared" si="14"/>
        <v>5.6000000000000001E-2</v>
      </c>
      <c r="AB19" s="108"/>
      <c r="AC19" s="109">
        <v>6.4137276295022208E-2</v>
      </c>
      <c r="AD19" s="199">
        <f t="shared" si="11"/>
        <v>955686</v>
      </c>
      <c r="AE19" s="14">
        <v>590900</v>
      </c>
      <c r="AF19" s="105">
        <f t="shared" si="12"/>
        <v>364786</v>
      </c>
      <c r="AG19" s="106">
        <f t="shared" si="13"/>
        <v>0.61733965137925195</v>
      </c>
    </row>
    <row r="20" spans="1:33" x14ac:dyDescent="0.25">
      <c r="A20" s="86" t="s">
        <v>22</v>
      </c>
      <c r="B20" s="87">
        <v>53854</v>
      </c>
      <c r="C20" s="88">
        <f t="shared" si="1"/>
        <v>0.10834550495113246</v>
      </c>
      <c r="D20" s="155">
        <v>22908</v>
      </c>
      <c r="E20" s="89">
        <f t="shared" si="0"/>
        <v>0.10635393743558316</v>
      </c>
      <c r="F20" s="156">
        <v>27923</v>
      </c>
      <c r="G20" s="89">
        <f t="shared" si="2"/>
        <v>0.11026603957620057</v>
      </c>
      <c r="H20" s="156">
        <v>413684</v>
      </c>
      <c r="I20" s="90">
        <f t="shared" si="3"/>
        <v>0.13560399871897286</v>
      </c>
      <c r="J20" s="91">
        <v>6729</v>
      </c>
      <c r="K20" s="92">
        <f t="shared" si="4"/>
        <v>8.7448666632011229E-2</v>
      </c>
      <c r="L20" s="93">
        <v>28852</v>
      </c>
      <c r="M20" s="92">
        <f t="shared" si="5"/>
        <v>9.5462456242514079E-2</v>
      </c>
      <c r="N20" s="91">
        <v>404</v>
      </c>
      <c r="O20" s="92">
        <f t="shared" si="6"/>
        <v>4.0746343923348464E-2</v>
      </c>
      <c r="P20" s="95">
        <v>183</v>
      </c>
      <c r="Q20" s="96">
        <f t="shared" si="7"/>
        <v>3.896933560477002E-2</v>
      </c>
      <c r="R20" s="97">
        <v>3536</v>
      </c>
      <c r="S20" s="92">
        <f t="shared" si="8"/>
        <v>7.3438700699910694E-2</v>
      </c>
      <c r="T20" s="98" t="s">
        <v>22</v>
      </c>
      <c r="U20" s="99">
        <f t="shared" si="9"/>
        <v>9.2506559330811783E-2</v>
      </c>
      <c r="V20" s="99">
        <f t="shared" si="10"/>
        <v>9.2539870942826813E-2</v>
      </c>
      <c r="W20" s="99">
        <v>9.2719999999999997E-2</v>
      </c>
      <c r="X20" s="202">
        <v>9.2719999999999997E-2</v>
      </c>
      <c r="Y20" s="101"/>
      <c r="Z20" s="100">
        <v>9.4600000000000004E-2</v>
      </c>
      <c r="AA20" s="174">
        <f t="shared" si="14"/>
        <v>8.5099999999999995E-2</v>
      </c>
      <c r="AB20" s="108"/>
      <c r="AC20" s="109">
        <v>9.2717352315000681E-2</v>
      </c>
      <c r="AD20" s="199">
        <f t="shared" si="11"/>
        <v>1381528</v>
      </c>
      <c r="AE20" s="14">
        <v>898700</v>
      </c>
      <c r="AF20" s="105">
        <f t="shared" si="12"/>
        <v>482828</v>
      </c>
      <c r="AG20" s="106">
        <f t="shared" si="13"/>
        <v>0.5372515856236787</v>
      </c>
    </row>
    <row r="21" spans="1:33" x14ac:dyDescent="0.25">
      <c r="A21" s="86" t="s">
        <v>23</v>
      </c>
      <c r="B21" s="87">
        <v>39595</v>
      </c>
      <c r="C21" s="88">
        <f t="shared" si="1"/>
        <v>7.9658711860587691E-2</v>
      </c>
      <c r="D21" s="155">
        <v>22996</v>
      </c>
      <c r="E21" s="89">
        <f t="shared" si="0"/>
        <v>0.1067624910628894</v>
      </c>
      <c r="F21" s="156">
        <v>38887</v>
      </c>
      <c r="G21" s="89">
        <f t="shared" si="2"/>
        <v>0.15356213447694417</v>
      </c>
      <c r="H21" s="156">
        <v>499501</v>
      </c>
      <c r="I21" s="90">
        <f t="shared" si="3"/>
        <v>0.16373447598680554</v>
      </c>
      <c r="J21" s="91">
        <v>5714</v>
      </c>
      <c r="K21" s="92">
        <f t="shared" si="4"/>
        <v>7.425794042730155E-2</v>
      </c>
      <c r="L21" s="93">
        <v>21876</v>
      </c>
      <c r="M21" s="92">
        <f t="shared" si="5"/>
        <v>7.2381002799155617E-2</v>
      </c>
      <c r="N21" s="94">
        <v>432</v>
      </c>
      <c r="O21" s="92">
        <f t="shared" si="6"/>
        <v>4.3570347957639942E-2</v>
      </c>
      <c r="P21" s="95">
        <v>166</v>
      </c>
      <c r="Q21" s="96">
        <f t="shared" si="7"/>
        <v>3.534923339011925E-2</v>
      </c>
      <c r="R21" s="97">
        <v>4927</v>
      </c>
      <c r="S21" s="92">
        <f t="shared" si="8"/>
        <v>0.10232818957818439</v>
      </c>
      <c r="T21" s="98" t="s">
        <v>23</v>
      </c>
      <c r="U21" s="99">
        <f t="shared" si="9"/>
        <v>9.6181214232052906E-2</v>
      </c>
      <c r="V21" s="99">
        <f t="shared" si="10"/>
        <v>9.6215849087297869E-2</v>
      </c>
      <c r="W21" s="99">
        <v>9.6119999999999997E-2</v>
      </c>
      <c r="X21" s="202">
        <v>9.6110000000000001E-2</v>
      </c>
      <c r="Y21" s="101"/>
      <c r="Z21" s="100">
        <v>9.8500000000000004E-2</v>
      </c>
      <c r="AA21" s="174">
        <f t="shared" si="14"/>
        <v>8.8700000000000001E-2</v>
      </c>
      <c r="AB21" s="108"/>
      <c r="AC21" s="109">
        <v>9.6117924569266308E-2</v>
      </c>
      <c r="AD21" s="199">
        <f t="shared" si="11"/>
        <v>1432039</v>
      </c>
      <c r="AE21" s="14">
        <v>935750</v>
      </c>
      <c r="AF21" s="105">
        <f t="shared" si="12"/>
        <v>496289</v>
      </c>
      <c r="AG21" s="106">
        <f t="shared" si="13"/>
        <v>0.53036494790275179</v>
      </c>
    </row>
    <row r="22" spans="1:33" x14ac:dyDescent="0.25">
      <c r="A22" s="86" t="s">
        <v>24</v>
      </c>
      <c r="B22" s="87">
        <v>21856</v>
      </c>
      <c r="C22" s="88">
        <f t="shared" si="1"/>
        <v>4.3970723738477199E-2</v>
      </c>
      <c r="D22" s="155">
        <v>8156</v>
      </c>
      <c r="E22" s="89">
        <f t="shared" si="0"/>
        <v>3.786549300351913E-2</v>
      </c>
      <c r="F22" s="156">
        <v>7241</v>
      </c>
      <c r="G22" s="89">
        <f t="shared" si="2"/>
        <v>2.8594219552743917E-2</v>
      </c>
      <c r="H22" s="156">
        <v>70621</v>
      </c>
      <c r="I22" s="90">
        <f t="shared" si="3"/>
        <v>2.3149287846599295E-2</v>
      </c>
      <c r="J22" s="91">
        <v>2434</v>
      </c>
      <c r="K22" s="92">
        <f t="shared" si="4"/>
        <v>3.1631751312574723E-2</v>
      </c>
      <c r="L22" s="93">
        <v>11154</v>
      </c>
      <c r="M22" s="92">
        <f t="shared" si="5"/>
        <v>3.6905179430507487E-2</v>
      </c>
      <c r="N22" s="94">
        <v>586</v>
      </c>
      <c r="O22" s="92">
        <f t="shared" si="6"/>
        <v>5.9102370146243068E-2</v>
      </c>
      <c r="P22" s="95">
        <v>296</v>
      </c>
      <c r="Q22" s="96">
        <f t="shared" si="7"/>
        <v>6.3032367972742753E-2</v>
      </c>
      <c r="R22" s="97">
        <v>2060</v>
      </c>
      <c r="S22" s="92">
        <f t="shared" si="8"/>
        <v>4.2783858439427613E-2</v>
      </c>
      <c r="T22" s="98" t="s">
        <v>57</v>
      </c>
      <c r="U22" s="99">
        <f t="shared" si="9"/>
        <v>3.9678728143623394E-2</v>
      </c>
      <c r="V22" s="99">
        <f t="shared" si="10"/>
        <v>3.9693016453627911E-2</v>
      </c>
      <c r="W22" s="99">
        <v>3.9149999999999997E-2</v>
      </c>
      <c r="X22" s="202">
        <v>3.9149999999999997E-2</v>
      </c>
      <c r="Y22" s="101"/>
      <c r="Z22" s="100">
        <v>3.9100000000000003E-2</v>
      </c>
      <c r="AA22" s="174">
        <f t="shared" si="14"/>
        <v>3.5200000000000002E-2</v>
      </c>
      <c r="AB22" s="108"/>
      <c r="AC22" s="109">
        <v>3.9149587356748082E-2</v>
      </c>
      <c r="AD22" s="199">
        <f t="shared" si="11"/>
        <v>583335</v>
      </c>
      <c r="AE22" s="14">
        <v>371450</v>
      </c>
      <c r="AF22" s="105">
        <f t="shared" si="12"/>
        <v>211885</v>
      </c>
      <c r="AG22" s="106">
        <f t="shared" si="13"/>
        <v>0.57042670615156821</v>
      </c>
    </row>
    <row r="23" spans="1:33" x14ac:dyDescent="0.25">
      <c r="A23" s="86" t="s">
        <v>25</v>
      </c>
      <c r="B23" s="87">
        <v>29694</v>
      </c>
      <c r="C23" s="88">
        <f t="shared" si="1"/>
        <v>5.9739507260722087E-2</v>
      </c>
      <c r="D23" s="155">
        <v>14033</v>
      </c>
      <c r="E23" s="89">
        <f t="shared" si="0"/>
        <v>6.5150375590777826E-2</v>
      </c>
      <c r="F23" s="156">
        <v>14757</v>
      </c>
      <c r="G23" s="89">
        <f t="shared" si="2"/>
        <v>5.827439551717193E-2</v>
      </c>
      <c r="H23" s="156">
        <v>148731</v>
      </c>
      <c r="I23" s="90">
        <f t="shared" si="3"/>
        <v>4.8753440629735627E-2</v>
      </c>
      <c r="J23" s="91">
        <v>4334</v>
      </c>
      <c r="K23" s="92">
        <f t="shared" si="4"/>
        <v>5.6323751104642099E-2</v>
      </c>
      <c r="L23" s="93">
        <v>14937</v>
      </c>
      <c r="M23" s="92">
        <f t="shared" si="5"/>
        <v>4.9421971055539748E-2</v>
      </c>
      <c r="N23" s="91">
        <v>1694</v>
      </c>
      <c r="O23" s="92">
        <f t="shared" si="6"/>
        <v>0.1708522440746344</v>
      </c>
      <c r="P23" s="95">
        <v>1020</v>
      </c>
      <c r="Q23" s="96">
        <f t="shared" si="7"/>
        <v>0.217206132879046</v>
      </c>
      <c r="R23" s="97">
        <v>1997</v>
      </c>
      <c r="S23" s="92">
        <f t="shared" si="8"/>
        <v>4.1475420050260649E-2</v>
      </c>
      <c r="T23" s="98" t="s">
        <v>25</v>
      </c>
      <c r="U23" s="99">
        <f t="shared" si="9"/>
        <v>6.8966321192741736E-2</v>
      </c>
      <c r="V23" s="99">
        <f t="shared" si="10"/>
        <v>6.8991155965003242E-2</v>
      </c>
      <c r="W23" s="99">
        <v>6.5079999999999999E-2</v>
      </c>
      <c r="X23" s="202">
        <v>6.5089999999999995E-2</v>
      </c>
      <c r="Y23" s="101"/>
      <c r="Z23" s="100">
        <v>6.6799999999999998E-2</v>
      </c>
      <c r="AA23" s="174">
        <f t="shared" si="14"/>
        <v>6.0100000000000001E-2</v>
      </c>
      <c r="AB23" s="108"/>
      <c r="AC23" s="109">
        <v>6.5079145983221981E-2</v>
      </c>
      <c r="AD23" s="199">
        <f t="shared" si="11"/>
        <v>969841</v>
      </c>
      <c r="AE23" s="14">
        <v>634600</v>
      </c>
      <c r="AF23" s="105">
        <f t="shared" si="12"/>
        <v>335241</v>
      </c>
      <c r="AG23" s="106">
        <f t="shared" si="13"/>
        <v>0.52827135203277653</v>
      </c>
    </row>
    <row r="24" spans="1:33" x14ac:dyDescent="0.25">
      <c r="A24" s="86" t="s">
        <v>26</v>
      </c>
      <c r="B24" s="87">
        <v>25808</v>
      </c>
      <c r="C24" s="88">
        <f t="shared" si="1"/>
        <v>5.1921506142140354E-2</v>
      </c>
      <c r="D24" s="155">
        <v>17498</v>
      </c>
      <c r="E24" s="89">
        <f t="shared" si="0"/>
        <v>8.123717466596099E-2</v>
      </c>
      <c r="F24" s="156">
        <v>18602</v>
      </c>
      <c r="G24" s="89">
        <f t="shared" si="2"/>
        <v>7.3458040618718731E-2</v>
      </c>
      <c r="H24" s="156">
        <v>196858</v>
      </c>
      <c r="I24" s="90">
        <f t="shared" si="3"/>
        <v>6.4529283172227017E-2</v>
      </c>
      <c r="J24" s="91">
        <v>4492</v>
      </c>
      <c r="K24" s="92">
        <f t="shared" si="4"/>
        <v>5.8377085824192959E-2</v>
      </c>
      <c r="L24" s="93">
        <v>13273</v>
      </c>
      <c r="M24" s="92">
        <f t="shared" si="5"/>
        <v>4.3916303261711122E-2</v>
      </c>
      <c r="N24" s="94">
        <v>505</v>
      </c>
      <c r="O24" s="92">
        <f t="shared" si="6"/>
        <v>5.0932929904185575E-2</v>
      </c>
      <c r="P24" s="95">
        <v>144</v>
      </c>
      <c r="Q24" s="96">
        <f t="shared" si="7"/>
        <v>3.0664395229982964E-2</v>
      </c>
      <c r="R24" s="97">
        <v>2157</v>
      </c>
      <c r="S24" s="92">
        <f t="shared" si="8"/>
        <v>4.4798438181478328E-2</v>
      </c>
      <c r="T24" s="98" t="s">
        <v>26</v>
      </c>
      <c r="U24" s="99">
        <f t="shared" si="9"/>
        <v>5.6904942935530153E-2</v>
      </c>
      <c r="V24" s="99">
        <f t="shared" si="10"/>
        <v>5.6925434405481236E-2</v>
      </c>
      <c r="W24" s="99">
        <v>6.1120000000000001E-2</v>
      </c>
      <c r="X24" s="202">
        <v>6.1120000000000001E-2</v>
      </c>
      <c r="Y24" s="101"/>
      <c r="Z24" s="100">
        <v>5.8500000000000003E-2</v>
      </c>
      <c r="AA24" s="174">
        <f t="shared" si="14"/>
        <v>5.2699999999999997E-2</v>
      </c>
      <c r="AB24" s="108"/>
      <c r="AC24" s="109">
        <v>6.1124726715500517E-2</v>
      </c>
      <c r="AD24" s="199">
        <f t="shared" si="11"/>
        <v>910688</v>
      </c>
      <c r="AE24" s="14">
        <v>555750</v>
      </c>
      <c r="AF24" s="105">
        <f t="shared" si="12"/>
        <v>354938</v>
      </c>
      <c r="AG24" s="106">
        <f t="shared" si="13"/>
        <v>0.63866486729644623</v>
      </c>
    </row>
    <row r="25" spans="1:33" x14ac:dyDescent="0.25">
      <c r="A25" s="86"/>
      <c r="B25" s="87"/>
      <c r="C25" s="112"/>
      <c r="D25" s="113"/>
      <c r="E25" s="114"/>
      <c r="F25" s="113"/>
      <c r="G25" s="114"/>
      <c r="H25" s="113"/>
      <c r="I25" s="90"/>
      <c r="J25" s="94"/>
      <c r="K25" s="92"/>
      <c r="L25" s="115"/>
      <c r="M25" s="92"/>
      <c r="N25" s="116"/>
      <c r="O25" s="92"/>
      <c r="P25" s="117"/>
      <c r="Q25" s="96"/>
      <c r="R25" s="115"/>
      <c r="S25" s="92"/>
      <c r="T25" s="118"/>
      <c r="U25" s="117"/>
      <c r="V25" s="117"/>
      <c r="W25" s="117"/>
      <c r="X25" s="203"/>
      <c r="Z25" s="206"/>
      <c r="AA25" s="208"/>
      <c r="AD25" s="199"/>
      <c r="AE25" s="118"/>
      <c r="AF25" s="119"/>
      <c r="AG25" s="119"/>
    </row>
    <row r="26" spans="1:33" ht="15.75" thickBot="1" x14ac:dyDescent="0.3">
      <c r="A26" s="120" t="s">
        <v>58</v>
      </c>
      <c r="B26" s="87">
        <f t="shared" ref="B26:N26" si="15">SUM(B9:B24)</f>
        <v>497058</v>
      </c>
      <c r="C26" s="88">
        <f t="shared" si="15"/>
        <v>1</v>
      </c>
      <c r="D26" s="121">
        <f t="shared" si="15"/>
        <v>215394</v>
      </c>
      <c r="E26" s="89">
        <f t="shared" si="15"/>
        <v>1</v>
      </c>
      <c r="F26" s="87">
        <f t="shared" si="15"/>
        <v>253233</v>
      </c>
      <c r="G26" s="89">
        <f>SUM(G9:G24)</f>
        <v>1</v>
      </c>
      <c r="H26" s="157">
        <f>SUM(H9:H24)</f>
        <v>3050677</v>
      </c>
      <c r="I26" s="90">
        <f>SUM(I9:I24)</f>
        <v>1.0000000000000002</v>
      </c>
      <c r="J26" s="122">
        <f>SUM(J9:J24)</f>
        <v>76948</v>
      </c>
      <c r="K26" s="92">
        <f t="shared" si="15"/>
        <v>0.99999999999999978</v>
      </c>
      <c r="L26" s="123">
        <f>SUM(L9:L24)</f>
        <v>302234</v>
      </c>
      <c r="M26" s="92">
        <f>L26/$L$26</f>
        <v>1</v>
      </c>
      <c r="N26" s="122">
        <f t="shared" si="15"/>
        <v>9915</v>
      </c>
      <c r="O26" s="92">
        <v>1</v>
      </c>
      <c r="P26" s="95">
        <f t="shared" ref="P26" si="16">SUM(P9:P24)</f>
        <v>4696</v>
      </c>
      <c r="Q26" s="96">
        <f>SUM(Q9:Q24)</f>
        <v>1</v>
      </c>
      <c r="R26" s="123">
        <f>SUM(R9:R24)</f>
        <v>48149</v>
      </c>
      <c r="S26" s="92">
        <f>SUM(S9:S24)</f>
        <v>0.99999999999999989</v>
      </c>
      <c r="T26" s="124" t="s">
        <v>58</v>
      </c>
      <c r="U26" s="125">
        <f>SUM(U9:U24)</f>
        <v>0.99999999995</v>
      </c>
      <c r="V26" s="125">
        <f>SUM(V9:V25)</f>
        <v>1.000360099949982</v>
      </c>
      <c r="W26" s="125">
        <f>SUM(W9:W24)</f>
        <v>1</v>
      </c>
      <c r="X26" s="204">
        <f>SUM(X9:X24)</f>
        <v>1</v>
      </c>
      <c r="Y26" s="126"/>
      <c r="Z26" s="207">
        <v>1</v>
      </c>
      <c r="AA26" s="175">
        <v>0.9</v>
      </c>
      <c r="AB26" s="127"/>
      <c r="AC26" s="128">
        <f>SUM(AC9:AC24)</f>
        <v>1.000009806213219</v>
      </c>
      <c r="AD26" s="200">
        <f>SUM(AD9:AD24)</f>
        <v>14900000</v>
      </c>
      <c r="AE26" s="129">
        <v>9500000</v>
      </c>
      <c r="AF26" s="129">
        <f t="shared" si="12"/>
        <v>5400000</v>
      </c>
      <c r="AG26" s="130">
        <f t="shared" si="13"/>
        <v>0.56842105263157894</v>
      </c>
    </row>
    <row r="27" spans="1:33" ht="15.75" thickBot="1" x14ac:dyDescent="0.3">
      <c r="A27" s="120"/>
      <c r="B27" s="87"/>
      <c r="C27" s="88"/>
      <c r="D27" s="121"/>
      <c r="E27" s="89"/>
      <c r="F27" s="87"/>
      <c r="G27" s="89"/>
      <c r="H27" s="157"/>
      <c r="I27" s="89"/>
      <c r="J27" s="122"/>
      <c r="K27" s="161"/>
      <c r="L27" s="123"/>
      <c r="M27" s="161"/>
      <c r="N27" s="122"/>
      <c r="O27" s="161"/>
      <c r="P27" s="95"/>
      <c r="Q27" s="162"/>
      <c r="R27" s="123"/>
      <c r="S27" s="161"/>
      <c r="T27" s="163"/>
      <c r="U27" s="164"/>
      <c r="V27" s="164"/>
      <c r="W27" s="164"/>
      <c r="X27" s="165"/>
      <c r="Y27" s="101"/>
      <c r="Z27" s="205"/>
      <c r="AA27" s="166"/>
      <c r="AB27" s="167"/>
      <c r="AC27" s="168"/>
      <c r="AD27" s="169"/>
      <c r="AE27" s="169"/>
      <c r="AF27" s="169"/>
      <c r="AG27" s="170"/>
    </row>
    <row r="28" spans="1:33" x14ac:dyDescent="0.25">
      <c r="A28" s="131"/>
      <c r="B28" s="132"/>
      <c r="C28" s="133"/>
      <c r="D28" s="134"/>
      <c r="E28" s="133"/>
      <c r="F28" s="136"/>
      <c r="G28" s="133"/>
      <c r="H28" s="135"/>
      <c r="I28" s="133"/>
      <c r="J28" s="137"/>
      <c r="K28" s="133"/>
      <c r="L28" s="138"/>
      <c r="M28" s="133"/>
      <c r="N28" s="139"/>
      <c r="O28" s="133"/>
      <c r="P28" s="140"/>
      <c r="Q28" s="133"/>
      <c r="R28" s="141"/>
      <c r="S28" s="133"/>
      <c r="T28" s="142"/>
      <c r="U28" s="143"/>
      <c r="V28" s="143"/>
      <c r="W28" s="143"/>
      <c r="X28" s="144"/>
      <c r="Y28" s="144"/>
      <c r="Z28" s="144"/>
      <c r="AA28" s="145"/>
      <c r="AB28" s="146"/>
      <c r="AC28" s="147"/>
      <c r="AD28" s="171"/>
      <c r="AE28" s="171"/>
    </row>
    <row r="29" spans="1:33" x14ac:dyDescent="0.25">
      <c r="A29" s="148" t="s">
        <v>59</v>
      </c>
      <c r="B29" s="149"/>
      <c r="C29" s="149"/>
      <c r="D29" s="149"/>
      <c r="E29" s="149"/>
      <c r="F29" s="149"/>
      <c r="G29" s="149"/>
      <c r="H29" s="149"/>
      <c r="I29" s="149"/>
      <c r="J29" s="149"/>
      <c r="K29" s="149"/>
      <c r="L29" s="149"/>
      <c r="M29" s="149"/>
      <c r="N29" s="149"/>
      <c r="O29" s="149"/>
      <c r="Q29" s="149"/>
      <c r="R29" s="149"/>
      <c r="S29" s="16"/>
      <c r="T29" s="16"/>
      <c r="U29" s="150"/>
      <c r="V29" s="150"/>
      <c r="W29" s="150"/>
      <c r="X29" s="160"/>
      <c r="Y29" s="145" t="s">
        <v>60</v>
      </c>
      <c r="Z29" s="196"/>
      <c r="AA29" s="146"/>
      <c r="AB29" s="146"/>
      <c r="AC29" s="147"/>
    </row>
    <row r="30" spans="1:33" x14ac:dyDescent="0.25">
      <c r="A30" s="151" t="s">
        <v>61</v>
      </c>
      <c r="C30" s="33" t="s">
        <v>62</v>
      </c>
      <c r="F30" s="152"/>
      <c r="H30" s="152"/>
      <c r="U30" s="153"/>
      <c r="V30" s="153"/>
      <c r="W30" s="153"/>
      <c r="X30" s="153"/>
      <c r="Y30" s="153"/>
      <c r="Z30" s="153"/>
      <c r="AA30" s="153"/>
      <c r="AB30" s="153"/>
      <c r="AC30" s="147"/>
    </row>
    <row r="32" spans="1:33" x14ac:dyDescent="0.25">
      <c r="C32" s="261" t="s">
        <v>63</v>
      </c>
      <c r="D32" s="257"/>
      <c r="E32" s="257"/>
      <c r="F32" s="257"/>
      <c r="G32" s="257"/>
      <c r="H32" s="257"/>
      <c r="I32" s="257"/>
      <c r="O32" s="209"/>
    </row>
    <row r="33" spans="3:15" x14ac:dyDescent="0.25">
      <c r="C33" s="257" t="s">
        <v>64</v>
      </c>
      <c r="D33" s="257"/>
      <c r="E33" s="257"/>
      <c r="F33" s="257"/>
      <c r="G33" s="257"/>
      <c r="H33" s="257"/>
      <c r="I33" s="257"/>
      <c r="O33" s="209"/>
    </row>
    <row r="34" spans="3:15" x14ac:dyDescent="0.25">
      <c r="C34" s="257" t="s">
        <v>65</v>
      </c>
      <c r="D34" s="257"/>
      <c r="E34" s="257"/>
      <c r="F34" s="257"/>
      <c r="G34" s="257"/>
      <c r="H34" s="257"/>
      <c r="I34" s="257"/>
      <c r="O34" s="209"/>
    </row>
    <row r="35" spans="3:15" x14ac:dyDescent="0.25">
      <c r="C35" s="257" t="s">
        <v>66</v>
      </c>
      <c r="D35" s="257"/>
      <c r="E35" s="257"/>
      <c r="F35" s="257"/>
      <c r="G35" s="257"/>
      <c r="H35" s="257"/>
      <c r="I35" s="257"/>
      <c r="O35" s="209"/>
    </row>
    <row r="36" spans="3:15" x14ac:dyDescent="0.25">
      <c r="C36" s="257" t="s">
        <v>67</v>
      </c>
      <c r="D36" s="257"/>
      <c r="E36" s="257"/>
      <c r="F36" s="257"/>
      <c r="G36" s="257"/>
      <c r="H36" s="257"/>
      <c r="I36" s="257"/>
      <c r="O36" s="209"/>
    </row>
    <row r="37" spans="3:15" x14ac:dyDescent="0.25">
      <c r="C37" s="256" t="s">
        <v>70</v>
      </c>
      <c r="D37" s="257"/>
      <c r="E37" s="257"/>
      <c r="F37" s="257"/>
      <c r="G37" s="257"/>
      <c r="H37" s="257"/>
      <c r="I37" s="257"/>
      <c r="O37" s="209"/>
    </row>
    <row r="38" spans="3:15" x14ac:dyDescent="0.25">
      <c r="C38" s="256" t="s">
        <v>71</v>
      </c>
      <c r="D38" s="257"/>
      <c r="E38" s="257"/>
      <c r="F38" s="257"/>
      <c r="G38" s="257"/>
      <c r="H38" s="257"/>
      <c r="I38" s="257"/>
      <c r="O38" s="209"/>
    </row>
    <row r="39" spans="3:15" x14ac:dyDescent="0.25">
      <c r="C39" s="256" t="s">
        <v>72</v>
      </c>
      <c r="D39" s="257"/>
      <c r="E39" s="257"/>
      <c r="F39" s="257"/>
      <c r="G39" s="257"/>
      <c r="H39" s="257"/>
      <c r="I39" s="257"/>
      <c r="O39" s="209"/>
    </row>
    <row r="40" spans="3:15" x14ac:dyDescent="0.25">
      <c r="C40" s="256" t="s">
        <v>73</v>
      </c>
      <c r="D40" s="257"/>
      <c r="E40" s="257"/>
      <c r="F40" s="257"/>
      <c r="G40" s="257"/>
      <c r="H40" s="257"/>
      <c r="I40" s="257"/>
      <c r="O40" s="209"/>
    </row>
    <row r="41" spans="3:15" x14ac:dyDescent="0.25">
      <c r="C41" s="256" t="s">
        <v>74</v>
      </c>
      <c r="D41" s="257"/>
      <c r="E41" s="257"/>
      <c r="F41" s="257"/>
      <c r="G41" s="257"/>
      <c r="H41" s="257"/>
      <c r="I41" s="257"/>
      <c r="O41" s="209"/>
    </row>
    <row r="42" spans="3:15" x14ac:dyDescent="0.25">
      <c r="C42" s="154"/>
      <c r="O42" s="209"/>
    </row>
    <row r="43" spans="3:15" x14ac:dyDescent="0.25">
      <c r="O43" s="209"/>
    </row>
    <row r="44" spans="3:15" x14ac:dyDescent="0.25">
      <c r="O44" s="209"/>
    </row>
    <row r="45" spans="3:15" x14ac:dyDescent="0.25">
      <c r="O45" s="209"/>
    </row>
    <row r="46" spans="3:15" x14ac:dyDescent="0.25">
      <c r="O46" s="209"/>
    </row>
    <row r="47" spans="3:15" x14ac:dyDescent="0.25">
      <c r="O47" s="209"/>
    </row>
    <row r="49" spans="15:15" x14ac:dyDescent="0.25">
      <c r="O49" s="159"/>
    </row>
  </sheetData>
  <mergeCells count="17">
    <mergeCell ref="C41:I41"/>
    <mergeCell ref="J7:M7"/>
    <mergeCell ref="N7:Q7"/>
    <mergeCell ref="C32:I32"/>
    <mergeCell ref="C33:I33"/>
    <mergeCell ref="C34:I34"/>
    <mergeCell ref="C35:I35"/>
    <mergeCell ref="C36:I36"/>
    <mergeCell ref="C37:I37"/>
    <mergeCell ref="C38:I38"/>
    <mergeCell ref="C39:I39"/>
    <mergeCell ref="C40:I40"/>
    <mergeCell ref="Z5:AC5"/>
    <mergeCell ref="B3:M3"/>
    <mergeCell ref="B5:I5"/>
    <mergeCell ref="J5:S5"/>
    <mergeCell ref="U5:Y5"/>
  </mergeCells>
  <conditionalFormatting sqref="Y2:Z3">
    <cfRule type="cellIs" dxfId="3" priority="5" stopIfTrue="1" operator="greaterThanOrEqual">
      <formula>1</formula>
    </cfRule>
  </conditionalFormatting>
  <conditionalFormatting sqref="Y2:Y24 Y26:Y29">
    <cfRule type="cellIs" dxfId="2" priority="4" stopIfTrue="1" operator="lessThan">
      <formula>0</formula>
    </cfRule>
  </conditionalFormatting>
  <conditionalFormatting sqref="Z5:Z7">
    <cfRule type="cellIs" dxfId="1" priority="6" stopIfTrue="1" operator="between">
      <formula>1</formula>
      <formula>#REF!</formula>
    </cfRule>
  </conditionalFormatting>
  <conditionalFormatting sqref="Z9 Z14:Z15 Z20 Z24">
    <cfRule type="cellIs" dxfId="0" priority="2" stopIfTrue="1" operator="between">
      <formula>1</formula>
      <formula>#REF!</formula>
    </cfRule>
  </conditionalFormatting>
  <pageMargins left="0.7" right="0.7" top="0.75" bottom="0.75" header="0.3" footer="0.3"/>
  <pageSetup paperSize="5" orientation="landscape" r:id="rId1"/>
  <ignoredErrors>
    <ignoredError sqref="K9" evalError="1"/>
    <ignoredError sqref="M26 V26" formula="1"/>
    <ignoredError sqref="X26"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496EF8B42C964CAA1C44828F3BB899" ma:contentTypeVersion="9" ma:contentTypeDescription="Create a new document." ma:contentTypeScope="" ma:versionID="f7ee4c4782d5a501591ce3c25695fee5">
  <xsd:schema xmlns:xsd="http://www.w3.org/2001/XMLSchema" xmlns:xs="http://www.w3.org/2001/XMLSchema" xmlns:p="http://schemas.microsoft.com/office/2006/metadata/properties" xmlns:ns1="http://schemas.microsoft.com/sharepoint/v3" xmlns:ns3="9234f1e8-fba6-4606-81af-6974ee1423a3" targetNamespace="http://schemas.microsoft.com/office/2006/metadata/properties" ma:root="true" ma:fieldsID="aa391bf6734fff1554f0c27405c46095" ns1:_="" ns3:_="">
    <xsd:import namespace="http://schemas.microsoft.com/sharepoint/v3"/>
    <xsd:import namespace="9234f1e8-fba6-4606-81af-6974ee1423a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1:_ip_UnifiedCompliancePolicyProperties" minOccurs="0"/>
                <xsd:element ref="ns1:_ip_UnifiedCompliancePolicyUIAc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34f1e8-fba6-4606-81af-6974ee1423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D84DAC9-2854-4049-88DD-27C616D48B4A}">
  <ds:schemaRefs>
    <ds:schemaRef ds:uri="http://schemas.microsoft.com/sharepoint/v3/contenttype/forms"/>
  </ds:schemaRefs>
</ds:datastoreItem>
</file>

<file path=customXml/itemProps2.xml><?xml version="1.0" encoding="utf-8"?>
<ds:datastoreItem xmlns:ds="http://schemas.openxmlformats.org/officeDocument/2006/customXml" ds:itemID="{592F8BCD-EB30-42BA-BC2E-9EFE7ACD9F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234f1e8-fba6-4606-81af-6974ee1423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5CEC29-6F6F-4EA3-8CF7-EADA18BD52BF}">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FY23 CC Allocation</vt:lpstr>
      <vt:lpstr>FY23 Formulas &amp; Calculations</vt:lpstr>
      <vt:lpstr>'FY23 CC Allocation'!Print_Area</vt:lpstr>
    </vt:vector>
  </TitlesOfParts>
  <Company>EOLWD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Boyle, Marilyn (DWD)</dc:creator>
  <cp:lastModifiedBy>Boyle, Marilyn (EOL)</cp:lastModifiedBy>
  <cp:lastPrinted>2021-08-18T14:41:23Z</cp:lastPrinted>
  <dcterms:created xsi:type="dcterms:W3CDTF">2018-08-03T18:09:20Z</dcterms:created>
  <dcterms:modified xsi:type="dcterms:W3CDTF">2023-04-21T13:53:58Z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0x01010094496EF8B42C964CAA1C44828F3BB899</vt:lpwstr>
  </property>
</Properties>
</file>