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4/"/>
    </mc:Choice>
  </mc:AlternateContent>
  <xr:revisionPtr revIDLastSave="41" documentId="13_ncr:4000b_{61C5129D-A10A-4F69-9295-D95268D2F859}" xr6:coauthVersionLast="47" xr6:coauthVersionMax="47" xr10:uidLastSave="{350994B4-76FC-49C0-8ACF-2288EFF398A2}"/>
  <bookViews>
    <workbookView xWindow="-110" yWindow="-110" windowWidth="19420" windowHeight="10420" xr2:uid="{00000000-000D-0000-FFFF-FFFF00000000}"/>
  </bookViews>
  <sheets>
    <sheet name="Field" sheetId="1" r:id="rId1"/>
  </sheets>
  <definedNames>
    <definedName name="_xlnm.Print_Area" localSheetId="0">Field!$A$1:$L$30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19" i="1"/>
  <c r="M22" i="1" l="1"/>
  <c r="M21" i="1" l="1"/>
  <c r="M14" i="1" l="1"/>
  <c r="M17" i="1" l="1"/>
  <c r="M7" i="1" l="1"/>
  <c r="L11" i="1"/>
  <c r="M12" i="1" l="1"/>
  <c r="L20" i="1"/>
  <c r="M13" i="1"/>
  <c r="L15" i="1"/>
  <c r="M23" i="1" l="1"/>
  <c r="L18" i="1"/>
  <c r="L16" i="1"/>
  <c r="L10" i="1"/>
  <c r="L8" i="1"/>
  <c r="H4" i="1"/>
  <c r="B23" i="1"/>
  <c r="C21" i="1"/>
  <c r="D21" i="1"/>
  <c r="E23" i="1"/>
  <c r="F22" i="1"/>
  <c r="G22" i="1"/>
  <c r="H23" i="1"/>
  <c r="I20" i="1"/>
  <c r="J20" i="1"/>
  <c r="B4" i="1"/>
  <c r="E4" i="1"/>
  <c r="C22" i="1"/>
  <c r="D22" i="1"/>
  <c r="C10" i="1"/>
  <c r="D10" i="1"/>
  <c r="F16" i="1"/>
  <c r="G16" i="1"/>
  <c r="F17" i="1"/>
  <c r="F19" i="1"/>
  <c r="G19" i="1"/>
  <c r="F13" i="1"/>
  <c r="G13" i="1"/>
  <c r="F7" i="1"/>
  <c r="F10" i="1"/>
  <c r="G10" i="1"/>
  <c r="F21" i="1"/>
  <c r="G21" i="1"/>
  <c r="F15" i="1"/>
  <c r="G15" i="1"/>
  <c r="F20" i="1"/>
  <c r="G20" i="1"/>
  <c r="F14" i="1"/>
  <c r="F12" i="1"/>
  <c r="G12" i="1"/>
  <c r="F9" i="1"/>
  <c r="G9" i="1"/>
  <c r="F8" i="1"/>
  <c r="G8" i="1"/>
  <c r="I18" i="1"/>
  <c r="J18" i="1"/>
  <c r="I10" i="1"/>
  <c r="J10" i="1"/>
  <c r="I16" i="1"/>
  <c r="J16" i="1"/>
  <c r="I9" i="1"/>
  <c r="J9" i="1"/>
  <c r="I14" i="1"/>
  <c r="J14" i="1"/>
  <c r="I12" i="1"/>
  <c r="J12" i="1"/>
  <c r="I22" i="1"/>
  <c r="J22" i="1"/>
  <c r="I19" i="1"/>
  <c r="J19" i="1"/>
  <c r="I17" i="1"/>
  <c r="J17" i="1"/>
  <c r="I8" i="1"/>
  <c r="J8" i="1"/>
  <c r="I21" i="1"/>
  <c r="J21" i="1"/>
  <c r="I15" i="1"/>
  <c r="J15" i="1"/>
  <c r="I13" i="1"/>
  <c r="J13" i="1"/>
  <c r="I7" i="1"/>
  <c r="I11" i="1"/>
  <c r="J11" i="1"/>
  <c r="G17" i="1"/>
  <c r="F18" i="1"/>
  <c r="G18" i="1"/>
  <c r="F11" i="1"/>
  <c r="G11" i="1"/>
  <c r="C19" i="1"/>
  <c r="D19" i="1"/>
  <c r="C9" i="1"/>
  <c r="D9" i="1"/>
  <c r="C13" i="1"/>
  <c r="D13" i="1"/>
  <c r="C15" i="1"/>
  <c r="D15" i="1"/>
  <c r="C16" i="1"/>
  <c r="D16" i="1"/>
  <c r="C20" i="1"/>
  <c r="D20" i="1"/>
  <c r="C11" i="1"/>
  <c r="D11" i="1"/>
  <c r="C18" i="1"/>
  <c r="D18" i="1"/>
  <c r="C14" i="1"/>
  <c r="D14" i="1"/>
  <c r="C17" i="1"/>
  <c r="D17" i="1"/>
  <c r="C12" i="1"/>
  <c r="D12" i="1"/>
  <c r="C8" i="1"/>
  <c r="D8" i="1"/>
  <c r="C7" i="1"/>
  <c r="G14" i="1"/>
  <c r="K10" i="1"/>
  <c r="K21" i="1"/>
  <c r="K20" i="1"/>
  <c r="K22" i="1"/>
  <c r="K13" i="1"/>
  <c r="K9" i="1"/>
  <c r="K16" i="1"/>
  <c r="G7" i="1"/>
  <c r="G23" i="1"/>
  <c r="F23" i="1"/>
  <c r="K15" i="1"/>
  <c r="K12" i="1"/>
  <c r="I23" i="1"/>
  <c r="J7" i="1"/>
  <c r="J23" i="1"/>
  <c r="K19" i="1"/>
  <c r="K14" i="1"/>
  <c r="K17" i="1"/>
  <c r="K11" i="1"/>
  <c r="C23" i="1"/>
  <c r="D7" i="1"/>
  <c r="K18" i="1"/>
  <c r="K8" i="1"/>
  <c r="K7" i="1"/>
  <c r="D23" i="1"/>
  <c r="K23" i="1"/>
  <c r="L23" i="1"/>
</calcChain>
</file>

<file path=xl/sharedStrings.xml><?xml version="1.0" encoding="utf-8"?>
<sst xmlns="http://schemas.openxmlformats.org/spreadsheetml/2006/main" count="58" uniqueCount="53">
  <si>
    <t>TOTAL</t>
  </si>
  <si>
    <t>%</t>
  </si>
  <si>
    <t>$$</t>
  </si>
  <si>
    <t>Bristol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</si>
  <si>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</si>
  <si>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</si>
  <si>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</si>
  <si>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</si>
  <si>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</si>
  <si>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</si>
  <si>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</si>
  <si>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</si>
  <si>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</si>
  <si>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</si>
  <si>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</si>
  <si>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</si>
  <si>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</si>
  <si>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</si>
  <si>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</si>
  <si>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</si>
  <si>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</si>
  <si>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</si>
  <si>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</si>
  <si>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</si>
  <si>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</si>
  <si>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</si>
  <si>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</si>
  <si>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</si>
  <si>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</si>
  <si>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</si>
  <si>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</si>
  <si>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</si>
  <si>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</si>
  <si>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CY23
TOTALS P/AREA</t>
  </si>
  <si>
    <t>UIRE</t>
  </si>
  <si>
    <t>RESEA Funding for the Field CY24</t>
  </si>
  <si>
    <t>Downtown Boston</t>
  </si>
  <si>
    <t>Springfield</t>
  </si>
  <si>
    <t>Holyoke</t>
  </si>
  <si>
    <t>(2023 Completions)</t>
  </si>
  <si>
    <t>Data Source:  MOSES RESEA Planned v. Actual Report as of December 2023 (Jan-December 2023)</t>
  </si>
  <si>
    <t>40% based on Initial RESEA/CCS*</t>
  </si>
  <si>
    <t>40% based on Subsequent RESEA*</t>
  </si>
  <si>
    <t>Boston**</t>
  </si>
  <si>
    <t>Hampden***</t>
  </si>
  <si>
    <t>**Boston</t>
  </si>
  <si>
    <t>***Hampden</t>
  </si>
  <si>
    <t>Initial RESEAs completed</t>
  </si>
  <si>
    <t>RESEA Reviews Completed</t>
  </si>
  <si>
    <t>EEs</t>
  </si>
  <si>
    <t>FUIREA24</t>
  </si>
  <si>
    <t>January 1, 2024-September 30, 2025</t>
  </si>
  <si>
    <t>As of June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</si>
</sst>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>
    <font>
      <sz val="10"/>
      <name val="Arial"/>
    </font>
    <font>
      <sz val="10"/>
      <name val="Arial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0" fillId="0" borderId="0" xfId="0" applyNumberFormat="1" applyFont="1"/>
    <xf numFmtId="44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3" borderId="0" xfId="0" applyFont="1" applyFill="1"/>
    <xf numFmtId="0" fontId="11" fillId="3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13" fillId="0" borderId="0" xfId="0" applyFont="1" applyAlignment="1">
      <alignment horizontal="center"/>
    </xf>
    <xf numFmtId="0" fontId="5" fillId="0" borderId="0" xfId="0" applyFont="1"/>
    <xf numFmtId="0" fontId="13" fillId="4" borderId="0" xfId="0" applyFont="1" applyFill="1" applyAlignment="1">
      <alignment horizontal="center"/>
    </xf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9" applyFont="1" applyFill="1"/>
    <xf numFmtId="8" fontId="5" fillId="0" borderId="0" xfId="0" applyNumberFormat="1" applyFont="1"/>
    <xf numFmtId="0" fontId="11" fillId="0" borderId="0" xfId="0" applyFont="1" applyAlignment="1">
      <alignment horizontal="left"/>
    </xf>
    <xf numFmtId="0" fontId="3" fillId="0" borderId="0" xfId="0" applyFont="1"/>
    <xf numFmtId="0" fontId="13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8" fontId="11" fillId="0" borderId="4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Fill="1"/>
    <xf numFmtId="44" fontId="10" fillId="0" borderId="0" xfId="0" applyNumberFormat="1" applyFont="1" applyFill="1"/>
    <xf numFmtId="0" fontId="9" fillId="5" borderId="0" xfId="0" applyFont="1" applyFill="1" applyAlignment="1">
      <alignment horizontal="left"/>
    </xf>
    <xf numFmtId="0" fontId="10" fillId="5" borderId="0" xfId="0" applyFont="1" applyFill="1"/>
    <xf numFmtId="44" fontId="9" fillId="5" borderId="0" xfId="0" applyNumberFormat="1" applyFont="1" applyFill="1" applyAlignment="1">
      <alignment horizontal="left"/>
    </xf>
    <xf numFmtId="44" fontId="10" fillId="5" borderId="0" xfId="0" applyNumberFormat="1" applyFont="1" applyFill="1"/>
    <xf numFmtId="0" fontId="9" fillId="5" borderId="0" xfId="0" applyFont="1" applyFill="1" applyAlignment="1">
      <alignment horizontal="center" wrapText="1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0" fillId="5" borderId="9" xfId="0" applyFont="1" applyFill="1" applyBorder="1"/>
    <xf numFmtId="0" fontId="11" fillId="0" borderId="9" xfId="0" applyFont="1" applyBorder="1"/>
    <xf numFmtId="44" fontId="10" fillId="0" borderId="9" xfId="0" applyNumberFormat="1" applyFont="1" applyFill="1" applyBorder="1"/>
    <xf numFmtId="0" fontId="13" fillId="0" borderId="9" xfId="0" applyFont="1" applyBorder="1" applyAlignment="1">
      <alignment horizontal="center"/>
    </xf>
    <xf numFmtId="10" fontId="10" fillId="0" borderId="9" xfId="0" applyNumberFormat="1" applyFont="1" applyBorder="1"/>
    <xf numFmtId="44" fontId="10" fillId="0" borderId="9" xfId="0" applyNumberFormat="1" applyFont="1" applyBorder="1"/>
    <xf numFmtId="44" fontId="11" fillId="0" borderId="9" xfId="1" applyFont="1" applyFill="1" applyBorder="1"/>
    <xf numFmtId="0" fontId="10" fillId="2" borderId="9" xfId="0" applyFont="1" applyFill="1" applyBorder="1"/>
    <xf numFmtId="44" fontId="11" fillId="0" borderId="9" xfId="1" applyFont="1" applyBorder="1"/>
    <xf numFmtId="1" fontId="11" fillId="0" borderId="9" xfId="0" applyNumberFormat="1" applyFont="1" applyBorder="1"/>
    <xf numFmtId="44" fontId="3" fillId="0" borderId="9" xfId="1" applyFont="1" applyFill="1" applyBorder="1"/>
    <xf numFmtId="44" fontId="11" fillId="0" borderId="9" xfId="1" applyFont="1" applyFill="1" applyBorder="1" applyAlignment="1">
      <alignment vertical="center"/>
    </xf>
    <xf numFmtId="44" fontId="11" fillId="0" borderId="9" xfId="6" applyFont="1" applyFill="1" applyBorder="1"/>
    <xf numFmtId="0" fontId="12" fillId="0" borderId="9" xfId="0" applyFont="1" applyBorder="1"/>
    <xf numFmtId="9" fontId="12" fillId="0" borderId="9" xfId="0" applyNumberFormat="1" applyFont="1" applyBorder="1"/>
    <xf numFmtId="44" fontId="12" fillId="0" borderId="9" xfId="0" applyNumberFormat="1" applyFont="1" applyBorder="1"/>
    <xf numFmtId="44" fontId="14" fillId="0" borderId="9" xfId="1" applyFont="1" applyFill="1" applyBorder="1"/>
    <xf numFmtId="0" fontId="13" fillId="0" borderId="9" xfId="0" applyFont="1" applyBorder="1" applyAlignment="1">
      <alignment horizontal="center" vertical="center" wrapText="1"/>
    </xf>
    <xf numFmtId="44" fontId="13" fillId="0" borderId="9" xfId="1" quotePrefix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/>
    </xf>
    <xf numFmtId="0" fontId="4" fillId="0" borderId="9" xfId="0" applyFont="1" applyBorder="1"/>
    <xf numFmtId="44" fontId="13" fillId="2" borderId="9" xfId="1" applyFont="1" applyFill="1" applyBorder="1" applyAlignment="1">
      <alignment horizontal="center"/>
    </xf>
    <xf numFmtId="44" fontId="13" fillId="0" borderId="9" xfId="1" applyFont="1" applyFill="1" applyBorder="1"/>
    <xf numFmtId="8" fontId="11" fillId="0" borderId="9" xfId="0" applyNumberFormat="1" applyFont="1" applyBorder="1"/>
    <xf numFmtId="0" fontId="9" fillId="4" borderId="0" xfId="0" applyFont="1" applyFill="1" applyAlignment="1">
      <alignment horizontal="center" wrapText="1"/>
    </xf>
  </cellXfs>
  <cellStyles count="15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4" xr:uid="{00000000-0005-0000-0000-000003000000}"/>
    <cellStyle name="Currency 3 3" xfId="5" xr:uid="{00000000-0005-0000-0000-000004000000}"/>
    <cellStyle name="Currency 4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9" builtinId="5"/>
    <cellStyle name="Percent 2" xfId="10" xr:uid="{00000000-0005-0000-0000-00000A000000}"/>
    <cellStyle name="Percent 3" xfId="11" xr:uid="{00000000-0005-0000-0000-00000B000000}"/>
    <cellStyle name="Percent 3 2" xfId="12" xr:uid="{00000000-0005-0000-0000-00000C000000}"/>
    <cellStyle name="Percent 3 3" xfId="13" xr:uid="{00000000-0005-0000-0000-00000D000000}"/>
    <cellStyle name="Percent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30" zoomScaleNormal="30" workbookViewId="0">
      <selection activeCell="O21" sqref="O21"/>
    </sheetView>
  </sheetViews>
  <sheetFormatPr defaultColWidth="40.453125" defaultRowHeight="28.5"/>
  <cols>
    <col min="1" max="1" width="40.453125" style="3" customWidth="1"/>
    <col min="2" max="2" width="39.81640625" style="3" customWidth="1"/>
    <col min="3" max="3" width="28.26953125" style="3" customWidth="1"/>
    <col min="4" max="4" width="33.54296875" style="3" customWidth="1"/>
    <col min="5" max="6" width="28.54296875" style="3" customWidth="1"/>
    <col min="7" max="7" width="36.26953125" style="3" customWidth="1"/>
    <col min="8" max="8" width="28.453125" style="3" customWidth="1"/>
    <col min="9" max="9" width="33.36328125" style="3" bestFit="1" customWidth="1"/>
    <col min="10" max="10" width="29" style="3" customWidth="1"/>
    <col min="11" max="11" width="28.81640625" style="3" customWidth="1"/>
    <col min="12" max="12" width="30.36328125" style="3" customWidth="1"/>
    <col min="13" max="13" width="29.81640625" style="3" customWidth="1"/>
    <col min="14" max="16384" width="40.453125" style="3"/>
  </cols>
  <sheetData>
    <row r="1" spans="1:16" ht="32.25" customHeight="1">
      <c r="A1" s="1" t="s">
        <v>35</v>
      </c>
      <c r="B1" s="1"/>
      <c r="D1" s="27"/>
      <c r="E1" s="28"/>
      <c r="F1" s="7"/>
      <c r="G1" s="28"/>
      <c r="H1" s="29"/>
      <c r="I1" s="29"/>
      <c r="J1" s="29"/>
      <c r="K1" s="2"/>
      <c r="L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>
      <c r="A3" s="4" t="s">
        <v>0</v>
      </c>
      <c r="B3" s="47" t="s">
        <v>41</v>
      </c>
      <c r="C3" s="47"/>
      <c r="D3" s="47"/>
      <c r="E3" s="47" t="s">
        <v>42</v>
      </c>
      <c r="F3" s="47"/>
      <c r="G3" s="47"/>
      <c r="H3" s="47" t="s">
        <v>12</v>
      </c>
      <c r="I3" s="48"/>
      <c r="J3" s="48"/>
      <c r="K3" s="45"/>
    </row>
    <row r="4" spans="1:16">
      <c r="A4" s="5">
        <v>8310822</v>
      </c>
      <c r="B4" s="49">
        <f>A4*0.4</f>
        <v>3324328.8000000003</v>
      </c>
      <c r="C4" s="49"/>
      <c r="D4" s="47"/>
      <c r="E4" s="49">
        <f>A4*0.4</f>
        <v>3324328.8000000003</v>
      </c>
      <c r="F4" s="49"/>
      <c r="G4" s="49"/>
      <c r="H4" s="49">
        <f>A4*0.2</f>
        <v>1662164.4000000001</v>
      </c>
      <c r="I4" s="50"/>
      <c r="J4" s="50"/>
      <c r="K4" s="46"/>
    </row>
    <row r="5" spans="1:16" ht="25.5" customHeight="1">
      <c r="A5" s="6"/>
      <c r="B5" s="51" t="s">
        <v>39</v>
      </c>
      <c r="C5" s="51"/>
      <c r="D5" s="47"/>
      <c r="E5" s="52" t="s">
        <v>39</v>
      </c>
      <c r="F5" s="49"/>
      <c r="G5" s="49"/>
      <c r="H5" s="52" t="s">
        <v>13</v>
      </c>
      <c r="I5" s="50"/>
      <c r="J5" s="50"/>
      <c r="K5" s="46"/>
      <c r="L5" s="43"/>
      <c r="M5" s="44"/>
    </row>
    <row r="6" spans="1:16" ht="85.5">
      <c r="A6" s="52" t="s">
        <v>21</v>
      </c>
      <c r="B6" s="52"/>
      <c r="C6" s="53" t="s">
        <v>1</v>
      </c>
      <c r="D6" s="53" t="s">
        <v>2</v>
      </c>
      <c r="E6" s="52"/>
      <c r="F6" s="53" t="s">
        <v>1</v>
      </c>
      <c r="G6" s="53" t="s">
        <v>2</v>
      </c>
      <c r="H6" s="52"/>
      <c r="I6" s="53" t="s">
        <v>1</v>
      </c>
      <c r="J6" s="53" t="s">
        <v>2</v>
      </c>
      <c r="K6" s="78" t="s">
        <v>33</v>
      </c>
      <c r="L6" s="26" t="s">
        <v>22</v>
      </c>
      <c r="M6" s="26" t="s">
        <v>23</v>
      </c>
      <c r="N6" s="24"/>
      <c r="O6" s="24"/>
    </row>
    <row r="7" spans="1:16">
      <c r="A7" s="54" t="s">
        <v>6</v>
      </c>
      <c r="B7" s="55">
        <v>783</v>
      </c>
      <c r="C7" s="58">
        <f>B7/B23</f>
        <v>1.6409933983024205E-2</v>
      </c>
      <c r="D7" s="59">
        <f>B4*C7</f>
        <v>54552.01614586608</v>
      </c>
      <c r="E7" s="55">
        <v>739</v>
      </c>
      <c r="F7" s="58">
        <f>E7/E23</f>
        <v>1.6019596366868265E-2</v>
      </c>
      <c r="G7" s="59">
        <f>E4*F7</f>
        <v>53254.405566755544</v>
      </c>
      <c r="H7" s="55">
        <v>136</v>
      </c>
      <c r="I7" s="58">
        <f>H7/H23</f>
        <v>1.6419171797657853E-2</v>
      </c>
      <c r="J7" s="59">
        <f>H4*I7</f>
        <v>27291.362839550889</v>
      </c>
      <c r="K7" s="56">
        <f>D7+G7+J7</f>
        <v>135097.78455217252</v>
      </c>
      <c r="L7" s="60">
        <v>10000</v>
      </c>
      <c r="M7" s="60">
        <f>K7-L7</f>
        <v>125097.78455217252</v>
      </c>
      <c r="N7" s="12"/>
      <c r="O7" s="8"/>
    </row>
    <row r="8" spans="1:16">
      <c r="A8" s="61" t="s">
        <v>43</v>
      </c>
      <c r="B8" s="55">
        <v>4235</v>
      </c>
      <c r="C8" s="58">
        <f>B8/B23</f>
        <v>8.8756156344964893E-2</v>
      </c>
      <c r="D8" s="59">
        <f>B4*C8</f>
        <v>295054.64671486954</v>
      </c>
      <c r="E8" s="55">
        <v>4066</v>
      </c>
      <c r="F8" s="58">
        <f>E8/E23</f>
        <v>8.8140296113242728E-2</v>
      </c>
      <c r="G8" s="59">
        <f>E4*F8</f>
        <v>293007.32480978087</v>
      </c>
      <c r="H8" s="55">
        <v>569</v>
      </c>
      <c r="I8" s="58">
        <f>H8/H23</f>
        <v>6.8694917300494984E-2</v>
      </c>
      <c r="J8" s="59">
        <f>H4*I8</f>
        <v>114182.24599782687</v>
      </c>
      <c r="K8" s="56">
        <f t="shared" ref="K8:K22" si="0">D8+G8+J8</f>
        <v>702244.21752247738</v>
      </c>
      <c r="L8" s="60">
        <f>K8</f>
        <v>702244.21752247738</v>
      </c>
      <c r="M8" s="60">
        <v>0</v>
      </c>
      <c r="N8" s="12"/>
      <c r="O8" s="8"/>
    </row>
    <row r="9" spans="1:16">
      <c r="A9" s="54" t="s">
        <v>3</v>
      </c>
      <c r="B9" s="55">
        <v>3415</v>
      </c>
      <c r="C9" s="58">
        <f>B9/B23</f>
        <v>7.1570784868489987E-2</v>
      </c>
      <c r="D9" s="59">
        <f>B4*C9</f>
        <v>237924.82137692551</v>
      </c>
      <c r="E9" s="55">
        <v>3394</v>
      </c>
      <c r="F9" s="58">
        <f>E9/E23</f>
        <v>7.3573085343911909E-2</v>
      </c>
      <c r="G9" s="59">
        <f>E4*F9</f>
        <v>244581.12651362427</v>
      </c>
      <c r="H9" s="55">
        <v>651</v>
      </c>
      <c r="I9" s="58">
        <f>H9/H23</f>
        <v>7.8594712060847519E-2</v>
      </c>
      <c r="J9" s="59">
        <f>H4*I9</f>
        <v>130637.33241579139</v>
      </c>
      <c r="K9" s="56">
        <f t="shared" si="0"/>
        <v>613143.28030634113</v>
      </c>
      <c r="L9" s="60">
        <v>300000</v>
      </c>
      <c r="M9" s="60">
        <f>K9-L9</f>
        <v>313143.28030634113</v>
      </c>
      <c r="N9" s="12"/>
      <c r="O9" s="8"/>
      <c r="P9" s="31"/>
    </row>
    <row r="10" spans="1:16">
      <c r="A10" s="54" t="s">
        <v>8</v>
      </c>
      <c r="B10" s="55">
        <v>2570</v>
      </c>
      <c r="C10" s="58">
        <f>B10/B23</f>
        <v>5.3861469139683538E-2</v>
      </c>
      <c r="D10" s="59">
        <f>B4*C10</f>
        <v>179053.23307136123</v>
      </c>
      <c r="E10" s="55">
        <v>2429</v>
      </c>
      <c r="F10" s="58">
        <f>E10/E23</f>
        <v>5.2654397259977025E-2</v>
      </c>
      <c r="G10" s="59">
        <f>E4*F10</f>
        <v>175040.52925798274</v>
      </c>
      <c r="H10" s="55">
        <v>459</v>
      </c>
      <c r="I10" s="58">
        <f>H10/H23</f>
        <v>5.5414704817095255E-2</v>
      </c>
      <c r="J10" s="59">
        <f>H4*I10</f>
        <v>92108.349583484247</v>
      </c>
      <c r="K10" s="56">
        <f t="shared" si="0"/>
        <v>446202.11191282817</v>
      </c>
      <c r="L10" s="60">
        <f>K10</f>
        <v>446202.11191282817</v>
      </c>
      <c r="M10" s="60">
        <v>0</v>
      </c>
      <c r="N10" s="12"/>
      <c r="O10" s="8"/>
    </row>
    <row r="11" spans="1:16">
      <c r="A11" s="54" t="s">
        <v>14</v>
      </c>
      <c r="B11" s="55">
        <v>913</v>
      </c>
      <c r="C11" s="58">
        <f>B11/B23</f>
        <v>1.9134444095148275E-2</v>
      </c>
      <c r="D11" s="59">
        <f>B4*C11</f>
        <v>63609.183577491356</v>
      </c>
      <c r="E11" s="55">
        <v>892</v>
      </c>
      <c r="F11" s="58">
        <f>E11/E23</f>
        <v>1.9336238104528409E-2</v>
      </c>
      <c r="G11" s="59">
        <f>E4*F11</f>
        <v>64280.013214541206</v>
      </c>
      <c r="H11" s="55">
        <v>206</v>
      </c>
      <c r="I11" s="58">
        <f>H11/H23</f>
        <v>2.4870216105275865E-2</v>
      </c>
      <c r="J11" s="59">
        <f>H4*I11</f>
        <v>41338.387830496198</v>
      </c>
      <c r="K11" s="56">
        <f t="shared" si="0"/>
        <v>169227.58462252875</v>
      </c>
      <c r="L11" s="60">
        <f>K11-M11</f>
        <v>42306.894622528751</v>
      </c>
      <c r="M11" s="62">
        <v>126920.69</v>
      </c>
      <c r="N11" s="12"/>
      <c r="O11" s="8"/>
    </row>
    <row r="12" spans="1:16">
      <c r="A12" s="54" t="s">
        <v>4</v>
      </c>
      <c r="B12" s="55">
        <v>4346</v>
      </c>
      <c r="C12" s="58">
        <f>B12/B23</f>
        <v>9.1082468825316981E-2</v>
      </c>
      <c r="D12" s="59">
        <f>B4*C12</f>
        <v>302788.07429110346</v>
      </c>
      <c r="E12" s="55">
        <v>4200</v>
      </c>
      <c r="F12" s="58">
        <f>E12/E23</f>
        <v>9.1045067308317615E-2</v>
      </c>
      <c r="G12" s="59">
        <f>E4*F12</f>
        <v>302663.73935097875</v>
      </c>
      <c r="H12" s="63">
        <v>1161</v>
      </c>
      <c r="I12" s="58">
        <f>H12/H23</f>
        <v>0.14016660630206446</v>
      </c>
      <c r="J12" s="59">
        <f>H4*I12</f>
        <v>232979.94306410721</v>
      </c>
      <c r="K12" s="56">
        <f t="shared" si="0"/>
        <v>838431.75670618948</v>
      </c>
      <c r="L12" s="60"/>
      <c r="M12" s="60">
        <f>K12</f>
        <v>838431.75670618948</v>
      </c>
      <c r="N12" s="12"/>
      <c r="O12" s="8"/>
    </row>
    <row r="13" spans="1:16">
      <c r="A13" s="54" t="s">
        <v>15</v>
      </c>
      <c r="B13" s="55">
        <v>789</v>
      </c>
      <c r="C13" s="58">
        <f>B13/B23</f>
        <v>1.6535680603583777E-2</v>
      </c>
      <c r="D13" s="59">
        <f>B4*C13</f>
        <v>54970.039258094941</v>
      </c>
      <c r="E13" s="55">
        <v>774</v>
      </c>
      <c r="F13" s="58">
        <f>E13/E23</f>
        <v>1.6778305261104246E-2</v>
      </c>
      <c r="G13" s="59">
        <f>E4*F13</f>
        <v>55776.603394680373</v>
      </c>
      <c r="H13" s="55">
        <v>135</v>
      </c>
      <c r="I13" s="58">
        <f>H13/H23</f>
        <v>1.629844259326331E-2</v>
      </c>
      <c r="J13" s="59">
        <f>H4*I13</f>
        <v>27090.691053965955</v>
      </c>
      <c r="K13" s="56">
        <f t="shared" si="0"/>
        <v>137837.33370674125</v>
      </c>
      <c r="L13" s="60">
        <v>69000</v>
      </c>
      <c r="M13" s="60">
        <f>K13-L13</f>
        <v>68837.33370674125</v>
      </c>
      <c r="N13" s="12"/>
      <c r="O13" s="8"/>
    </row>
    <row r="14" spans="1:16">
      <c r="A14" s="54" t="s">
        <v>16</v>
      </c>
      <c r="B14" s="55">
        <v>2289</v>
      </c>
      <c r="C14" s="58">
        <f>B14/B23</f>
        <v>4.7972335743476896E-2</v>
      </c>
      <c r="D14" s="59">
        <f>B4*C14</f>
        <v>159475.81731530966</v>
      </c>
      <c r="E14" s="55">
        <v>2268</v>
      </c>
      <c r="F14" s="58">
        <f>E14/E23</f>
        <v>4.9164336346491512E-2</v>
      </c>
      <c r="G14" s="59">
        <f>E4*F14</f>
        <v>163438.41924952852</v>
      </c>
      <c r="H14" s="55">
        <v>441</v>
      </c>
      <c r="I14" s="58">
        <f>H14/H23</f>
        <v>5.3241579137993482E-2</v>
      </c>
      <c r="J14" s="59">
        <f>H4*I14</f>
        <v>88496.257442955466</v>
      </c>
      <c r="K14" s="56">
        <f t="shared" si="0"/>
        <v>411410.49400779366</v>
      </c>
      <c r="L14" s="60">
        <v>276572</v>
      </c>
      <c r="M14" s="64">
        <f>K14-L14</f>
        <v>134838.49400779366</v>
      </c>
      <c r="N14" s="12"/>
      <c r="O14" s="8"/>
    </row>
    <row r="15" spans="1:16">
      <c r="A15" s="54" t="s">
        <v>17</v>
      </c>
      <c r="B15" s="55">
        <v>1528</v>
      </c>
      <c r="C15" s="58">
        <f>B15/B23</f>
        <v>3.2023472702504455E-2</v>
      </c>
      <c r="D15" s="59">
        <f>B4*C15</f>
        <v>106456.5525809494</v>
      </c>
      <c r="E15" s="55">
        <v>1465</v>
      </c>
      <c r="F15" s="58">
        <f>E15/E23</f>
        <v>3.175738657302031E-2</v>
      </c>
      <c r="G15" s="59">
        <f>E4*F15</f>
        <v>105571.99479742473</v>
      </c>
      <c r="H15" s="55">
        <v>278</v>
      </c>
      <c r="I15" s="58">
        <f>H15/H23</f>
        <v>3.3562718821682963E-2</v>
      </c>
      <c r="J15" s="59">
        <f>H4*I15</f>
        <v>55786.756392611373</v>
      </c>
      <c r="K15" s="56">
        <f t="shared" si="0"/>
        <v>267815.30377098551</v>
      </c>
      <c r="L15" s="64">
        <f>K15-M15</f>
        <v>66565.303770985513</v>
      </c>
      <c r="M15" s="60">
        <v>201250</v>
      </c>
      <c r="N15" s="12"/>
      <c r="O15" s="8"/>
    </row>
    <row r="16" spans="1:16">
      <c r="A16" s="61" t="s">
        <v>44</v>
      </c>
      <c r="B16" s="55">
        <v>3779</v>
      </c>
      <c r="C16" s="58">
        <f>B16/B23</f>
        <v>7.9199413182437395E-2</v>
      </c>
      <c r="D16" s="59">
        <f>B4*C16</f>
        <v>263284.89018547628</v>
      </c>
      <c r="E16" s="55">
        <v>3675</v>
      </c>
      <c r="F16" s="58">
        <f>E16/E23</f>
        <v>7.9664433894777911E-2</v>
      </c>
      <c r="G16" s="59">
        <f>E4*F16</f>
        <v>264830.77193210641</v>
      </c>
      <c r="H16" s="55">
        <v>474</v>
      </c>
      <c r="I16" s="58">
        <f>H16/H23</f>
        <v>5.7225642883013399E-2</v>
      </c>
      <c r="J16" s="59">
        <f>H4*I16</f>
        <v>95118.426367258246</v>
      </c>
      <c r="K16" s="56">
        <f t="shared" si="0"/>
        <v>623234.08848484093</v>
      </c>
      <c r="L16" s="60">
        <f>K16</f>
        <v>623234.08848484093</v>
      </c>
      <c r="M16" s="60">
        <v>0</v>
      </c>
      <c r="N16" s="12"/>
      <c r="O16" s="8"/>
    </row>
    <row r="17" spans="1:15">
      <c r="A17" s="54" t="s">
        <v>18</v>
      </c>
      <c r="B17" s="55">
        <v>3402</v>
      </c>
      <c r="C17" s="58">
        <f>B17/B23</f>
        <v>7.1298333857277588E-2</v>
      </c>
      <c r="D17" s="59">
        <f>B4*C17</f>
        <v>237019.104633763</v>
      </c>
      <c r="E17" s="55">
        <v>3169</v>
      </c>
      <c r="F17" s="58">
        <f>E17/E23</f>
        <v>6.8695671023823457E-2</v>
      </c>
      <c r="G17" s="59">
        <f>E4*F17</f>
        <v>228366.99761982184</v>
      </c>
      <c r="H17" s="55">
        <v>621</v>
      </c>
      <c r="I17" s="58">
        <f>H17/H23</f>
        <v>7.4972835929011231E-2</v>
      </c>
      <c r="J17" s="59">
        <f>H4*I17</f>
        <v>124617.17884824341</v>
      </c>
      <c r="K17" s="56">
        <f t="shared" si="0"/>
        <v>590003.28110182821</v>
      </c>
      <c r="L17" s="60">
        <v>295002</v>
      </c>
      <c r="M17" s="60">
        <f>K17-L17</f>
        <v>295001.28110182821</v>
      </c>
      <c r="N17" s="12"/>
      <c r="O17" s="8"/>
    </row>
    <row r="18" spans="1:15">
      <c r="A18" s="54" t="s">
        <v>7</v>
      </c>
      <c r="B18" s="55">
        <v>6205</v>
      </c>
      <c r="C18" s="58">
        <f>B18/B23</f>
        <v>0.13004296342869118</v>
      </c>
      <c r="D18" s="59">
        <f>B4*C18</f>
        <v>432305.56856334489</v>
      </c>
      <c r="E18" s="55">
        <v>5869</v>
      </c>
      <c r="F18" s="58">
        <f>E18/E23</f>
        <v>0.12722464286488477</v>
      </c>
      <c r="G18" s="59">
        <f>E4*F18</f>
        <v>422936.544345451</v>
      </c>
      <c r="H18" s="55">
        <v>1009</v>
      </c>
      <c r="I18" s="58">
        <f>H18/H23</f>
        <v>0.12181576723409393</v>
      </c>
      <c r="J18" s="59">
        <f>H4*I18</f>
        <v>202477.83165519743</v>
      </c>
      <c r="K18" s="56">
        <f t="shared" si="0"/>
        <v>1057719.9445639933</v>
      </c>
      <c r="L18" s="60">
        <f>K18</f>
        <v>1057719.9445639933</v>
      </c>
      <c r="M18" s="60">
        <v>0</v>
      </c>
      <c r="N18" s="12"/>
      <c r="O18" s="8"/>
    </row>
    <row r="19" spans="1:15">
      <c r="A19" s="54" t="s">
        <v>19</v>
      </c>
      <c r="B19" s="55">
        <v>5015</v>
      </c>
      <c r="C19" s="58">
        <f>B19/B23</f>
        <v>0.10510321701770932</v>
      </c>
      <c r="D19" s="59">
        <f>B4*C19</f>
        <v>349397.65130462125</v>
      </c>
      <c r="E19" s="55">
        <v>4895</v>
      </c>
      <c r="F19" s="58">
        <f>E19/E23</f>
        <v>0.10611085820814636</v>
      </c>
      <c r="G19" s="59">
        <f>E4*F19</f>
        <v>352747.3819340574</v>
      </c>
      <c r="H19" s="55">
        <v>982</v>
      </c>
      <c r="I19" s="58">
        <f>H19/H23</f>
        <v>0.11855607871544127</v>
      </c>
      <c r="J19" s="59">
        <f>H4*I19</f>
        <v>197059.69344440423</v>
      </c>
      <c r="K19" s="56">
        <f t="shared" si="0"/>
        <v>899204.72668308299</v>
      </c>
      <c r="L19" s="65">
        <f>K19-M19</f>
        <v>419204.72668308299</v>
      </c>
      <c r="M19" s="65">
        <v>480000</v>
      </c>
      <c r="N19" s="12"/>
      <c r="O19" s="8"/>
    </row>
    <row r="20" spans="1:15">
      <c r="A20" s="54" t="s">
        <v>20</v>
      </c>
      <c r="B20" s="55">
        <v>2261</v>
      </c>
      <c r="C20" s="58">
        <f>B20/B23</f>
        <v>4.7385518180865553E-2</v>
      </c>
      <c r="D20" s="59">
        <f>B4*C20</f>
        <v>157525.04279157499</v>
      </c>
      <c r="E20" s="55">
        <v>2232</v>
      </c>
      <c r="F20" s="58">
        <f>E20/E23</f>
        <v>4.8383950055277361E-2</v>
      </c>
      <c r="G20" s="59">
        <f>E4*F20</f>
        <v>160844.15862652013</v>
      </c>
      <c r="H20" s="55">
        <v>347</v>
      </c>
      <c r="I20" s="58">
        <f>H20/H23</f>
        <v>4.1893033924906432E-2</v>
      </c>
      <c r="J20" s="59">
        <f>H4*I20</f>
        <v>69633.10959797175</v>
      </c>
      <c r="K20" s="56">
        <f t="shared" si="0"/>
        <v>388002.31101606693</v>
      </c>
      <c r="L20" s="64">
        <f>K20-M20</f>
        <v>158002.31101606693</v>
      </c>
      <c r="M20" s="66">
        <v>230000</v>
      </c>
      <c r="N20" s="12"/>
      <c r="O20" s="8"/>
    </row>
    <row r="21" spans="1:15">
      <c r="A21" s="54" t="s">
        <v>9</v>
      </c>
      <c r="B21" s="55">
        <v>2529</v>
      </c>
      <c r="C21" s="58">
        <f>B21/B23</f>
        <v>5.3002200565859796E-2</v>
      </c>
      <c r="D21" s="59">
        <f>B4*C21</f>
        <v>176196.74180446402</v>
      </c>
      <c r="E21" s="55">
        <v>2483</v>
      </c>
      <c r="F21" s="58">
        <f>E21/E23</f>
        <v>5.3824976696798248E-2</v>
      </c>
      <c r="G21" s="59">
        <f>E4*F21</f>
        <v>178931.92019249531</v>
      </c>
      <c r="H21" s="55">
        <v>282</v>
      </c>
      <c r="I21" s="58">
        <f>H21/H23</f>
        <v>3.4045635639261135E-2</v>
      </c>
      <c r="J21" s="59">
        <f>H4*I21</f>
        <v>56589.443534951104</v>
      </c>
      <c r="K21" s="56">
        <f t="shared" si="0"/>
        <v>411718.10553191043</v>
      </c>
      <c r="L21" s="60">
        <v>75000</v>
      </c>
      <c r="M21" s="60">
        <f>K21-L21</f>
        <v>336718.10553191043</v>
      </c>
      <c r="N21" s="12"/>
      <c r="O21" s="8"/>
    </row>
    <row r="22" spans="1:15">
      <c r="A22" s="54" t="s">
        <v>11</v>
      </c>
      <c r="B22" s="55">
        <v>3656</v>
      </c>
      <c r="C22" s="58">
        <f>B22/B23</f>
        <v>7.6621607460966148E-2</v>
      </c>
      <c r="D22" s="59">
        <f>B4*C22</f>
        <v>254715.41638478465</v>
      </c>
      <c r="E22" s="55">
        <v>3581</v>
      </c>
      <c r="F22" s="58">
        <f>E22/E23</f>
        <v>7.7626758578829849E-2</v>
      </c>
      <c r="G22" s="59">
        <f>E4*F22</f>
        <v>258056.86919425117</v>
      </c>
      <c r="H22" s="55">
        <v>532</v>
      </c>
      <c r="I22" s="58">
        <f>H22/H23</f>
        <v>6.4227936737896896E-2</v>
      </c>
      <c r="J22" s="59">
        <f>H4*I22</f>
        <v>106757.38993118436</v>
      </c>
      <c r="K22" s="56">
        <f t="shared" si="0"/>
        <v>619529.67551022023</v>
      </c>
      <c r="L22" s="64">
        <v>72650</v>
      </c>
      <c r="M22" s="60">
        <f>K22-L22</f>
        <v>546879.67551022023</v>
      </c>
      <c r="N22" s="12"/>
      <c r="O22" s="8"/>
    </row>
    <row r="23" spans="1:15">
      <c r="A23" s="67" t="s">
        <v>10</v>
      </c>
      <c r="B23" s="67">
        <f t="shared" ref="B23:K23" si="1">SUM(B7:B22)</f>
        <v>47715</v>
      </c>
      <c r="C23" s="68">
        <f t="shared" si="1"/>
        <v>1</v>
      </c>
      <c r="D23" s="69">
        <f t="shared" si="1"/>
        <v>3324328.8</v>
      </c>
      <c r="E23" s="67">
        <f t="shared" si="1"/>
        <v>46131</v>
      </c>
      <c r="F23" s="68">
        <f t="shared" si="1"/>
        <v>1</v>
      </c>
      <c r="G23" s="69">
        <f t="shared" si="1"/>
        <v>3324328.8000000003</v>
      </c>
      <c r="H23" s="67">
        <f t="shared" si="1"/>
        <v>8283</v>
      </c>
      <c r="I23" s="68">
        <f t="shared" si="1"/>
        <v>1</v>
      </c>
      <c r="J23" s="69">
        <f t="shared" si="1"/>
        <v>1662164.4000000004</v>
      </c>
      <c r="K23" s="69">
        <f t="shared" si="1"/>
        <v>8310822.0000000009</v>
      </c>
      <c r="L23" s="70">
        <f>SUM(L7:L22)</f>
        <v>4613703.5985768037</v>
      </c>
      <c r="M23" s="70">
        <f>SUM(M7:M22)</f>
        <v>3697118.4014231972</v>
      </c>
      <c r="N23" s="8"/>
    </row>
    <row r="24" spans="1:15">
      <c r="A24" s="9"/>
      <c r="B24" s="9"/>
      <c r="C24" s="11"/>
      <c r="D24" s="10"/>
      <c r="E24" s="9"/>
      <c r="F24" s="11"/>
      <c r="G24" s="10"/>
      <c r="H24" s="9"/>
      <c r="I24" s="11"/>
      <c r="J24" s="10"/>
      <c r="K24" s="10"/>
      <c r="L24" s="23"/>
      <c r="M24" s="23"/>
      <c r="N24" s="8"/>
    </row>
    <row r="25" spans="1:15" ht="57">
      <c r="A25" s="2"/>
      <c r="B25" s="2"/>
      <c r="C25" s="12"/>
      <c r="H25" s="55"/>
      <c r="I25" s="55"/>
      <c r="J25" s="71" t="s">
        <v>47</v>
      </c>
      <c r="K25" s="71" t="s">
        <v>48</v>
      </c>
      <c r="L25" s="72" t="s">
        <v>49</v>
      </c>
    </row>
    <row r="26" spans="1:15">
      <c r="A26" s="13" t="s">
        <v>40</v>
      </c>
      <c r="B26" s="13"/>
      <c r="C26" s="14"/>
      <c r="D26" s="14"/>
      <c r="E26" s="14"/>
      <c r="F26" s="14"/>
      <c r="H26" s="73" t="s">
        <v>45</v>
      </c>
      <c r="I26" s="55" t="s">
        <v>5</v>
      </c>
      <c r="J26" s="55">
        <v>2322</v>
      </c>
      <c r="K26" s="55">
        <v>2178</v>
      </c>
      <c r="L26" s="55">
        <v>223</v>
      </c>
    </row>
    <row r="27" spans="1:15" ht="29" thickBot="1">
      <c r="A27" s="15"/>
      <c r="B27" s="15"/>
      <c r="C27" s="16"/>
      <c r="H27" s="57"/>
      <c r="I27" s="55" t="s">
        <v>36</v>
      </c>
      <c r="J27" s="55">
        <v>1913</v>
      </c>
      <c r="K27" s="55">
        <v>1888</v>
      </c>
      <c r="L27" s="55">
        <v>346</v>
      </c>
    </row>
    <row r="28" spans="1:15" ht="29" thickTop="1">
      <c r="A28" s="17"/>
      <c r="B28" s="34" t="s">
        <v>24</v>
      </c>
      <c r="C28" s="35"/>
      <c r="D28" s="36"/>
      <c r="G28" s="16"/>
      <c r="H28" s="57"/>
      <c r="I28" s="55"/>
      <c r="J28" s="55"/>
      <c r="K28" s="55"/>
      <c r="L28" s="74"/>
    </row>
    <row r="29" spans="1:15">
      <c r="A29" s="18"/>
      <c r="B29" s="37" t="s">
        <v>25</v>
      </c>
      <c r="C29" s="32">
        <v>17.225000000000001</v>
      </c>
      <c r="D29" s="38"/>
      <c r="F29" s="30"/>
      <c r="H29" s="75" t="s">
        <v>46</v>
      </c>
      <c r="I29" s="55" t="s">
        <v>37</v>
      </c>
      <c r="J29" s="63">
        <v>2495</v>
      </c>
      <c r="K29" s="55">
        <v>2436</v>
      </c>
      <c r="L29" s="55">
        <v>255</v>
      </c>
    </row>
    <row r="30" spans="1:15">
      <c r="A30" s="15" t="s">
        <v>52</v>
      </c>
      <c r="B30" s="39" t="s">
        <v>26</v>
      </c>
      <c r="C30" s="3" t="s">
        <v>34</v>
      </c>
      <c r="D30" s="38"/>
      <c r="G30" s="19"/>
      <c r="H30" s="76"/>
      <c r="I30" s="77" t="s">
        <v>38</v>
      </c>
      <c r="J30" s="63">
        <v>1284</v>
      </c>
      <c r="K30" s="55">
        <v>1239</v>
      </c>
      <c r="L30" s="55">
        <v>219</v>
      </c>
    </row>
    <row r="31" spans="1:15">
      <c r="A31" s="18"/>
      <c r="B31" s="37" t="s">
        <v>27</v>
      </c>
      <c r="C31" s="3" t="s">
        <v>28</v>
      </c>
      <c r="D31" s="38"/>
      <c r="F31" s="16"/>
      <c r="G31" s="16"/>
      <c r="I31" s="18"/>
      <c r="J31" s="8"/>
    </row>
    <row r="32" spans="1:15">
      <c r="A32" s="15"/>
      <c r="B32" s="37" t="s">
        <v>29</v>
      </c>
      <c r="C32" s="33" t="s">
        <v>50</v>
      </c>
      <c r="D32" s="38"/>
    </row>
    <row r="33" spans="1:7">
      <c r="A33" s="18"/>
      <c r="B33" s="37" t="s">
        <v>30</v>
      </c>
      <c r="C33" s="3" t="s">
        <v>51</v>
      </c>
      <c r="D33" s="38"/>
    </row>
    <row r="34" spans="1:7" ht="29" thickBot="1">
      <c r="B34" s="40" t="s">
        <v>31</v>
      </c>
      <c r="C34" s="41" t="s">
        <v>32</v>
      </c>
      <c r="D34" s="42"/>
    </row>
    <row r="35" spans="1:7" ht="29" thickTop="1">
      <c r="A35" s="25"/>
    </row>
    <row r="36" spans="1:7">
      <c r="G36" s="18"/>
    </row>
    <row r="37" spans="1:7">
      <c r="C37" s="20"/>
    </row>
    <row r="38" spans="1:7">
      <c r="C38" s="21"/>
    </row>
    <row r="39" spans="1:7">
      <c r="A39" s="22"/>
    </row>
  </sheetData>
  <mergeCells count="2">
    <mergeCell ref="B5:C5"/>
    <mergeCell ref="L5:M5"/>
  </mergeCells>
  <phoneticPr fontId="0" type="noConversion"/>
  <pageMargins left="0.75" right="0.75" top="1" bottom="1" header="0.5" footer="0.5"/>
  <pageSetup paperSize="5" scale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</vt:lpstr>
      <vt:lpstr>Field!Print_Area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(DCS)</cp:lastModifiedBy>
  <cp:lastPrinted>2018-04-11T12:02:32Z</cp:lastPrinted>
  <dcterms:created xsi:type="dcterms:W3CDTF">2012-05-11T12:28:37Z</dcterms:created>
  <dcterms:modified xsi:type="dcterms:W3CDTF">2024-07-07T19:53:08Z</dcterms:modified>
</cp:coreProperties>
</file>