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lisa_j_caissie_mass_gov/Documents/My Documents/BackupMyDocuments/WIOA Issuances/Local Annual Plan Guidance 04/FY25 Planning Docs/"/>
    </mc:Choice>
  </mc:AlternateContent>
  <xr:revisionPtr revIDLastSave="0" documentId="8_{AFA76077-3E52-4F6F-90B8-0B9DC0B279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eld" sheetId="1" r:id="rId1"/>
  </sheets>
  <definedNames>
    <definedName name="_xlnm.Print_Area" localSheetId="0">Field!$A$1:$L$29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  <c r="R23" i="1" l="1"/>
  <c r="Q18" i="1"/>
  <c r="Q16" i="1"/>
  <c r="Q10" i="1"/>
  <c r="Q8" i="1"/>
  <c r="S22" i="1"/>
  <c r="T20" i="1"/>
  <c r="S19" i="1"/>
  <c r="T18" i="1"/>
  <c r="T16" i="1"/>
  <c r="T15" i="1"/>
  <c r="S15" i="1"/>
  <c r="S14" i="1"/>
  <c r="S13" i="1"/>
  <c r="S12" i="1"/>
  <c r="S11" i="1"/>
  <c r="T10" i="1"/>
  <c r="S9" i="1"/>
  <c r="T8" i="1"/>
  <c r="S7" i="1"/>
  <c r="O23" i="1"/>
  <c r="N15" i="1"/>
  <c r="P15" i="1" s="1"/>
  <c r="H4" i="1"/>
  <c r="B23" i="1"/>
  <c r="C14" i="1" s="1"/>
  <c r="E23" i="1"/>
  <c r="F16" i="1" s="1"/>
  <c r="G16" i="1" s="1"/>
  <c r="H23" i="1"/>
  <c r="I9" i="1" s="1"/>
  <c r="B4" i="1"/>
  <c r="E4" i="1"/>
  <c r="F9" i="1"/>
  <c r="G9" i="1" s="1"/>
  <c r="F8" i="1"/>
  <c r="F21" i="1"/>
  <c r="G21" i="1" s="1"/>
  <c r="F10" i="1"/>
  <c r="G10" i="1" s="1"/>
  <c r="F12" i="1"/>
  <c r="F14" i="1"/>
  <c r="F13" i="1"/>
  <c r="F15" i="1" l="1"/>
  <c r="G15" i="1" s="1"/>
  <c r="D14" i="1"/>
  <c r="I8" i="1"/>
  <c r="J8" i="1" s="1"/>
  <c r="I10" i="1"/>
  <c r="Q23" i="1"/>
  <c r="I12" i="1"/>
  <c r="I21" i="1"/>
  <c r="J21" i="1" s="1"/>
  <c r="J10" i="1"/>
  <c r="G14" i="1"/>
  <c r="C10" i="1"/>
  <c r="D10" i="1" s="1"/>
  <c r="J12" i="1"/>
  <c r="C7" i="1"/>
  <c r="D7" i="1" s="1"/>
  <c r="C20" i="1"/>
  <c r="D20" i="1" s="1"/>
  <c r="J9" i="1"/>
  <c r="C17" i="1"/>
  <c r="D17" i="1" s="1"/>
  <c r="C12" i="1"/>
  <c r="D12" i="1" s="1"/>
  <c r="C13" i="1"/>
  <c r="D13" i="1" s="1"/>
  <c r="C21" i="1"/>
  <c r="D21" i="1" s="1"/>
  <c r="C8" i="1"/>
  <c r="D8" i="1" s="1"/>
  <c r="C16" i="1"/>
  <c r="D16" i="1" s="1"/>
  <c r="C18" i="1"/>
  <c r="D18" i="1" s="1"/>
  <c r="C19" i="1"/>
  <c r="D19" i="1" s="1"/>
  <c r="G8" i="1"/>
  <c r="I22" i="1"/>
  <c r="J22" i="1" s="1"/>
  <c r="F17" i="1"/>
  <c r="G17" i="1" s="1"/>
  <c r="F20" i="1"/>
  <c r="G20" i="1" s="1"/>
  <c r="F22" i="1"/>
  <c r="G22" i="1" s="1"/>
  <c r="F18" i="1"/>
  <c r="G18" i="1" s="1"/>
  <c r="F11" i="1"/>
  <c r="G11" i="1" s="1"/>
  <c r="F7" i="1"/>
  <c r="F19" i="1"/>
  <c r="G19" i="1" s="1"/>
  <c r="I14" i="1"/>
  <c r="J14" i="1" s="1"/>
  <c r="I17" i="1"/>
  <c r="J17" i="1" s="1"/>
  <c r="I13" i="1"/>
  <c r="J13" i="1" s="1"/>
  <c r="I20" i="1"/>
  <c r="J20" i="1" s="1"/>
  <c r="I19" i="1"/>
  <c r="J19" i="1" s="1"/>
  <c r="I7" i="1"/>
  <c r="I18" i="1"/>
  <c r="J18" i="1" s="1"/>
  <c r="I15" i="1"/>
  <c r="J15" i="1" s="1"/>
  <c r="I11" i="1"/>
  <c r="J11" i="1" s="1"/>
  <c r="I16" i="1"/>
  <c r="J16" i="1" s="1"/>
  <c r="C11" i="1"/>
  <c r="D11" i="1" s="1"/>
  <c r="C15" i="1"/>
  <c r="D15" i="1" s="1"/>
  <c r="C22" i="1"/>
  <c r="D22" i="1" s="1"/>
  <c r="C9" i="1"/>
  <c r="D9" i="1" s="1"/>
  <c r="K9" i="1" s="1"/>
  <c r="M9" i="1" s="1"/>
  <c r="G13" i="1"/>
  <c r="G12" i="1"/>
  <c r="K14" i="1" l="1"/>
  <c r="M14" i="1" s="1"/>
  <c r="T14" i="1" s="1"/>
  <c r="K10" i="1"/>
  <c r="L10" i="1" s="1"/>
  <c r="K21" i="1"/>
  <c r="K22" i="1"/>
  <c r="M22" i="1" s="1"/>
  <c r="N22" i="1" s="1"/>
  <c r="P22" i="1" s="1"/>
  <c r="K17" i="1"/>
  <c r="K19" i="1"/>
  <c r="M19" i="1" s="1"/>
  <c r="N19" i="1" s="1"/>
  <c r="P19" i="1" s="1"/>
  <c r="K11" i="1"/>
  <c r="M11" i="1" s="1"/>
  <c r="N11" i="1" s="1"/>
  <c r="P11" i="1" s="1"/>
  <c r="K8" i="1"/>
  <c r="L8" i="1" s="1"/>
  <c r="N8" i="1" s="1"/>
  <c r="P8" i="1" s="1"/>
  <c r="K12" i="1"/>
  <c r="M12" i="1" s="1"/>
  <c r="N12" i="1" s="1"/>
  <c r="P12" i="1" s="1"/>
  <c r="K20" i="1"/>
  <c r="L20" i="1" s="1"/>
  <c r="N20" i="1" s="1"/>
  <c r="P20" i="1" s="1"/>
  <c r="K13" i="1"/>
  <c r="M13" i="1" s="1"/>
  <c r="N13" i="1" s="1"/>
  <c r="P13" i="1" s="1"/>
  <c r="M17" i="1"/>
  <c r="T17" i="1" s="1"/>
  <c r="S20" i="1"/>
  <c r="T19" i="1"/>
  <c r="K18" i="1"/>
  <c r="L18" i="1" s="1"/>
  <c r="K16" i="1"/>
  <c r="L16" i="1" s="1"/>
  <c r="L21" i="1"/>
  <c r="M21" i="1" s="1"/>
  <c r="T21" i="1" s="1"/>
  <c r="F23" i="1"/>
  <c r="G7" i="1"/>
  <c r="T9" i="1"/>
  <c r="N9" i="1"/>
  <c r="P9" i="1" s="1"/>
  <c r="C23" i="1"/>
  <c r="T22" i="1"/>
  <c r="D23" i="1"/>
  <c r="K15" i="1"/>
  <c r="J7" i="1"/>
  <c r="J23" i="1" s="1"/>
  <c r="I23" i="1"/>
  <c r="N10" i="1"/>
  <c r="P10" i="1" s="1"/>
  <c r="S10" i="1"/>
  <c r="N14" i="1" l="1"/>
  <c r="P14" i="1" s="1"/>
  <c r="S8" i="1"/>
  <c r="T11" i="1"/>
  <c r="T13" i="1"/>
  <c r="T12" i="1"/>
  <c r="N18" i="1"/>
  <c r="P18" i="1" s="1"/>
  <c r="S18" i="1"/>
  <c r="G23" i="1"/>
  <c r="K7" i="1"/>
  <c r="L17" i="1"/>
  <c r="N21" i="1"/>
  <c r="P21" i="1" s="1"/>
  <c r="S21" i="1"/>
  <c r="N16" i="1"/>
  <c r="P16" i="1" s="1"/>
  <c r="S16" i="1"/>
  <c r="S17" i="1" l="1"/>
  <c r="S23" i="1" s="1"/>
  <c r="N17" i="1"/>
  <c r="P17" i="1" s="1"/>
  <c r="M7" i="1"/>
  <c r="K23" i="1"/>
  <c r="L23" i="1"/>
  <c r="M23" i="1" l="1"/>
  <c r="N23" i="1" s="1"/>
  <c r="N7" i="1"/>
  <c r="P7" i="1" s="1"/>
  <c r="P23" i="1" s="1"/>
  <c r="T7" i="1"/>
  <c r="T23" i="1" s="1"/>
</calcChain>
</file>

<file path=xl/sharedStrings.xml><?xml version="1.0" encoding="utf-8"?>
<sst xmlns="http://schemas.openxmlformats.org/spreadsheetml/2006/main" count="57" uniqueCount="50">
  <si>
    <t>TOTAL</t>
  </si>
  <si>
    <t>%</t>
  </si>
  <si>
    <t>$$</t>
  </si>
  <si>
    <t>Bristol</t>
  </si>
  <si>
    <t>Hampden</t>
  </si>
  <si>
    <t>Central MA</t>
  </si>
  <si>
    <t>Boston</t>
  </si>
  <si>
    <t>Berkshire</t>
  </si>
  <si>
    <t>Metro North</t>
  </si>
  <si>
    <t>Brockton</t>
  </si>
  <si>
    <t>North Shore</t>
  </si>
  <si>
    <t>Total</t>
  </si>
  <si>
    <t>South Shore</t>
  </si>
  <si>
    <t>20% based on reemployment*</t>
  </si>
  <si>
    <t>(Completitons)</t>
  </si>
  <si>
    <t>(Completions)</t>
  </si>
  <si>
    <t>(MOSES data source)</t>
  </si>
  <si>
    <t>Cape and Islands</t>
  </si>
  <si>
    <t>Franklin-Hampshire</t>
  </si>
  <si>
    <t>Greater Lowell</t>
  </si>
  <si>
    <t>Greater New Bedford</t>
  </si>
  <si>
    <t>Merrimack Valley</t>
  </si>
  <si>
    <t>Metro SW</t>
  </si>
  <si>
    <t>No. Central</t>
  </si>
  <si>
    <t>40% based on Subsequent RESEA</t>
  </si>
  <si>
    <t>40% based on Initial RESEA/CCS</t>
  </si>
  <si>
    <t>WIOA Area</t>
  </si>
  <si>
    <t>Contracted</t>
  </si>
  <si>
    <t>Retained</t>
  </si>
  <si>
    <t>RESEA:</t>
  </si>
  <si>
    <t>CFDA#:                            </t>
  </si>
  <si>
    <t>Phase code               </t>
  </si>
  <si>
    <t>Appropriation</t>
  </si>
  <si>
    <t>7002-6624</t>
  </si>
  <si>
    <t>Program name              </t>
  </si>
  <si>
    <t>Service dates                   </t>
  </si>
  <si>
    <t>SSTA Code:</t>
  </si>
  <si>
    <t>DUA_REA_A500ESOP_EOL096</t>
  </si>
  <si>
    <t>RESEA Funding for the Field CY22</t>
  </si>
  <si>
    <t>CY22
TOTALS P/AREA</t>
  </si>
  <si>
    <t>As of June 30, 2022</t>
  </si>
  <si>
    <t>Data Source:  MOSES RESEA Planned v. Actual Report as of December 2021 (Jan-December 2021)</t>
  </si>
  <si>
    <t>UIRE</t>
  </si>
  <si>
    <t>FUIREA22</t>
  </si>
  <si>
    <t>New Total</t>
  </si>
  <si>
    <t>New Contract Total</t>
  </si>
  <si>
    <t>New Retained Total</t>
  </si>
  <si>
    <t>Additional Funding for staff capacity and Performance Outcome Awards</t>
  </si>
  <si>
    <t>NEW TOTALS</t>
  </si>
  <si>
    <t>January 1, 2022-September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</si>
</sst>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22"/>
      <name val="Calibri"/>
      <family val="2"/>
    </font>
    <font>
      <sz val="2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sz val="22"/>
      <name val="Calibri"/>
      <family val="2"/>
      <scheme val="minor"/>
    </font>
    <font>
      <b/>
      <sz val="22"/>
      <color indexed="10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8" fontId="12" fillId="0" borderId="0" xfId="0" applyNumberFormat="1" applyFont="1" applyAlignment="1">
      <alignment horizontal="center"/>
    </xf>
    <xf numFmtId="44" fontId="9" fillId="2" borderId="0" xfId="0" applyNumberFormat="1" applyFont="1" applyFill="1" applyAlignment="1">
      <alignment horizontal="left"/>
    </xf>
    <xf numFmtId="44" fontId="10" fillId="2" borderId="0" xfId="0" applyNumberFormat="1" applyFont="1" applyFill="1"/>
    <xf numFmtId="44" fontId="12" fillId="0" borderId="0" xfId="0" applyNumberFormat="1" applyFont="1" applyAlignment="1">
      <alignment horizontal="center"/>
    </xf>
    <xf numFmtId="0" fontId="9" fillId="2" borderId="0" xfId="0" applyFont="1" applyFill="1"/>
    <xf numFmtId="0" fontId="9" fillId="3" borderId="0" xfId="0" applyFont="1" applyFill="1"/>
    <xf numFmtId="0" fontId="9" fillId="2" borderId="0" xfId="0" applyFont="1" applyFill="1" applyAlignment="1">
      <alignment horizontal="center"/>
    </xf>
    <xf numFmtId="0" fontId="10" fillId="3" borderId="0" xfId="0" applyFont="1" applyFill="1"/>
    <xf numFmtId="10" fontId="10" fillId="0" borderId="0" xfId="0" applyNumberFormat="1" applyFont="1"/>
    <xf numFmtId="44" fontId="10" fillId="0" borderId="0" xfId="0" applyNumberFormat="1" applyFont="1"/>
    <xf numFmtId="44" fontId="11" fillId="0" borderId="0" xfId="0" applyNumberFormat="1" applyFont="1"/>
    <xf numFmtId="1" fontId="11" fillId="0" borderId="0" xfId="0" applyNumberFormat="1" applyFont="1"/>
    <xf numFmtId="0" fontId="12" fillId="0" borderId="0" xfId="0" applyFont="1"/>
    <xf numFmtId="44" fontId="12" fillId="0" borderId="0" xfId="0" applyNumberFormat="1" applyFont="1"/>
    <xf numFmtId="9" fontId="12" fillId="0" borderId="0" xfId="0" applyNumberFormat="1" applyFont="1"/>
    <xf numFmtId="44" fontId="11" fillId="0" borderId="0" xfId="1" applyFont="1" applyFill="1"/>
    <xf numFmtId="0" fontId="13" fillId="5" borderId="0" xfId="0" applyFont="1" applyFill="1"/>
    <xf numFmtId="0" fontId="11" fillId="5" borderId="0" xfId="0" applyFont="1" applyFill="1"/>
    <xf numFmtId="8" fontId="13" fillId="0" borderId="0" xfId="0" applyNumberFormat="1" applyFont="1"/>
    <xf numFmtId="0" fontId="13" fillId="0" borderId="0" xfId="0" applyFont="1"/>
    <xf numFmtId="8" fontId="14" fillId="0" borderId="0" xfId="0" applyNumberFormat="1" applyFont="1"/>
    <xf numFmtId="8" fontId="11" fillId="0" borderId="0" xfId="0" applyNumberFormat="1" applyFont="1"/>
    <xf numFmtId="164" fontId="13" fillId="0" borderId="0" xfId="0" applyNumberFormat="1" applyFont="1"/>
    <xf numFmtId="3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44" fontId="14" fillId="0" borderId="0" xfId="1" applyFont="1" applyFill="1"/>
    <xf numFmtId="0" fontId="11" fillId="0" borderId="0" xfId="0" applyFont="1" applyAlignment="1">
      <alignment horizontal="left"/>
    </xf>
    <xf numFmtId="0" fontId="5" fillId="0" borderId="0" xfId="0" applyFont="1"/>
    <xf numFmtId="44" fontId="13" fillId="0" borderId="0" xfId="1" applyFont="1" applyFill="1"/>
    <xf numFmtId="44" fontId="4" fillId="0" borderId="0" xfId="1" applyFont="1" applyFill="1"/>
    <xf numFmtId="0" fontId="13" fillId="0" borderId="0" xfId="0" applyFont="1" applyAlignment="1">
      <alignment horizontal="center"/>
    </xf>
    <xf numFmtId="0" fontId="6" fillId="0" borderId="0" xfId="0" applyFont="1"/>
    <xf numFmtId="44" fontId="10" fillId="0" borderId="0" xfId="1" applyFont="1" applyFill="1"/>
    <xf numFmtId="8" fontId="10" fillId="0" borderId="0" xfId="0" applyNumberFormat="1" applyFont="1"/>
    <xf numFmtId="0" fontId="10" fillId="0" borderId="0" xfId="0" applyFont="1" applyAlignment="1">
      <alignment horizontal="center"/>
    </xf>
    <xf numFmtId="9" fontId="11" fillId="0" borderId="0" xfId="6" applyFont="1" applyFill="1"/>
    <xf numFmtId="8" fontId="11" fillId="0" borderId="0" xfId="1" applyNumberFormat="1" applyFont="1" applyFill="1"/>
    <xf numFmtId="0" fontId="9" fillId="4" borderId="0" xfId="0" applyFont="1" applyFill="1" applyAlignment="1">
      <alignment horizontal="center" wrapText="1"/>
    </xf>
    <xf numFmtId="44" fontId="11" fillId="0" borderId="0" xfId="2" applyFont="1" applyFill="1" applyAlignment="1">
      <alignment vertical="center"/>
    </xf>
    <xf numFmtId="44" fontId="4" fillId="0" borderId="0" xfId="0" applyNumberFormat="1" applyFont="1"/>
    <xf numFmtId="8" fontId="4" fillId="0" borderId="0" xfId="1" applyNumberFormat="1" applyFont="1" applyFill="1"/>
    <xf numFmtId="4" fontId="11" fillId="0" borderId="0" xfId="0" applyNumberFormat="1" applyFont="1"/>
    <xf numFmtId="8" fontId="11" fillId="0" borderId="0" xfId="2" applyNumberFormat="1" applyFont="1" applyFill="1" applyAlignment="1">
      <alignment vertical="center"/>
    </xf>
    <xf numFmtId="0" fontId="13" fillId="0" borderId="0" xfId="0" applyFont="1" applyAlignment="1">
      <alignment horizontal="center" wrapText="1"/>
    </xf>
    <xf numFmtId="44" fontId="14" fillId="0" borderId="0" xfId="0" applyNumberFormat="1" applyFont="1"/>
    <xf numFmtId="44" fontId="13" fillId="0" borderId="0" xfId="0" applyNumberFormat="1" applyFont="1"/>
    <xf numFmtId="8" fontId="11" fillId="6" borderId="0" xfId="1" applyNumberFormat="1" applyFont="1" applyFill="1"/>
    <xf numFmtId="44" fontId="11" fillId="6" borderId="0" xfId="1" applyFont="1" applyFill="1"/>
    <xf numFmtId="4" fontId="4" fillId="0" borderId="0" xfId="0" applyNumberFormat="1" applyFont="1"/>
    <xf numFmtId="0" fontId="13" fillId="6" borderId="0" xfId="0" applyFont="1" applyFill="1" applyAlignment="1">
      <alignment horizontal="center"/>
    </xf>
    <xf numFmtId="0" fontId="13" fillId="5" borderId="0" xfId="0" applyFont="1" applyFill="1" applyAlignment="1">
      <alignment horizontal="center" wrapText="1"/>
    </xf>
    <xf numFmtId="44" fontId="11" fillId="0" borderId="0" xfId="1" applyFont="1"/>
    <xf numFmtId="165" fontId="11" fillId="0" borderId="0" xfId="6" applyNumberFormat="1" applyFont="1"/>
    <xf numFmtId="0" fontId="11" fillId="8" borderId="0" xfId="0" applyFont="1" applyFill="1"/>
    <xf numFmtId="0" fontId="9" fillId="4" borderId="0" xfId="0" applyFont="1" applyFill="1" applyAlignment="1">
      <alignment horizontal="center" wrapText="1"/>
    </xf>
    <xf numFmtId="0" fontId="11" fillId="0" borderId="0" xfId="0" applyFont="1" applyAlignment="1">
      <alignment horizontal="right"/>
    </xf>
    <xf numFmtId="1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7" borderId="0" xfId="0" applyFont="1" applyFill="1" applyAlignment="1">
      <alignment horizontal="center"/>
    </xf>
  </cellXfs>
  <cellStyles count="12">
    <cellStyle name="Currency" xfId="1" builtinId="4"/>
    <cellStyle name="Currency 2" xfId="2" xr:uid="{00000000-0005-0000-0000-000001000000}"/>
    <cellStyle name="Currency 3" xfId="3" xr:uid="{00000000-0005-0000-0000-000002000000}"/>
    <cellStyle name="Currency 3 2" xfId="9" xr:uid="{1886F0E1-EC0B-491C-AC74-C62538C31382}"/>
    <cellStyle name="Normal" xfId="0" builtinId="0"/>
    <cellStyle name="Normal 2" xfId="4" xr:uid="{00000000-0005-0000-0000-000004000000}"/>
    <cellStyle name="Normal 2 2" xfId="10" xr:uid="{F9E9F681-434B-457C-897F-72EB9F07DDB9}"/>
    <cellStyle name="Normal 3" xfId="5" xr:uid="{00000000-0005-0000-0000-000005000000}"/>
    <cellStyle name="Percent" xfId="6" builtinId="5"/>
    <cellStyle name="Percent 2" xfId="7" xr:uid="{00000000-0005-0000-0000-000007000000}"/>
    <cellStyle name="Percent 3" xfId="8" xr:uid="{00000000-0005-0000-0000-000008000000}"/>
    <cellStyle name="Percent 3 2" xfId="11" xr:uid="{E4F0E5A5-49B4-441C-BA80-A2D646D23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zoomScale="50" zoomScaleNormal="50" workbookViewId="0">
      <selection activeCell="D38" sqref="D38"/>
    </sheetView>
  </sheetViews>
  <sheetFormatPr defaultColWidth="40.42578125" defaultRowHeight="28.5" x14ac:dyDescent="0.45"/>
  <cols>
    <col min="1" max="1" width="40.42578125" style="3" customWidth="1"/>
    <col min="2" max="2" width="39.85546875" style="3" customWidth="1"/>
    <col min="3" max="3" width="28.28515625" style="3" customWidth="1"/>
    <col min="4" max="4" width="33.5703125" style="3" customWidth="1"/>
    <col min="5" max="6" width="28.5703125" style="3" customWidth="1"/>
    <col min="7" max="7" width="36.28515625" style="3" customWidth="1"/>
    <col min="8" max="8" width="28.42578125" style="3" customWidth="1"/>
    <col min="9" max="9" width="25.85546875" style="3" customWidth="1"/>
    <col min="10" max="10" width="29" style="3" customWidth="1"/>
    <col min="11" max="11" width="40.42578125" style="3" customWidth="1"/>
    <col min="12" max="13" width="27.85546875" style="3" bestFit="1" customWidth="1"/>
    <col min="14" max="14" width="27.5703125" style="3" bestFit="1" customWidth="1"/>
    <col min="15" max="16" width="40.42578125" style="3"/>
    <col min="17" max="17" width="30.5703125" style="3" customWidth="1"/>
    <col min="18" max="18" width="25.5703125" style="3" customWidth="1"/>
    <col min="19" max="19" width="28.85546875" style="3" customWidth="1"/>
    <col min="20" max="20" width="30.5703125" style="3" customWidth="1"/>
    <col min="21" max="16384" width="40.42578125" style="3"/>
  </cols>
  <sheetData>
    <row r="1" spans="1:20" ht="32.25" customHeight="1" x14ac:dyDescent="0.45">
      <c r="A1" s="1" t="s">
        <v>38</v>
      </c>
      <c r="B1" s="1"/>
      <c r="D1" s="40"/>
      <c r="E1" s="41"/>
      <c r="F1" s="16"/>
      <c r="G1" s="41"/>
      <c r="H1" s="42"/>
      <c r="I1" s="42"/>
      <c r="J1" s="42"/>
      <c r="K1" s="2"/>
      <c r="L1" s="2"/>
    </row>
    <row r="2" spans="1:20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0" x14ac:dyDescent="0.45">
      <c r="A3" s="4" t="s">
        <v>0</v>
      </c>
      <c r="B3" s="5" t="s">
        <v>25</v>
      </c>
      <c r="C3" s="5"/>
      <c r="D3" s="5"/>
      <c r="E3" s="5" t="s">
        <v>24</v>
      </c>
      <c r="F3" s="5"/>
      <c r="G3" s="5"/>
      <c r="H3" s="5" t="s">
        <v>13</v>
      </c>
      <c r="I3" s="6"/>
      <c r="J3" s="6"/>
      <c r="K3" s="6"/>
    </row>
    <row r="4" spans="1:20" x14ac:dyDescent="0.45">
      <c r="A4" s="7">
        <v>6007991</v>
      </c>
      <c r="B4" s="8">
        <f>A4*0.4</f>
        <v>2403196.4</v>
      </c>
      <c r="C4" s="8"/>
      <c r="D4" s="5"/>
      <c r="E4" s="8">
        <f>A4*0.4</f>
        <v>2403196.4</v>
      </c>
      <c r="F4" s="8"/>
      <c r="G4" s="8"/>
      <c r="H4" s="8">
        <f>A4*0.2</f>
        <v>1201598.2</v>
      </c>
      <c r="I4" s="9"/>
      <c r="J4" s="9"/>
      <c r="K4" s="9"/>
    </row>
    <row r="5" spans="1:20" ht="25.5" customHeight="1" x14ac:dyDescent="0.45">
      <c r="A5" s="10"/>
      <c r="B5" s="62" t="s">
        <v>14</v>
      </c>
      <c r="C5" s="62"/>
      <c r="D5" s="5"/>
      <c r="E5" s="11" t="s">
        <v>15</v>
      </c>
      <c r="F5" s="8"/>
      <c r="G5" s="8"/>
      <c r="H5" s="11" t="s">
        <v>16</v>
      </c>
      <c r="I5" s="9"/>
      <c r="J5" s="9"/>
      <c r="K5" s="9"/>
      <c r="L5" s="64"/>
      <c r="M5" s="65"/>
      <c r="S5" s="66" t="s">
        <v>48</v>
      </c>
      <c r="T5" s="66"/>
    </row>
    <row r="6" spans="1:20" ht="114" x14ac:dyDescent="0.45">
      <c r="A6" s="12" t="s">
        <v>26</v>
      </c>
      <c r="B6" s="11"/>
      <c r="C6" s="13" t="s">
        <v>1</v>
      </c>
      <c r="D6" s="13" t="s">
        <v>2</v>
      </c>
      <c r="E6" s="11"/>
      <c r="F6" s="13" t="s">
        <v>1</v>
      </c>
      <c r="G6" s="13" t="s">
        <v>2</v>
      </c>
      <c r="H6" s="11"/>
      <c r="I6" s="13" t="s">
        <v>1</v>
      </c>
      <c r="J6" s="13" t="s">
        <v>2</v>
      </c>
      <c r="K6" s="45" t="s">
        <v>39</v>
      </c>
      <c r="L6" s="38" t="s">
        <v>27</v>
      </c>
      <c r="M6" s="38" t="s">
        <v>28</v>
      </c>
      <c r="N6" s="38" t="s">
        <v>11</v>
      </c>
      <c r="O6" s="58" t="s">
        <v>47</v>
      </c>
      <c r="P6" s="38" t="s">
        <v>44</v>
      </c>
      <c r="Q6" s="57" t="s">
        <v>27</v>
      </c>
      <c r="R6" s="38" t="s">
        <v>28</v>
      </c>
      <c r="S6" s="51" t="s">
        <v>45</v>
      </c>
      <c r="T6" s="51" t="s">
        <v>46</v>
      </c>
    </row>
    <row r="7" spans="1:20" x14ac:dyDescent="0.45">
      <c r="A7" s="14" t="s">
        <v>7</v>
      </c>
      <c r="B7" s="3">
        <v>573</v>
      </c>
      <c r="C7" s="15">
        <f>B7/B23</f>
        <v>2.2094547698002624E-2</v>
      </c>
      <c r="D7" s="16">
        <f>B4*C7</f>
        <v>53097.537487468187</v>
      </c>
      <c r="E7" s="3">
        <v>521</v>
      </c>
      <c r="F7" s="15">
        <f>E7/E23</f>
        <v>2.1310536649214659E-2</v>
      </c>
      <c r="G7" s="16">
        <f>E4*F7</f>
        <v>51213.404957460727</v>
      </c>
      <c r="H7" s="3">
        <v>126</v>
      </c>
      <c r="I7" s="15">
        <f>H7/H23</f>
        <v>2.8232130853685863E-2</v>
      </c>
      <c r="J7" s="16">
        <f>H4*I7</f>
        <v>33923.677615953391</v>
      </c>
      <c r="K7" s="16">
        <f>D7+G7+J7</f>
        <v>138234.6200608823</v>
      </c>
      <c r="L7" s="22">
        <v>5000</v>
      </c>
      <c r="M7" s="22">
        <f>K7-L7</f>
        <v>133234.6200608823</v>
      </c>
      <c r="N7" s="17">
        <f>L7+M7</f>
        <v>138234.6200608823</v>
      </c>
      <c r="O7" s="28">
        <v>85305.51</v>
      </c>
      <c r="P7" s="17">
        <f>N7+O7</f>
        <v>223540.13006088231</v>
      </c>
      <c r="Q7" s="55">
        <v>85305.51</v>
      </c>
      <c r="R7" s="22"/>
      <c r="S7" s="22">
        <f>L7+Q7</f>
        <v>90305.51</v>
      </c>
      <c r="T7" s="17">
        <f>M7+R7</f>
        <v>133234.6200608823</v>
      </c>
    </row>
    <row r="8" spans="1:20" x14ac:dyDescent="0.45">
      <c r="A8" s="14" t="s">
        <v>6</v>
      </c>
      <c r="B8" s="3">
        <v>1803</v>
      </c>
      <c r="C8" s="15">
        <f>B8/B23</f>
        <v>6.9522634379578938E-2</v>
      </c>
      <c r="D8" s="16">
        <f>B4*C8</f>
        <v>167076.54465952032</v>
      </c>
      <c r="E8" s="3">
        <v>1618</v>
      </c>
      <c r="F8" s="15">
        <f>E8/E23</f>
        <v>6.6181282722513085E-2</v>
      </c>
      <c r="G8" s="16">
        <f>E4*F8</f>
        <v>159046.62038612564</v>
      </c>
      <c r="H8" s="3">
        <v>211</v>
      </c>
      <c r="I8" s="15">
        <f>H8/H23</f>
        <v>4.7277615953394581E-2</v>
      </c>
      <c r="J8" s="16">
        <f>H4*I8</f>
        <v>56808.698229890208</v>
      </c>
      <c r="K8" s="16">
        <f t="shared" ref="K8:K22" si="0">D8+G8+J8</f>
        <v>382931.86327553616</v>
      </c>
      <c r="L8" s="22">
        <f>K8</f>
        <v>382931.86327553616</v>
      </c>
      <c r="M8" s="22"/>
      <c r="N8" s="17">
        <f t="shared" ref="N8:N23" si="1">L8+M8</f>
        <v>382931.86327553616</v>
      </c>
      <c r="O8" s="28">
        <v>91171.68</v>
      </c>
      <c r="P8" s="17">
        <f t="shared" ref="P8:P22" si="2">N8+O8</f>
        <v>474103.54327553615</v>
      </c>
      <c r="Q8" s="54">
        <f>O8</f>
        <v>91171.68</v>
      </c>
      <c r="R8" s="22"/>
      <c r="S8" s="22">
        <f t="shared" ref="S8:S22" si="3">L8+Q8</f>
        <v>474103.54327553615</v>
      </c>
      <c r="T8" s="17">
        <f t="shared" ref="T8:T22" si="4">M8+R8</f>
        <v>0</v>
      </c>
    </row>
    <row r="9" spans="1:20" x14ac:dyDescent="0.45">
      <c r="A9" s="14" t="s">
        <v>3</v>
      </c>
      <c r="B9" s="3">
        <v>1425</v>
      </c>
      <c r="C9" s="15">
        <f>B9/B23</f>
        <v>5.4947173594509138E-2</v>
      </c>
      <c r="D9" s="16">
        <f>B4*C9</f>
        <v>132048.84977249941</v>
      </c>
      <c r="E9" s="3">
        <v>1373</v>
      </c>
      <c r="F9" s="15">
        <f>E9/E23</f>
        <v>5.6160013089005235E-2</v>
      </c>
      <c r="G9" s="16">
        <f>E4*F9</f>
        <v>134963.54127945026</v>
      </c>
      <c r="H9" s="3">
        <v>369</v>
      </c>
      <c r="I9" s="15">
        <f>H9/H23</f>
        <v>8.267981178579431E-2</v>
      </c>
      <c r="J9" s="16">
        <f>H4*I9</f>
        <v>99347.913018149222</v>
      </c>
      <c r="K9" s="16">
        <f t="shared" si="0"/>
        <v>366360.30407009891</v>
      </c>
      <c r="L9" s="22">
        <v>129303.3</v>
      </c>
      <c r="M9" s="22">
        <f>K9-L9</f>
        <v>237057.00407009892</v>
      </c>
      <c r="N9" s="17">
        <f t="shared" si="1"/>
        <v>366360.30407009891</v>
      </c>
      <c r="O9" s="28">
        <v>77758.48</v>
      </c>
      <c r="P9" s="17">
        <f t="shared" si="2"/>
        <v>444118.78407009889</v>
      </c>
      <c r="Q9" s="55"/>
      <c r="R9" s="22">
        <v>77758.48</v>
      </c>
      <c r="S9" s="22">
        <f t="shared" si="3"/>
        <v>129303.3</v>
      </c>
      <c r="T9" s="17">
        <f t="shared" si="4"/>
        <v>314815.4840700989</v>
      </c>
    </row>
    <row r="10" spans="1:20" x14ac:dyDescent="0.45">
      <c r="A10" s="14" t="s">
        <v>9</v>
      </c>
      <c r="B10" s="3">
        <v>1767</v>
      </c>
      <c r="C10" s="15">
        <f>B10/B23</f>
        <v>6.8134495257191327E-2</v>
      </c>
      <c r="D10" s="16">
        <f>B4*C10</f>
        <v>163740.57371789927</v>
      </c>
      <c r="E10" s="3">
        <v>1642</v>
      </c>
      <c r="F10" s="15">
        <f>E10/E23</f>
        <v>6.7162958115183247E-2</v>
      </c>
      <c r="G10" s="16">
        <f>E4*F10</f>
        <v>161405.77915575917</v>
      </c>
      <c r="H10" s="3">
        <v>356</v>
      </c>
      <c r="I10" s="15">
        <f>H10/H23</f>
        <v>7.9766972888191803E-2</v>
      </c>
      <c r="J10" s="16">
        <f>H4*I10</f>
        <v>95847.851041900067</v>
      </c>
      <c r="K10" s="16">
        <f t="shared" si="0"/>
        <v>420994.20391555846</v>
      </c>
      <c r="L10" s="22">
        <f>K10</f>
        <v>420994.20391555846</v>
      </c>
      <c r="M10" s="22"/>
      <c r="N10" s="17">
        <f t="shared" si="1"/>
        <v>420994.20391555846</v>
      </c>
      <c r="O10" s="28">
        <v>75964.13</v>
      </c>
      <c r="P10" s="17">
        <f t="shared" si="2"/>
        <v>496958.33391555847</v>
      </c>
      <c r="Q10" s="54">
        <f>O10</f>
        <v>75964.13</v>
      </c>
      <c r="R10" s="22"/>
      <c r="S10" s="22">
        <f t="shared" si="3"/>
        <v>496958.33391555847</v>
      </c>
      <c r="T10" s="17">
        <f t="shared" si="4"/>
        <v>0</v>
      </c>
    </row>
    <row r="11" spans="1:20" x14ac:dyDescent="0.45">
      <c r="A11" s="14" t="s">
        <v>17</v>
      </c>
      <c r="B11" s="3">
        <v>678</v>
      </c>
      <c r="C11" s="15">
        <f>B11/B23</f>
        <v>2.6143286804966453E-2</v>
      </c>
      <c r="D11" s="16">
        <f>B4*C11</f>
        <v>62827.452733862876</v>
      </c>
      <c r="E11" s="3">
        <v>629</v>
      </c>
      <c r="F11" s="15">
        <f>E11/E23</f>
        <v>2.5728075916230365E-2</v>
      </c>
      <c r="G11" s="16">
        <f>E4*F11</f>
        <v>61829.619420811512</v>
      </c>
      <c r="H11" s="3">
        <v>111</v>
      </c>
      <c r="I11" s="15">
        <f>H11/H23</f>
        <v>2.4871162894913736E-2</v>
      </c>
      <c r="J11" s="16">
        <f>H4*I11</f>
        <v>29885.144566435134</v>
      </c>
      <c r="K11" s="16">
        <f t="shared" si="0"/>
        <v>154542.21672110952</v>
      </c>
      <c r="L11" s="22">
        <v>38635.56</v>
      </c>
      <c r="M11" s="47">
        <f>K11-L11</f>
        <v>115906.65672110952</v>
      </c>
      <c r="N11" s="17">
        <f t="shared" si="1"/>
        <v>154542.21672110952</v>
      </c>
      <c r="O11" s="56">
        <v>59676.9</v>
      </c>
      <c r="P11" s="17">
        <f t="shared" si="2"/>
        <v>214219.11672110952</v>
      </c>
      <c r="Q11" s="54">
        <v>14919.23</v>
      </c>
      <c r="R11" s="44">
        <v>44757.67</v>
      </c>
      <c r="S11" s="22">
        <f t="shared" si="3"/>
        <v>53554.789999999994</v>
      </c>
      <c r="T11" s="17">
        <f t="shared" si="4"/>
        <v>160664.32672110951</v>
      </c>
    </row>
    <row r="12" spans="1:20" x14ac:dyDescent="0.45">
      <c r="A12" s="14" t="s">
        <v>5</v>
      </c>
      <c r="B12" s="3">
        <v>2609</v>
      </c>
      <c r="C12" s="15">
        <f>B12/B23</f>
        <v>0.10060152695303462</v>
      </c>
      <c r="D12" s="16">
        <f>B4*C12</f>
        <v>241765.22740803575</v>
      </c>
      <c r="E12" s="3">
        <v>2499</v>
      </c>
      <c r="F12" s="15">
        <f>E12/E23</f>
        <v>0.1022169502617801</v>
      </c>
      <c r="G12" s="16">
        <f>E4*F12</f>
        <v>245647.40688808897</v>
      </c>
      <c r="H12" s="18">
        <v>684</v>
      </c>
      <c r="I12" s="15">
        <f>H12/H23</f>
        <v>0.15326013892000898</v>
      </c>
      <c r="J12" s="16">
        <f>H4*I12</f>
        <v>184157.10705803274</v>
      </c>
      <c r="K12" s="16">
        <f t="shared" si="0"/>
        <v>671569.74135415745</v>
      </c>
      <c r="L12" s="22">
        <v>84755</v>
      </c>
      <c r="M12" s="22">
        <f>K12-L12</f>
        <v>586814.74135415745</v>
      </c>
      <c r="N12" s="17">
        <f t="shared" si="1"/>
        <v>671569.74135415745</v>
      </c>
      <c r="O12" s="28">
        <v>99083.71</v>
      </c>
      <c r="P12" s="17">
        <f t="shared" si="2"/>
        <v>770653.45135415741</v>
      </c>
      <c r="Q12" s="55"/>
      <c r="R12" s="22">
        <v>99083.71</v>
      </c>
      <c r="S12" s="22">
        <f t="shared" si="3"/>
        <v>84755</v>
      </c>
      <c r="T12" s="17">
        <f t="shared" si="4"/>
        <v>685898.45135415741</v>
      </c>
    </row>
    <row r="13" spans="1:20" x14ac:dyDescent="0.45">
      <c r="A13" s="14" t="s">
        <v>18</v>
      </c>
      <c r="B13" s="3">
        <v>485</v>
      </c>
      <c r="C13" s="15">
        <f>B13/B23</f>
        <v>1.8701318732166267E-2</v>
      </c>
      <c r="D13" s="16">
        <f>B4*C13</f>
        <v>44942.941852394535</v>
      </c>
      <c r="E13" s="3">
        <v>479</v>
      </c>
      <c r="F13" s="15">
        <f>E13/E23</f>
        <v>1.9592604712041883E-2</v>
      </c>
      <c r="G13" s="16">
        <f>E4*F13</f>
        <v>47084.877110602087</v>
      </c>
      <c r="H13" s="3">
        <v>86</v>
      </c>
      <c r="I13" s="15">
        <f>H13/H23</f>
        <v>1.9269549630293526E-2</v>
      </c>
      <c r="J13" s="16">
        <f>H4*I13</f>
        <v>23154.256150571364</v>
      </c>
      <c r="K13" s="16">
        <f t="shared" si="0"/>
        <v>115182.07511356799</v>
      </c>
      <c r="L13" s="22">
        <v>57500</v>
      </c>
      <c r="M13" s="22">
        <f>K13-L13</f>
        <v>57682.075113567989</v>
      </c>
      <c r="N13" s="17">
        <f t="shared" si="1"/>
        <v>115182.07511356799</v>
      </c>
      <c r="O13" s="28">
        <v>82475.95</v>
      </c>
      <c r="P13" s="17">
        <f t="shared" si="2"/>
        <v>197658.025113568</v>
      </c>
      <c r="Q13" s="55">
        <v>82475.95</v>
      </c>
      <c r="R13" s="22"/>
      <c r="S13" s="22">
        <f t="shared" si="3"/>
        <v>139975.95000000001</v>
      </c>
      <c r="T13" s="17">
        <f t="shared" si="4"/>
        <v>57682.075113567989</v>
      </c>
    </row>
    <row r="14" spans="1:20" x14ac:dyDescent="0.45">
      <c r="A14" s="14" t="s">
        <v>19</v>
      </c>
      <c r="B14" s="3">
        <v>1459</v>
      </c>
      <c r="C14" s="15">
        <f>B14/B23</f>
        <v>5.6258193876764097E-2</v>
      </c>
      <c r="D14" s="16">
        <f>B4*C14</f>
        <v>135199.48899514152</v>
      </c>
      <c r="E14" s="3">
        <v>1433</v>
      </c>
      <c r="F14" s="15">
        <f>E14/E23</f>
        <v>5.8614201570680625E-2</v>
      </c>
      <c r="G14" s="16">
        <f>E4*F14</f>
        <v>140861.43820353402</v>
      </c>
      <c r="H14" s="3">
        <v>314</v>
      </c>
      <c r="I14" s="15">
        <f>H14/H23</f>
        <v>7.0356262603629843E-2</v>
      </c>
      <c r="J14" s="16">
        <f>H4*I14</f>
        <v>84539.958503248927</v>
      </c>
      <c r="K14" s="16">
        <f t="shared" si="0"/>
        <v>360600.8857019245</v>
      </c>
      <c r="L14" s="44">
        <v>46646.94</v>
      </c>
      <c r="M14" s="37">
        <f>K14-L14</f>
        <v>313953.9457019245</v>
      </c>
      <c r="N14" s="17">
        <f t="shared" si="1"/>
        <v>360600.8857019245</v>
      </c>
      <c r="O14" s="28">
        <v>38510.550000000003</v>
      </c>
      <c r="P14" s="17">
        <f t="shared" si="2"/>
        <v>399111.43570192449</v>
      </c>
      <c r="Q14" s="55">
        <v>9094.6651898451528</v>
      </c>
      <c r="R14" s="22">
        <v>29415.890340391896</v>
      </c>
      <c r="S14" s="22">
        <f t="shared" si="3"/>
        <v>55741.605189845155</v>
      </c>
      <c r="T14" s="17">
        <f t="shared" si="4"/>
        <v>343369.8360423164</v>
      </c>
    </row>
    <row r="15" spans="1:20" x14ac:dyDescent="0.45">
      <c r="A15" s="14" t="s">
        <v>20</v>
      </c>
      <c r="B15" s="3">
        <v>774</v>
      </c>
      <c r="C15" s="15">
        <f>B15/B23</f>
        <v>2.9844991131333386E-2</v>
      </c>
      <c r="D15" s="16">
        <f>B4*C15</f>
        <v>71723.375244852316</v>
      </c>
      <c r="E15" s="3">
        <v>705</v>
      </c>
      <c r="F15" s="15">
        <f>E15/E23</f>
        <v>2.8836714659685864E-2</v>
      </c>
      <c r="G15" s="16">
        <f>E4*F15</f>
        <v>69300.288857984298</v>
      </c>
      <c r="H15" s="3">
        <v>187</v>
      </c>
      <c r="I15" s="15">
        <f>H15/H23</f>
        <v>4.1900067219359176E-2</v>
      </c>
      <c r="J15" s="16">
        <f>H4*I15</f>
        <v>50347.045350660992</v>
      </c>
      <c r="K15" s="16">
        <f t="shared" si="0"/>
        <v>191370.70945349761</v>
      </c>
      <c r="L15" s="48">
        <v>90000</v>
      </c>
      <c r="M15" s="44">
        <v>101370.71</v>
      </c>
      <c r="N15" s="17">
        <f t="shared" si="1"/>
        <v>191370.71000000002</v>
      </c>
      <c r="O15" s="28">
        <v>64576.87</v>
      </c>
      <c r="P15" s="17">
        <f t="shared" si="2"/>
        <v>255947.58000000002</v>
      </c>
      <c r="Q15" s="55"/>
      <c r="R15" s="22">
        <v>64576.87</v>
      </c>
      <c r="S15" s="22">
        <f t="shared" si="3"/>
        <v>90000</v>
      </c>
      <c r="T15" s="17">
        <f t="shared" si="4"/>
        <v>165947.58000000002</v>
      </c>
    </row>
    <row r="16" spans="1:20" x14ac:dyDescent="0.45">
      <c r="A16" s="14" t="s">
        <v>4</v>
      </c>
      <c r="B16" s="3">
        <v>2232</v>
      </c>
      <c r="C16" s="15">
        <f>B16/B23</f>
        <v>8.6064625588031157E-2</v>
      </c>
      <c r="D16" s="16">
        <f>B4*C16</f>
        <v>206830.19838050436</v>
      </c>
      <c r="E16" s="3">
        <v>2140</v>
      </c>
      <c r="F16" s="15">
        <f>E16/E23</f>
        <v>8.7532722513089009E-2</v>
      </c>
      <c r="G16" s="16">
        <f>E4*F16</f>
        <v>210358.32362565445</v>
      </c>
      <c r="H16" s="3">
        <v>305</v>
      </c>
      <c r="I16" s="15">
        <f>H16/H23</f>
        <v>6.8339681828366569E-2</v>
      </c>
      <c r="J16" s="16">
        <f>H4*I16</f>
        <v>82116.838673537975</v>
      </c>
      <c r="K16" s="16">
        <f t="shared" si="0"/>
        <v>499305.36067969678</v>
      </c>
      <c r="L16" s="22">
        <f>K16</f>
        <v>499305.36067969678</v>
      </c>
      <c r="M16" s="22"/>
      <c r="N16" s="17">
        <f t="shared" si="1"/>
        <v>499305.36067969678</v>
      </c>
      <c r="O16" s="28">
        <v>98694.17</v>
      </c>
      <c r="P16" s="17">
        <f t="shared" si="2"/>
        <v>597999.53067969682</v>
      </c>
      <c r="Q16" s="54">
        <f>O16</f>
        <v>98694.17</v>
      </c>
      <c r="R16" s="22"/>
      <c r="S16" s="22">
        <f t="shared" si="3"/>
        <v>597999.53067969682</v>
      </c>
      <c r="T16" s="17">
        <f t="shared" si="4"/>
        <v>0</v>
      </c>
    </row>
    <row r="17" spans="1:20" x14ac:dyDescent="0.45">
      <c r="A17" s="14" t="s">
        <v>21</v>
      </c>
      <c r="B17" s="3">
        <v>1310</v>
      </c>
      <c r="C17" s="15">
        <f>B17/B23</f>
        <v>5.0512840286882084E-2</v>
      </c>
      <c r="D17" s="16">
        <f>B4*C17</f>
        <v>121392.27593120998</v>
      </c>
      <c r="E17" s="3">
        <v>1232</v>
      </c>
      <c r="F17" s="15">
        <f>E17/E23</f>
        <v>5.039267015706806E-2</v>
      </c>
      <c r="G17" s="16">
        <f>E4*F17</f>
        <v>121103.48350785339</v>
      </c>
      <c r="H17" s="3">
        <v>257</v>
      </c>
      <c r="I17" s="15">
        <f>H17/H23</f>
        <v>5.7584584360295767E-2</v>
      </c>
      <c r="J17" s="16">
        <f>H4*I17</f>
        <v>69193.532915079544</v>
      </c>
      <c r="K17" s="16">
        <f t="shared" si="0"/>
        <v>311689.29235414293</v>
      </c>
      <c r="L17" s="49">
        <f>K17-M17</f>
        <v>155844.64617707147</v>
      </c>
      <c r="M17" s="22">
        <f>K17/2</f>
        <v>155844.64617707147</v>
      </c>
      <c r="N17" s="17">
        <f t="shared" si="1"/>
        <v>311689.29235414293</v>
      </c>
      <c r="O17" s="28">
        <v>36509.160000000003</v>
      </c>
      <c r="P17" s="17">
        <f t="shared" si="2"/>
        <v>348198.45235414291</v>
      </c>
      <c r="Q17" s="55"/>
      <c r="R17" s="22">
        <v>36509.160000000003</v>
      </c>
      <c r="S17" s="22">
        <f t="shared" si="3"/>
        <v>155844.64617707147</v>
      </c>
      <c r="T17" s="17">
        <f t="shared" si="4"/>
        <v>192353.80617707147</v>
      </c>
    </row>
    <row r="18" spans="1:20" x14ac:dyDescent="0.45">
      <c r="A18" s="14" t="s">
        <v>8</v>
      </c>
      <c r="B18" s="3">
        <v>3093</v>
      </c>
      <c r="C18" s="15">
        <f>B18/B23</f>
        <v>0.11926428626513458</v>
      </c>
      <c r="D18" s="16">
        <f>B4*C18</f>
        <v>286615.50340094086</v>
      </c>
      <c r="E18" s="3">
        <v>2800</v>
      </c>
      <c r="F18" s="15">
        <f>E18/E23</f>
        <v>0.11452879581151833</v>
      </c>
      <c r="G18" s="16">
        <f>E4*F18</f>
        <v>275235.18979057594</v>
      </c>
      <c r="H18" s="3">
        <v>493</v>
      </c>
      <c r="I18" s="15">
        <f>H18/H23</f>
        <v>0.11046381357831056</v>
      </c>
      <c r="J18" s="16">
        <f>H4*I18</f>
        <v>132733.11956083353</v>
      </c>
      <c r="K18" s="16">
        <f t="shared" si="0"/>
        <v>694583.81275235035</v>
      </c>
      <c r="L18" s="22">
        <f>K18</f>
        <v>694583.81275235035</v>
      </c>
      <c r="M18" s="22"/>
      <c r="N18" s="17">
        <f t="shared" si="1"/>
        <v>694583.81275235035</v>
      </c>
      <c r="O18" s="28">
        <v>86592.23</v>
      </c>
      <c r="P18" s="17">
        <f t="shared" si="2"/>
        <v>781176.04275235033</v>
      </c>
      <c r="Q18" s="54">
        <f>O18</f>
        <v>86592.23</v>
      </c>
      <c r="R18" s="22"/>
      <c r="S18" s="22">
        <f t="shared" si="3"/>
        <v>781176.04275235033</v>
      </c>
      <c r="T18" s="17">
        <f t="shared" si="4"/>
        <v>0</v>
      </c>
    </row>
    <row r="19" spans="1:20" x14ac:dyDescent="0.45">
      <c r="A19" s="14" t="s">
        <v>22</v>
      </c>
      <c r="B19" s="3">
        <v>2868</v>
      </c>
      <c r="C19" s="15">
        <f>B19/B23</f>
        <v>0.11058841675021208</v>
      </c>
      <c r="D19" s="16">
        <f>B4*C19</f>
        <v>265765.68501580937</v>
      </c>
      <c r="E19" s="3">
        <v>2748</v>
      </c>
      <c r="F19" s="15">
        <f>E19/E23</f>
        <v>0.11240183246073299</v>
      </c>
      <c r="G19" s="16">
        <f>E4*F19</f>
        <v>270123.67912303662</v>
      </c>
      <c r="H19" s="3">
        <v>479</v>
      </c>
      <c r="I19" s="15">
        <f>H19/H23</f>
        <v>0.10732691015012323</v>
      </c>
      <c r="J19" s="16">
        <f>H4*I19</f>
        <v>128963.8220479498</v>
      </c>
      <c r="K19" s="16">
        <f t="shared" si="0"/>
        <v>664853.18618679582</v>
      </c>
      <c r="L19" s="50">
        <v>199455.96</v>
      </c>
      <c r="M19" s="46">
        <f>K19-L19</f>
        <v>465397.22618679586</v>
      </c>
      <c r="N19" s="17">
        <f t="shared" si="1"/>
        <v>664853.18618679582</v>
      </c>
      <c r="O19" s="28">
        <v>110909.59</v>
      </c>
      <c r="P19" s="17">
        <f t="shared" si="2"/>
        <v>775762.77618679579</v>
      </c>
      <c r="Q19" s="54">
        <v>83182.19</v>
      </c>
      <c r="R19" s="44">
        <v>27727.4</v>
      </c>
      <c r="S19" s="22">
        <f t="shared" si="3"/>
        <v>282638.15000000002</v>
      </c>
      <c r="T19" s="17">
        <f t="shared" si="4"/>
        <v>493124.62618679588</v>
      </c>
    </row>
    <row r="20" spans="1:20" x14ac:dyDescent="0.45">
      <c r="A20" s="14" t="s">
        <v>23</v>
      </c>
      <c r="B20" s="3">
        <v>1069</v>
      </c>
      <c r="C20" s="15">
        <f>B20/B23</f>
        <v>4.1220020050898434E-2</v>
      </c>
      <c r="D20" s="16">
        <f>B4*C20</f>
        <v>99059.803794246924</v>
      </c>
      <c r="E20" s="3">
        <v>1004</v>
      </c>
      <c r="F20" s="15">
        <f>E20/E23</f>
        <v>4.1066753926701574E-2</v>
      </c>
      <c r="G20" s="16">
        <f>E4*F20</f>
        <v>98691.475196335086</v>
      </c>
      <c r="H20" s="3">
        <v>194</v>
      </c>
      <c r="I20" s="15">
        <f>H20/H23</f>
        <v>4.3468518933452834E-2</v>
      </c>
      <c r="J20" s="16">
        <f>H4*I20</f>
        <v>52231.694107102841</v>
      </c>
      <c r="K20" s="16">
        <f t="shared" si="0"/>
        <v>249982.97309768485</v>
      </c>
      <c r="L20" s="37">
        <f>K20-M20</f>
        <v>124982.97309768485</v>
      </c>
      <c r="M20" s="22">
        <v>125000</v>
      </c>
      <c r="N20" s="17">
        <f t="shared" si="1"/>
        <v>249982.97309768485</v>
      </c>
      <c r="O20" s="28">
        <v>29952.86</v>
      </c>
      <c r="P20" s="17">
        <f t="shared" si="2"/>
        <v>279935.83309768484</v>
      </c>
      <c r="Q20" s="55"/>
      <c r="R20" s="22">
        <v>29952.86</v>
      </c>
      <c r="S20" s="22">
        <f t="shared" si="3"/>
        <v>124982.97309768485</v>
      </c>
      <c r="T20" s="17">
        <f t="shared" si="4"/>
        <v>154952.85999999999</v>
      </c>
    </row>
    <row r="21" spans="1:20" x14ac:dyDescent="0.45">
      <c r="A21" s="14" t="s">
        <v>10</v>
      </c>
      <c r="B21" s="3">
        <v>1715</v>
      </c>
      <c r="C21" s="15">
        <f>B21/B23</f>
        <v>6.6129405413742584E-2</v>
      </c>
      <c r="D21" s="16">
        <f>B4*C21</f>
        <v>158921.94902444669</v>
      </c>
      <c r="E21" s="3">
        <v>1672</v>
      </c>
      <c r="F21" s="15">
        <f>E21/E23</f>
        <v>6.8390052356020942E-2</v>
      </c>
      <c r="G21" s="16">
        <f>E4*F21</f>
        <v>164354.72761780105</v>
      </c>
      <c r="H21" s="3">
        <v>123</v>
      </c>
      <c r="I21" s="15">
        <f>H21/H23</f>
        <v>2.7559937261931438E-2</v>
      </c>
      <c r="J21" s="16">
        <f>H4*I21</f>
        <v>33115.971006049745</v>
      </c>
      <c r="K21" s="16">
        <f t="shared" si="0"/>
        <v>356392.64764829748</v>
      </c>
      <c r="L21" s="22">
        <f>K21*0.1</f>
        <v>35639.26476482975</v>
      </c>
      <c r="M21" s="22">
        <f>K21-L21</f>
        <v>320753.38288346771</v>
      </c>
      <c r="N21" s="17">
        <f t="shared" si="1"/>
        <v>356392.64764829748</v>
      </c>
      <c r="O21" s="28">
        <v>24569.79</v>
      </c>
      <c r="P21" s="17">
        <f t="shared" si="2"/>
        <v>380962.43764829746</v>
      </c>
      <c r="Q21" s="55"/>
      <c r="R21" s="44">
        <f>O21</f>
        <v>24569.79</v>
      </c>
      <c r="S21" s="22">
        <f t="shared" si="3"/>
        <v>35639.26476482975</v>
      </c>
      <c r="T21" s="17">
        <f t="shared" si="4"/>
        <v>345323.17288346769</v>
      </c>
    </row>
    <row r="22" spans="1:20" x14ac:dyDescent="0.45">
      <c r="A22" s="14" t="s">
        <v>12</v>
      </c>
      <c r="B22" s="3">
        <v>2074</v>
      </c>
      <c r="C22" s="15">
        <f>B22/B23</f>
        <v>7.9972237217552242E-2</v>
      </c>
      <c r="D22" s="16">
        <f>B4*C22</f>
        <v>192188.99258116755</v>
      </c>
      <c r="E22" s="3">
        <v>1953</v>
      </c>
      <c r="F22" s="15">
        <f>E22/E23</f>
        <v>7.9883835078534027E-2</v>
      </c>
      <c r="G22" s="16">
        <f>E4*F22</f>
        <v>191976.54487892668</v>
      </c>
      <c r="H22" s="3">
        <v>168</v>
      </c>
      <c r="I22" s="15">
        <f>H22/H23</f>
        <v>3.7642841138247812E-2</v>
      </c>
      <c r="J22" s="16">
        <f>H4*I22</f>
        <v>45231.570154604524</v>
      </c>
      <c r="K22" s="16">
        <f t="shared" si="0"/>
        <v>429397.1076146987</v>
      </c>
      <c r="L22" s="22">
        <v>35000</v>
      </c>
      <c r="M22" s="22">
        <f>K22-L22</f>
        <v>394397.1076146987</v>
      </c>
      <c r="N22" s="17">
        <f t="shared" si="1"/>
        <v>429397.1076146987</v>
      </c>
      <c r="O22" s="28">
        <v>27744.42</v>
      </c>
      <c r="P22" s="17">
        <f t="shared" si="2"/>
        <v>457141.52761469869</v>
      </c>
      <c r="Q22" s="55"/>
      <c r="R22" s="22">
        <v>27744.42</v>
      </c>
      <c r="S22" s="22">
        <f t="shared" si="3"/>
        <v>35000</v>
      </c>
      <c r="T22" s="17">
        <f t="shared" si="4"/>
        <v>422141.52761469869</v>
      </c>
    </row>
    <row r="23" spans="1:20" x14ac:dyDescent="0.45">
      <c r="A23" s="19" t="s">
        <v>11</v>
      </c>
      <c r="B23" s="19">
        <f t="shared" ref="B23:K23" si="5">SUM(B7:B22)</f>
        <v>25934</v>
      </c>
      <c r="C23" s="21">
        <f t="shared" si="5"/>
        <v>0.99999999999999978</v>
      </c>
      <c r="D23" s="20">
        <f t="shared" si="5"/>
        <v>2403196.4</v>
      </c>
      <c r="E23" s="19">
        <f t="shared" si="5"/>
        <v>24448</v>
      </c>
      <c r="F23" s="21">
        <f t="shared" si="5"/>
        <v>0.99999999999999989</v>
      </c>
      <c r="G23" s="20">
        <f t="shared" si="5"/>
        <v>2403196.4</v>
      </c>
      <c r="H23" s="19">
        <f t="shared" si="5"/>
        <v>4463</v>
      </c>
      <c r="I23" s="21">
        <f t="shared" si="5"/>
        <v>1</v>
      </c>
      <c r="J23" s="20">
        <f t="shared" si="5"/>
        <v>1201598.2000000002</v>
      </c>
      <c r="K23" s="20">
        <f t="shared" si="5"/>
        <v>6007991</v>
      </c>
      <c r="L23" s="33">
        <f>SUM(L7:L22)</f>
        <v>3000578.8846627274</v>
      </c>
      <c r="M23" s="33">
        <f>SUM(M7:M22)</f>
        <v>3007412.1158837746</v>
      </c>
      <c r="N23" s="52">
        <f t="shared" si="1"/>
        <v>6007991.0005465019</v>
      </c>
      <c r="O23" s="27">
        <f t="shared" ref="O23:T23" si="6">SUM(O7:O22)</f>
        <v>1089496</v>
      </c>
      <c r="P23" s="53">
        <f t="shared" si="6"/>
        <v>7097487.0005465029</v>
      </c>
      <c r="Q23" s="22">
        <f t="shared" si="6"/>
        <v>627399.75518984511</v>
      </c>
      <c r="R23" s="22">
        <f t="shared" si="6"/>
        <v>462096.25034039188</v>
      </c>
      <c r="S23" s="22">
        <f t="shared" si="6"/>
        <v>3627978.6398525727</v>
      </c>
      <c r="T23" s="17">
        <f t="shared" si="6"/>
        <v>3469508.3662241665</v>
      </c>
    </row>
    <row r="24" spans="1:20" x14ac:dyDescent="0.45">
      <c r="T24" s="17"/>
    </row>
    <row r="25" spans="1:20" x14ac:dyDescent="0.45">
      <c r="A25" s="2"/>
      <c r="B25" s="2"/>
      <c r="C25" s="22"/>
      <c r="J25" s="63"/>
      <c r="K25" s="63"/>
      <c r="L25" s="22"/>
      <c r="Q25" s="17"/>
    </row>
    <row r="26" spans="1:20" x14ac:dyDescent="0.45">
      <c r="A26" s="23" t="s">
        <v>41</v>
      </c>
      <c r="B26" s="23"/>
      <c r="C26" s="24"/>
      <c r="D26" s="24"/>
      <c r="E26" s="24"/>
      <c r="F26" s="24"/>
    </row>
    <row r="27" spans="1:20" x14ac:dyDescent="0.45">
      <c r="A27" s="27"/>
      <c r="B27" s="26" t="s">
        <v>29</v>
      </c>
      <c r="G27" s="26"/>
      <c r="H27" s="26"/>
      <c r="L27" s="35"/>
      <c r="P27" s="59"/>
    </row>
    <row r="28" spans="1:20" x14ac:dyDescent="0.45">
      <c r="A28" s="28"/>
      <c r="B28" s="3" t="s">
        <v>30</v>
      </c>
      <c r="C28" s="34">
        <v>17.225000000000001</v>
      </c>
      <c r="F28" s="43"/>
      <c r="H28" s="36"/>
      <c r="J28" s="28"/>
      <c r="P28" s="59"/>
    </row>
    <row r="29" spans="1:20" x14ac:dyDescent="0.45">
      <c r="A29" s="25" t="s">
        <v>40</v>
      </c>
      <c r="B29" s="28" t="s">
        <v>31</v>
      </c>
      <c r="C29" s="3" t="s">
        <v>42</v>
      </c>
      <c r="G29" s="29"/>
      <c r="H29" s="36"/>
      <c r="I29" s="28"/>
      <c r="J29" s="17"/>
      <c r="P29" s="60"/>
    </row>
    <row r="30" spans="1:20" x14ac:dyDescent="0.45">
      <c r="A30" s="28"/>
      <c r="B30" s="3" t="s">
        <v>32</v>
      </c>
      <c r="C30" s="3" t="s">
        <v>33</v>
      </c>
      <c r="F30" s="26"/>
      <c r="G30" s="26"/>
      <c r="I30" s="28"/>
      <c r="J30" s="17"/>
      <c r="P30" s="17"/>
    </row>
    <row r="31" spans="1:20" x14ac:dyDescent="0.45">
      <c r="A31" s="25"/>
      <c r="B31" s="3" t="s">
        <v>34</v>
      </c>
      <c r="C31" s="3" t="s">
        <v>43</v>
      </c>
    </row>
    <row r="32" spans="1:20" x14ac:dyDescent="0.45">
      <c r="A32" s="28"/>
      <c r="B32" s="61" t="s">
        <v>35</v>
      </c>
      <c r="C32" s="61" t="s">
        <v>49</v>
      </c>
      <c r="D32" s="61"/>
    </row>
    <row r="33" spans="1:7" x14ac:dyDescent="0.45">
      <c r="B33" s="3" t="s">
        <v>36</v>
      </c>
      <c r="C33" s="3" t="s">
        <v>37</v>
      </c>
    </row>
    <row r="34" spans="1:7" x14ac:dyDescent="0.45">
      <c r="A34" s="39"/>
    </row>
    <row r="35" spans="1:7" x14ac:dyDescent="0.45">
      <c r="G35" s="28"/>
    </row>
    <row r="36" spans="1:7" x14ac:dyDescent="0.45">
      <c r="C36" s="30"/>
    </row>
    <row r="37" spans="1:7" x14ac:dyDescent="0.45">
      <c r="C37" s="31"/>
    </row>
    <row r="38" spans="1:7" x14ac:dyDescent="0.45">
      <c r="A38" s="32"/>
    </row>
  </sheetData>
  <mergeCells count="4">
    <mergeCell ref="B5:C5"/>
    <mergeCell ref="J25:K25"/>
    <mergeCell ref="L5:M5"/>
    <mergeCell ref="S5:T5"/>
  </mergeCells>
  <phoneticPr fontId="0" type="noConversion"/>
  <pageMargins left="0.75" right="0.75" top="1" bottom="1" header="0.5" footer="0.5"/>
  <pageSetup paperSize="5" scale="2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Field</vt:lpstr>
      <vt:lpstr>Field!Print_Area</vt:lpstr>
    </vt:vector>
  </TitlesOfParts>
  <Company>DWD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bgoguen</dc:creator>
  <cp:lastModifiedBy>Caissie, Lisa (EOL)</cp:lastModifiedBy>
  <cp:lastPrinted>2018-04-11T12:02:32Z</cp:lastPrinted>
  <dcterms:created xsi:type="dcterms:W3CDTF">2012-05-11T12:28:37Z</dcterms:created>
  <dcterms:modified xsi:type="dcterms:W3CDTF">2024-07-17T17:49:37Z</dcterms:modified>
</cp:coreProperties>
</file>