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mc:AlternateContent xmlns:mc="http://schemas.openxmlformats.org/markup-compatibility/2006">
    <mc:Choice Requires="x15">
      <x15ac:absPath xmlns:x15ac="http://schemas.microsoft.com/office/spreadsheetml/2010/11/ac" url="https://massgov-my.sharepoint.com/personal/marilyn_boyle_mass_gov/Documents/FY26 Allocations/One Stop Allocations/"/>
    </mc:Choice>
  </mc:AlternateContent>
  <xr:revisionPtr revIDLastSave="393" documentId="14_{691635D2-0301-498A-972A-CB447C0CEE42}" xr6:coauthVersionLast="47" xr6:coauthVersionMax="47" xr10:uidLastSave="{5FD7B776-0415-4176-A94A-8B6326D2D941}"/>
  <bookViews>
    <workbookView xWindow="28680" yWindow="-120" windowWidth="29040" windowHeight="15720" xr2:uid="{9EA357B5-F6B7-4619-8C16-A29F01733D43}"/>
  </bookViews>
  <sheets>
    <sheet name="FY26 CC Allocation" sheetId="5" r:id="rId1"/>
    <sheet name="FY26 Formulas &amp; Calculations " sheetId="6" r:id="rId2"/>
    <sheet name="One Stop HH 26" sheetId="4" r:id="rId3"/>
  </sheets>
  <definedNames>
    <definedName name="_xlnm.Print_Area" localSheetId="0">'FY26 CC Allocation'!$A$1:$G$30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5" l="1"/>
  <c r="E22" i="5"/>
  <c r="E21" i="5"/>
  <c r="E20" i="5"/>
  <c r="E19" i="5"/>
  <c r="E18" i="5"/>
  <c r="E17" i="5"/>
  <c r="E16" i="5"/>
  <c r="E15" i="5"/>
  <c r="E14" i="5"/>
  <c r="E13" i="5"/>
  <c r="E12" i="5"/>
  <c r="E11" i="5"/>
  <c r="E10" i="5"/>
  <c r="E9" i="5"/>
  <c r="E8" i="5"/>
  <c r="AC26" i="6"/>
  <c r="AE26" i="6" s="1"/>
  <c r="AF26" i="6" s="1"/>
  <c r="AC27" i="6"/>
  <c r="AC24" i="6"/>
  <c r="AC23" i="6"/>
  <c r="AC22" i="6"/>
  <c r="AC21" i="6"/>
  <c r="AC20" i="6"/>
  <c r="AC19" i="6"/>
  <c r="AC18" i="6"/>
  <c r="AE18" i="6" s="1"/>
  <c r="AF18" i="6" s="1"/>
  <c r="AC17" i="6"/>
  <c r="AE17" i="6" s="1"/>
  <c r="AF17" i="6" s="1"/>
  <c r="AC16" i="6"/>
  <c r="AE16" i="6" s="1"/>
  <c r="AF16" i="6" s="1"/>
  <c r="AC15" i="6"/>
  <c r="AE15" i="6" s="1"/>
  <c r="AF15" i="6" s="1"/>
  <c r="AC14" i="6"/>
  <c r="AE14" i="6" s="1"/>
  <c r="AF14" i="6" s="1"/>
  <c r="AC13" i="6"/>
  <c r="AE13" i="6" s="1"/>
  <c r="AF13" i="6" s="1"/>
  <c r="AC12" i="6"/>
  <c r="AC11" i="6"/>
  <c r="AC10" i="6"/>
  <c r="AE10" i="6" s="1"/>
  <c r="AF10" i="6" s="1"/>
  <c r="AC9" i="6"/>
  <c r="AE9" i="6" s="1"/>
  <c r="AE20" i="6"/>
  <c r="AF20" i="6" s="1"/>
  <c r="AE19" i="6"/>
  <c r="AF19" i="6" s="1"/>
  <c r="V27" i="6"/>
  <c r="AB26" i="6"/>
  <c r="V26" i="6"/>
  <c r="R26" i="6"/>
  <c r="P26" i="6"/>
  <c r="N26" i="6"/>
  <c r="M26" i="6"/>
  <c r="L26" i="6"/>
  <c r="J26" i="6"/>
  <c r="I26" i="6"/>
  <c r="H26" i="6"/>
  <c r="F26" i="6"/>
  <c r="G24" i="6" s="1"/>
  <c r="D26" i="6"/>
  <c r="E21" i="6" s="1"/>
  <c r="U21" i="6" s="1"/>
  <c r="B26" i="6"/>
  <c r="AE24" i="6"/>
  <c r="AF24" i="6" s="1"/>
  <c r="AA24" i="6"/>
  <c r="Z24" i="6"/>
  <c r="S24" i="6"/>
  <c r="Q24" i="6"/>
  <c r="O24" i="6"/>
  <c r="M24" i="6"/>
  <c r="K24" i="6"/>
  <c r="I24" i="6"/>
  <c r="C24" i="6"/>
  <c r="AE23" i="6"/>
  <c r="AF23" i="6" s="1"/>
  <c r="AA23" i="6"/>
  <c r="Z23" i="6"/>
  <c r="S23" i="6"/>
  <c r="Q23" i="6"/>
  <c r="O23" i="6"/>
  <c r="M23" i="6"/>
  <c r="K23" i="6"/>
  <c r="I23" i="6"/>
  <c r="G23" i="6"/>
  <c r="E23" i="6"/>
  <c r="U23" i="6" s="1"/>
  <c r="C23" i="6"/>
  <c r="AE22" i="6"/>
  <c r="AF22" i="6" s="1"/>
  <c r="AA22" i="6"/>
  <c r="Z22" i="6"/>
  <c r="S22" i="6"/>
  <c r="Q22" i="6"/>
  <c r="O22" i="6"/>
  <c r="M22" i="6"/>
  <c r="K22" i="6"/>
  <c r="I22" i="6"/>
  <c r="C22" i="6"/>
  <c r="AE21" i="6"/>
  <c r="AF21" i="6" s="1"/>
  <c r="AA21" i="6"/>
  <c r="Z21" i="6"/>
  <c r="S21" i="6"/>
  <c r="Q21" i="6"/>
  <c r="O21" i="6"/>
  <c r="M21" i="6"/>
  <c r="K21" i="6"/>
  <c r="I21" i="6"/>
  <c r="G21" i="6"/>
  <c r="C21" i="6"/>
  <c r="AA20" i="6"/>
  <c r="Z20" i="6"/>
  <c r="S20" i="6"/>
  <c r="Q20" i="6"/>
  <c r="O20" i="6"/>
  <c r="M20" i="6"/>
  <c r="K20" i="6"/>
  <c r="I20" i="6"/>
  <c r="E20" i="6"/>
  <c r="C20" i="6"/>
  <c r="AA19" i="6"/>
  <c r="Z19" i="6"/>
  <c r="S19" i="6"/>
  <c r="Q19" i="6"/>
  <c r="O19" i="6"/>
  <c r="M19" i="6"/>
  <c r="K19" i="6"/>
  <c r="I19" i="6"/>
  <c r="G19" i="6"/>
  <c r="E19" i="6"/>
  <c r="U19" i="6" s="1"/>
  <c r="C19" i="6"/>
  <c r="AA18" i="6"/>
  <c r="Z18" i="6"/>
  <c r="S18" i="6"/>
  <c r="Q18" i="6"/>
  <c r="O18" i="6"/>
  <c r="M18" i="6"/>
  <c r="K18" i="6"/>
  <c r="I18" i="6"/>
  <c r="C18" i="6"/>
  <c r="AA17" i="6"/>
  <c r="Z17" i="6"/>
  <c r="S17" i="6"/>
  <c r="Q17" i="6"/>
  <c r="O17" i="6"/>
  <c r="M17" i="6"/>
  <c r="K17" i="6"/>
  <c r="I17" i="6"/>
  <c r="G17" i="6"/>
  <c r="C17" i="6"/>
  <c r="AA16" i="6"/>
  <c r="Z16" i="6"/>
  <c r="S16" i="6"/>
  <c r="Q16" i="6"/>
  <c r="O16" i="6"/>
  <c r="M16" i="6"/>
  <c r="K16" i="6"/>
  <c r="I16" i="6"/>
  <c r="E16" i="6"/>
  <c r="C16" i="6"/>
  <c r="AA15" i="6"/>
  <c r="Z15" i="6"/>
  <c r="S15" i="6"/>
  <c r="Q15" i="6"/>
  <c r="O15" i="6"/>
  <c r="M15" i="6"/>
  <c r="K15" i="6"/>
  <c r="I15" i="6"/>
  <c r="G15" i="6"/>
  <c r="E15" i="6"/>
  <c r="U15" i="6" s="1"/>
  <c r="C15" i="6"/>
  <c r="AA14" i="6"/>
  <c r="Z14" i="6"/>
  <c r="S14" i="6"/>
  <c r="Q14" i="6"/>
  <c r="O14" i="6"/>
  <c r="M14" i="6"/>
  <c r="K14" i="6"/>
  <c r="I14" i="6"/>
  <c r="C14" i="6"/>
  <c r="AA13" i="6"/>
  <c r="Z13" i="6"/>
  <c r="S13" i="6"/>
  <c r="Q13" i="6"/>
  <c r="O13" i="6"/>
  <c r="M13" i="6"/>
  <c r="K13" i="6"/>
  <c r="I13" i="6"/>
  <c r="G13" i="6"/>
  <c r="C13" i="6"/>
  <c r="AE12" i="6"/>
  <c r="AF12" i="6" s="1"/>
  <c r="AA12" i="6"/>
  <c r="Z12" i="6"/>
  <c r="S12" i="6"/>
  <c r="Q12" i="6"/>
  <c r="O12" i="6"/>
  <c r="M12" i="6"/>
  <c r="K12" i="6"/>
  <c r="I12" i="6"/>
  <c r="G12" i="6"/>
  <c r="E12" i="6"/>
  <c r="C12" i="6"/>
  <c r="U12" i="6" s="1"/>
  <c r="AE11" i="6"/>
  <c r="AF11" i="6" s="1"/>
  <c r="AA11" i="6"/>
  <c r="Z11" i="6"/>
  <c r="S11" i="6"/>
  <c r="Q11" i="6"/>
  <c r="O11" i="6"/>
  <c r="M11" i="6"/>
  <c r="K11" i="6"/>
  <c r="I11" i="6"/>
  <c r="G11" i="6"/>
  <c r="E11" i="6"/>
  <c r="U11" i="6" s="1"/>
  <c r="C11" i="6"/>
  <c r="AA10" i="6"/>
  <c r="Z10" i="6"/>
  <c r="S10" i="6"/>
  <c r="Q10" i="6"/>
  <c r="O10" i="6"/>
  <c r="M10" i="6"/>
  <c r="K10" i="6"/>
  <c r="I10" i="6"/>
  <c r="C10" i="6"/>
  <c r="AA9" i="6"/>
  <c r="Z9" i="6"/>
  <c r="Z26" i="6" s="1"/>
  <c r="S9" i="6"/>
  <c r="S26" i="6" s="1"/>
  <c r="Q9" i="6"/>
  <c r="Q26" i="6" s="1"/>
  <c r="O9" i="6"/>
  <c r="M9" i="6"/>
  <c r="K9" i="6"/>
  <c r="K26" i="6" s="1"/>
  <c r="I9" i="6"/>
  <c r="G9" i="6"/>
  <c r="C9" i="6"/>
  <c r="C26" i="6" s="1"/>
  <c r="I18" i="5"/>
  <c r="E24" i="5" l="1"/>
  <c r="AE27" i="6"/>
  <c r="AF9" i="6"/>
  <c r="E14" i="6"/>
  <c r="E18" i="6"/>
  <c r="U18" i="6" s="1"/>
  <c r="E22" i="6"/>
  <c r="U22" i="6" s="1"/>
  <c r="G10" i="6"/>
  <c r="G26" i="6" s="1"/>
  <c r="G14" i="6"/>
  <c r="G18" i="6"/>
  <c r="G22" i="6"/>
  <c r="E10" i="6"/>
  <c r="E24" i="6"/>
  <c r="U24" i="6" s="1"/>
  <c r="G16" i="6"/>
  <c r="U16" i="6" s="1"/>
  <c r="G20" i="6"/>
  <c r="U20" i="6" s="1"/>
  <c r="E9" i="6"/>
  <c r="E13" i="6"/>
  <c r="U13" i="6" s="1"/>
  <c r="E17" i="6"/>
  <c r="U17" i="6" s="1"/>
  <c r="F8" i="5"/>
  <c r="G8" i="5" s="1"/>
  <c r="F9" i="5"/>
  <c r="G9" i="5"/>
  <c r="F10" i="5"/>
  <c r="G10" i="5" s="1"/>
  <c r="F11" i="5"/>
  <c r="G11" i="5" s="1"/>
  <c r="F12" i="5"/>
  <c r="G12" i="5" s="1"/>
  <c r="F13" i="5"/>
  <c r="G13" i="5" s="1"/>
  <c r="F14" i="5"/>
  <c r="G14" i="5"/>
  <c r="F15" i="5"/>
  <c r="G15" i="5" s="1"/>
  <c r="F16" i="5"/>
  <c r="G16" i="5" s="1"/>
  <c r="F17" i="5"/>
  <c r="G17" i="5" s="1"/>
  <c r="F18" i="5"/>
  <c r="G18" i="5" s="1"/>
  <c r="F19" i="5"/>
  <c r="G19" i="5"/>
  <c r="F20" i="5"/>
  <c r="G20" i="5" s="1"/>
  <c r="F21" i="5"/>
  <c r="G21" i="5" s="1"/>
  <c r="F22" i="5"/>
  <c r="G22" i="5" s="1"/>
  <c r="F23" i="5"/>
  <c r="G23" i="5" s="1"/>
  <c r="D24" i="5"/>
  <c r="I17" i="4"/>
  <c r="I16" i="4"/>
  <c r="I27" i="4" s="1"/>
  <c r="B28" i="4"/>
  <c r="F28" i="4"/>
  <c r="G17" i="4"/>
  <c r="U14" i="6" l="1"/>
  <c r="E26" i="6"/>
  <c r="U9" i="6"/>
  <c r="U10" i="6"/>
  <c r="F24" i="5"/>
  <c r="G24" i="5" s="1"/>
  <c r="D28" i="4"/>
  <c r="F27" i="4"/>
  <c r="G26" i="4"/>
  <c r="G25" i="4"/>
  <c r="G24" i="4"/>
  <c r="G23" i="4"/>
  <c r="G22" i="4"/>
  <c r="G21" i="4"/>
  <c r="G20" i="4"/>
  <c r="G19" i="4"/>
  <c r="G18" i="4"/>
  <c r="E28" i="4"/>
  <c r="G16" i="4"/>
  <c r="G15" i="4"/>
  <c r="G14" i="4"/>
  <c r="G13" i="4"/>
  <c r="G12" i="4"/>
  <c r="G11" i="4"/>
  <c r="U27" i="6" l="1"/>
  <c r="U26" i="6"/>
  <c r="G27" i="4"/>
  <c r="H17" i="4" s="1"/>
  <c r="H21" i="4" l="1"/>
  <c r="I21" i="4" s="1"/>
  <c r="H24" i="4"/>
  <c r="I24" i="4" s="1"/>
  <c r="H12" i="4"/>
  <c r="I12" i="4" s="1"/>
  <c r="H16" i="4"/>
  <c r="H11" i="4"/>
  <c r="I11" i="4" s="1"/>
  <c r="H23" i="4"/>
  <c r="I23" i="4" s="1"/>
  <c r="H22" i="4"/>
  <c r="I22" i="4" s="1"/>
  <c r="H20" i="4"/>
  <c r="I20" i="4" s="1"/>
  <c r="H19" i="4"/>
  <c r="I19" i="4" s="1"/>
  <c r="H18" i="4"/>
  <c r="I18" i="4" s="1"/>
  <c r="H15" i="4"/>
  <c r="I15" i="4" s="1"/>
  <c r="H26" i="4"/>
  <c r="I26" i="4" s="1"/>
  <c r="H14" i="4"/>
  <c r="I14" i="4" s="1"/>
  <c r="H25" i="4"/>
  <c r="I25" i="4" s="1"/>
  <c r="H13" i="4"/>
  <c r="I13" i="4" s="1"/>
</calcChain>
</file>

<file path=xl/sharedStrings.xml><?xml version="1.0" encoding="utf-8"?>
<sst xmlns="http://schemas.openxmlformats.org/spreadsheetml/2006/main" count="174" uniqueCount="126">
  <si>
    <t xml:space="preserve">ATTACHMENT N </t>
  </si>
  <si>
    <t>Commonwealth of Massachusetts</t>
  </si>
  <si>
    <t>State MassHire Career Centers Line Item Allocations</t>
  </si>
  <si>
    <t>CAREER CENTER FORMULA ALLOCATIONS FOR FISCAL YEAR 2026</t>
  </si>
  <si>
    <t>A</t>
  </si>
  <si>
    <t>B</t>
  </si>
  <si>
    <t>C</t>
  </si>
  <si>
    <t>D</t>
  </si>
  <si>
    <t>E</t>
  </si>
  <si>
    <t>F</t>
  </si>
  <si>
    <t>G</t>
  </si>
  <si>
    <t>MassHire
Workforce 
Area</t>
  </si>
  <si>
    <t>Fiscal Year
2025
Final
Allocation</t>
  </si>
  <si>
    <t>Fiscal Year
2025
Data
Formula
Share</t>
  </si>
  <si>
    <t>Fiscal Year
2026
Data
Formula
Share</t>
  </si>
  <si>
    <t>Fiscal Year
2026
Final
Allocation</t>
  </si>
  <si>
    <t>Change 
from
 FY 2025</t>
  </si>
  <si>
    <t>% Change 
from
FY 2025</t>
  </si>
  <si>
    <t>Berkshire</t>
  </si>
  <si>
    <t>Boston</t>
  </si>
  <si>
    <t>Bristol</t>
  </si>
  <si>
    <t>Brockton</t>
  </si>
  <si>
    <t>Cape &amp; Islands</t>
  </si>
  <si>
    <t>Central MA</t>
  </si>
  <si>
    <t>Franklin/Hampshire</t>
  </si>
  <si>
    <t>Greater Lowell</t>
  </si>
  <si>
    <t>Greater New Bedford</t>
  </si>
  <si>
    <t>Hampden</t>
  </si>
  <si>
    <t>Merrimack Valley</t>
  </si>
  <si>
    <t>Metro North</t>
  </si>
  <si>
    <t>Metro South/West</t>
  </si>
  <si>
    <t>North Central</t>
  </si>
  <si>
    <t>North Shore</t>
  </si>
  <si>
    <t>South Shore</t>
  </si>
  <si>
    <t>Total</t>
  </si>
  <si>
    <r>
      <t>Fiscal Year 2026 Formula:  Each workforce area's formula share of the MassHire Career Center line item funds was determined as follows</t>
    </r>
    <r>
      <rPr>
        <sz val="10"/>
        <rFont val="Aptos Narrow"/>
        <family val="2"/>
        <scheme val="minor"/>
      </rPr>
      <t xml:space="preserve">:  </t>
    </r>
  </si>
  <si>
    <t>1) The FY26 Data Formula Shares (Column D) were calculated using formula and weights with data factors: 50% was based on demographic factors related to individuals and businesses (disadvantaged adults, unemployed, non-government employers, non-government employees) and 50% was based on performance factors related to services to individuals and businesses (customers served, customer visits, employers served, repeat employers, individuals with three or more service days with placements based on wage match).  Two hold-harmless levels were determined for FY26:  (1) each area's percent share must be at least 90% of the average of their formula shares for the prior two years (FY24 and FY25) and (2) no area's allocation level can fall below $115,000.  Amounts necessary for raising local formula shares to comply with the hold-harmless requirements must be obtained by ratably adjusting the shares of all other local areas. Refer to FY26 Formulas &amp; Calculations tab.</t>
  </si>
  <si>
    <t xml:space="preserve">2) The first hold-harmless level set the floor for each area at 90% of the average of the sum of their FY25 and F'Y24 data formula shares. Adjustments were made to ensure that each area's share was at or above it's hold harmless level.  The final FY26 Data Formula Shares are shown in Ccolumn D. An allocation level was determined for each area (Column E) by multiplying its Data Formula Share (Column D) by $8,171,084. The second hold-harmless level was met as each area's allocation was above $115,000, so no other adjustments were required. </t>
  </si>
  <si>
    <t>3) Line item 7003-0803 - $8,171,084 was approved by the Governor on July 4, 2025:  For the operation of the one-stop career centers, including workforce development services for priority populations and emergency assistance shelter clients; provided, that the career centers, in coordination with the executive office of labor and workforce development, shall establish parameters for regular data reporting.</t>
  </si>
  <si>
    <t xml:space="preserve">MassHire Department of Career Services                                             </t>
  </si>
  <si>
    <t>FISCAL YEAR 2026</t>
  </si>
  <si>
    <t>State MassHire Career Center Line Item Allocations</t>
  </si>
  <si>
    <t>Calculations with Hold Harmless</t>
  </si>
  <si>
    <t>Populations - Demographics (50%)</t>
  </si>
  <si>
    <t>Performance (50%)</t>
  </si>
  <si>
    <t>Minimum Allocation is $115,000</t>
  </si>
  <si>
    <t>DATA
FORMULA SHARE</t>
  </si>
  <si>
    <t>Hold Harmless Level = 90% of Prior Two Years</t>
  </si>
  <si>
    <t>MassHire
Workforce
Area</t>
  </si>
  <si>
    <t>Disadvantaged Adults</t>
  </si>
  <si>
    <t>Disadvantaged Adults
Share</t>
  </si>
  <si>
    <t>Number of Unemployed
CY 2024</t>
  </si>
  <si>
    <t>Unemployed Share</t>
  </si>
  <si>
    <t># of Private Establishments CY 2024</t>
  </si>
  <si>
    <t>Employers Share</t>
  </si>
  <si>
    <t># of Employees - Private Employers</t>
  </si>
  <si>
    <t>Employees Share</t>
  </si>
  <si>
    <t>Total Customers Served FY24</t>
  </si>
  <si>
    <t>Customers Share</t>
  </si>
  <si>
    <r>
      <t xml:space="preserve"># of Customer Visits </t>
    </r>
    <r>
      <rPr>
        <b/>
        <sz val="11"/>
        <rFont val="Aptos Narrow"/>
        <family val="2"/>
        <scheme val="minor"/>
      </rPr>
      <t>FY24</t>
    </r>
  </si>
  <si>
    <t>Visits Share</t>
  </si>
  <si>
    <r>
      <t xml:space="preserve"># of Employers
Provided
Enhanced Services 
</t>
    </r>
    <r>
      <rPr>
        <b/>
        <sz val="11"/>
        <rFont val="Aptos Narrow"/>
        <family val="2"/>
        <scheme val="minor"/>
      </rPr>
      <t>FY24</t>
    </r>
  </si>
  <si>
    <t>Employers Served Share</t>
  </si>
  <si>
    <r>
      <t xml:space="preserve"># of Repeat Employers
Provided
Enhanced
Services
</t>
    </r>
    <r>
      <rPr>
        <b/>
        <sz val="11"/>
        <rFont val="Aptos Narrow"/>
        <family val="2"/>
        <scheme val="minor"/>
      </rPr>
      <t>FY24</t>
    </r>
  </si>
  <si>
    <t>Repeat Employers Share</t>
  </si>
  <si>
    <r>
      <t xml:space="preserve"># of Wage Matched Customers With 3 or More Visits 
</t>
    </r>
    <r>
      <rPr>
        <b/>
        <sz val="11"/>
        <rFont val="Aptos Narrow"/>
        <family val="2"/>
        <scheme val="minor"/>
      </rPr>
      <t>FY24</t>
    </r>
  </si>
  <si>
    <t>Placements Share</t>
  </si>
  <si>
    <t>MassHire Workfoerce Area</t>
  </si>
  <si>
    <t>Formula Share
FY26</t>
  </si>
  <si>
    <t>Initial
Data Formula Share 
 FY 2026</t>
  </si>
  <si>
    <t>Data
Formula Share 
FY25</t>
  </si>
  <si>
    <t>Data
Formula Share
FY24</t>
  </si>
  <si>
    <t>Average
of 
Share
Levels</t>
  </si>
  <si>
    <t>Hold Harmless 
90% of Avg Share for Prior  Two Years</t>
  </si>
  <si>
    <t>Adjusted
Data
Formula
Share
FY26</t>
  </si>
  <si>
    <t xml:space="preserve">
FY 2026 MassHire 
Career Center Allocations</t>
  </si>
  <si>
    <t>FY 2025 MassHire 
Career Center Allocations</t>
  </si>
  <si>
    <t>Change From 
FY 2025</t>
  </si>
  <si>
    <t>Percent Change from FY 2025</t>
  </si>
  <si>
    <t xml:space="preserve">No. Central </t>
  </si>
  <si>
    <t xml:space="preserve"> Total  </t>
  </si>
  <si>
    <t>MDCS</t>
  </si>
  <si>
    <t>hold harmless</t>
  </si>
  <si>
    <t>Date:  June 12, 2025</t>
  </si>
  <si>
    <t>Data Formula:</t>
  </si>
  <si>
    <t>Final:  July 10, 2025</t>
  </si>
  <si>
    <t>Data Sources:</t>
  </si>
  <si>
    <t>Disadvantaged Adults:  Economically Disadvantaged Adult source: special tabulations of American Community Survey (ACS) from Census Bureau based on data collected 1/1/2016-12/31/20.</t>
  </si>
  <si>
    <t>Number of Unemployed:  Labor Force and Unemployment Statistics (LAUS):  Calendar Year 2024</t>
  </si>
  <si>
    <t>Number of Private Establishments:  ES-202 Employment and Wages: Calendar Year 2024</t>
  </si>
  <si>
    <t>Number of Employees in Private Establishments:   ES-202 Employment and Wages:  Calendar Year 2024</t>
  </si>
  <si>
    <t xml:space="preserve"> =</t>
  </si>
  <si>
    <t xml:space="preserve">*Total Customers Served:  Massachusets One Stop Employment System (MOSES): Fiscal Year 2024 </t>
  </si>
  <si>
    <t>*Number of Customer Visits: MOSES;  Fiscal Year 2024</t>
  </si>
  <si>
    <t>*Number of Employers Receiving Enhanced Services: MOSES:  Fiscal Year 2024</t>
  </si>
  <si>
    <t>*Number of Repeat Employers Receiving Enhanced Services:  MOSES:  Fiscal Year 2024</t>
  </si>
  <si>
    <t>*Number of Wage Matched Placements for Customers with 3 or More Career Center Visits: MOSES:  Fiscal Year 2024</t>
  </si>
  <si>
    <t>FY2026 One-Stop Career Center Hold Harmless</t>
  </si>
  <si>
    <t>HOLD HARMLESS FORMULA</t>
  </si>
  <si>
    <t>Unadjusted</t>
  </si>
  <si>
    <t>Hold</t>
  </si>
  <si>
    <t>Proportional share</t>
  </si>
  <si>
    <t>Straight</t>
  </si>
  <si>
    <t>90% Hold</t>
  </si>
  <si>
    <t>Harmless</t>
  </si>
  <si>
    <t>Difference</t>
  </si>
  <si>
    <t xml:space="preserve">Formula </t>
  </si>
  <si>
    <t xml:space="preserve">Difference </t>
  </si>
  <si>
    <t>of Difference above hold</t>
  </si>
  <si>
    <t>Formula</t>
  </si>
  <si>
    <t>HH to Formula</t>
  </si>
  <si>
    <t>If&gt; Hold-</t>
  </si>
  <si>
    <t xml:space="preserve">from </t>
  </si>
  <si>
    <t>harmless</t>
  </si>
  <si>
    <t>Share</t>
  </si>
  <si>
    <t>If &gt; Formula</t>
  </si>
  <si>
    <t>Hold Harmless</t>
  </si>
  <si>
    <t>Adjusted</t>
  </si>
  <si>
    <t>Berkshire County</t>
  </si>
  <si>
    <t>Bristol County</t>
  </si>
  <si>
    <t>Cape Cod &amp; Islands</t>
  </si>
  <si>
    <t>Central Mass</t>
  </si>
  <si>
    <t>Gtr New Bedford</t>
  </si>
  <si>
    <t>Hampden County</t>
  </si>
  <si>
    <t>Lower Merrimack</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</si>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</sst>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2" formatCode="_(&quot;$&quot;* #,##0_);_(&quot;$&quot;* \(#,##0\);_(&quot;$&quot;* &quot;-&quot;_);_(@_)"/>
    <numFmt numFmtId="43" formatCode="_(* #,##0.00_);_(* \(#,##0.00\);_(* &quot;-&quot;??_);_(@_)"/>
    <numFmt numFmtId="164" formatCode="_(* #,##0_);_(* \(#,##0\);_(* &quot;-&quot;??_);_(@_)"/>
    <numFmt numFmtId="165" formatCode="0.0%"/>
    <numFmt numFmtId="166" formatCode="0.00000"/>
    <numFmt numFmtId="167" formatCode="0.0000"/>
    <numFmt numFmtId="168" formatCode="[$-409]mmmm\ d\,\ yyyy;@"/>
  </numFmts>
  <fonts count="52">
    <font>
      <sz val="10"/>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color indexed="8"/>
      <name val="Arial"/>
      <family val="2"/>
    </font>
    <font>
      <sz val="11"/>
      <color indexed="8"/>
      <name val="Arial"/>
      <family val="2"/>
    </font>
    <font>
      <b/>
      <sz val="12"/>
      <name val="Aptos Narrow"/>
      <family val="2"/>
      <scheme val="minor"/>
    </font>
    <font>
      <sz val="12"/>
      <name val="Aptos Narrow"/>
      <family val="2"/>
      <scheme val="minor"/>
    </font>
    <font>
      <sz val="12"/>
      <color theme="1"/>
      <name val="Aptos Narrow"/>
      <family val="2"/>
      <scheme val="minor"/>
    </font>
    <font>
      <b/>
      <sz val="12"/>
      <color rgb="FFFF0000"/>
      <name val="Aptos Narrow"/>
      <family val="2"/>
      <scheme val="minor"/>
    </font>
    <font>
      <b/>
      <sz val="11"/>
      <color indexed="8"/>
      <name val="Aptos Narrow"/>
      <family val="2"/>
      <scheme val="minor"/>
    </font>
    <font>
      <sz val="11"/>
      <color indexed="8"/>
      <name val="Aptos Narrow"/>
      <family val="2"/>
      <scheme val="minor"/>
    </font>
    <font>
      <b/>
      <sz val="12"/>
      <color indexed="8"/>
      <name val="Aptos Narrow"/>
      <family val="2"/>
      <scheme val="minor"/>
    </font>
    <font>
      <b/>
      <i/>
      <sz val="11"/>
      <color theme="1"/>
      <name val="Aptos Narrow"/>
      <family val="2"/>
      <scheme val="minor"/>
    </font>
    <font>
      <b/>
      <sz val="11"/>
      <color rgb="FFFF0000"/>
      <name val="Aptos Narrow"/>
      <family val="2"/>
      <scheme val="minor"/>
    </font>
    <font>
      <i/>
      <sz val="11"/>
      <color rgb="FFFF0000"/>
      <name val="Aptos Narrow"/>
      <family val="2"/>
      <scheme val="minor"/>
    </font>
    <font>
      <sz val="10"/>
      <name val="Arial"/>
      <family val="2"/>
    </font>
    <font>
      <b/>
      <sz val="11"/>
      <name val="Aptos Narrow"/>
      <family val="2"/>
      <scheme val="minor"/>
    </font>
    <font>
      <b/>
      <sz val="8"/>
      <name val="Arial"/>
      <family val="2"/>
    </font>
    <font>
      <sz val="11"/>
      <name val="Aptos Narrow"/>
      <family val="2"/>
      <scheme val="minor"/>
    </font>
    <font>
      <sz val="11"/>
      <name val="Calibri"/>
      <family val="2"/>
    </font>
    <font>
      <sz val="11"/>
      <color indexed="8"/>
      <name val="Calibri"/>
      <family val="2"/>
    </font>
    <font>
      <sz val="12"/>
      <name val="Times New Roman"/>
      <family val="1"/>
    </font>
    <font>
      <sz val="11"/>
      <color theme="1"/>
      <name val="Calibri"/>
      <family val="2"/>
    </font>
    <font>
      <b/>
      <sz val="8"/>
      <color indexed="8"/>
      <name val="Arial"/>
      <family val="2"/>
    </font>
    <font>
      <sz val="8"/>
      <name val="Arial"/>
      <family val="2"/>
    </font>
    <font>
      <sz val="8"/>
      <color indexed="8"/>
      <name val="Arial"/>
      <family val="2"/>
    </font>
    <font>
      <b/>
      <sz val="8"/>
      <color rgb="FFFF0000"/>
      <name val="Arial"/>
      <family val="2"/>
    </font>
    <font>
      <b/>
      <sz val="11"/>
      <name val="Arial Narrow"/>
      <family val="2"/>
    </font>
    <font>
      <sz val="10"/>
      <color theme="1"/>
      <name val="Arial"/>
      <family val="2"/>
    </font>
    <font>
      <i/>
      <sz val="11"/>
      <color theme="1"/>
      <name val="Aptos Narrow"/>
      <family val="2"/>
      <scheme val="minor"/>
    </font>
    <font>
      <sz val="10"/>
      <name val="Times New Roman"/>
      <family val="1"/>
    </font>
    <font>
      <sz val="10"/>
      <name val="Calibri"/>
      <family val="2"/>
    </font>
    <font>
      <sz val="10"/>
      <name val="Aptos Narrow"/>
      <family val="2"/>
      <scheme val="minor"/>
    </font>
    <font>
      <b/>
      <sz val="10"/>
      <color rgb="FFFF0000"/>
      <name val="Arial"/>
      <family val="2"/>
    </font>
    <font>
      <b/>
      <sz val="10"/>
      <name val="Calibri"/>
      <family val="2"/>
    </font>
    <font>
      <u/>
      <sz val="10"/>
      <color theme="10"/>
      <name val="Arial"/>
      <family val="2"/>
    </font>
    <font>
      <b/>
      <sz val="18"/>
      <name val="Aptos Narrow"/>
      <family val="2"/>
      <scheme val="minor"/>
    </font>
    <font>
      <sz val="18"/>
      <name val="Aptos Narrow"/>
      <family val="2"/>
      <scheme val="minor"/>
    </font>
    <font>
      <b/>
      <sz val="16"/>
      <name val="Aptos Narrow"/>
      <family val="2"/>
      <scheme val="minor"/>
    </font>
    <font>
      <sz val="16"/>
      <name val="Aptos Narrow"/>
      <family val="2"/>
      <scheme val="minor"/>
    </font>
    <font>
      <b/>
      <sz val="9"/>
      <name val="Aptos Narrow"/>
      <family val="2"/>
      <scheme val="minor"/>
    </font>
    <font>
      <b/>
      <sz val="20"/>
      <name val="Arial Narrow"/>
      <family val="2"/>
    </font>
    <font>
      <b/>
      <sz val="10"/>
      <name val="Times New Roman"/>
      <family val="1"/>
    </font>
    <font>
      <sz val="12"/>
      <name val="Arial Narrow"/>
      <family val="2"/>
    </font>
    <font>
      <u/>
      <sz val="10"/>
      <name val="Aptos Narrow"/>
      <family val="2"/>
      <scheme val="minor"/>
    </font>
    <font>
      <i/>
      <sz val="11"/>
      <name val="Aptos Narrow"/>
      <family val="2"/>
      <scheme val="minor"/>
    </font>
    <font>
      <sz val="11"/>
      <name val="Arial Narrow"/>
      <family val="2"/>
    </font>
    <font>
      <sz val="14"/>
      <color rgb="FF141414"/>
      <name val="Courier New"/>
      <family val="3"/>
    </font>
    <font>
      <sz val="11"/>
      <color rgb="FFFF0000"/>
      <name val="Aptos Narrow"/>
      <family val="2"/>
      <scheme val="minor"/>
    </font>
  </fonts>
  <fills count="9">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64"/>
      </patternFill>
    </fill>
    <fill>
      <patternFill patternType="solid">
        <fgColor theme="4" tint="0.79998168889431442"/>
        <bgColor indexed="64"/>
      </patternFill>
    </fill>
  </fills>
  <borders count="4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style="double">
        <color indexed="8"/>
      </top>
      <bottom style="double">
        <color indexed="8"/>
      </bottom>
      <diagonal/>
    </border>
    <border>
      <left style="medium">
        <color indexed="8"/>
      </left>
      <right style="medium">
        <color indexed="8"/>
      </right>
      <top style="double">
        <color indexed="8"/>
      </top>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theme="1"/>
      </left>
      <right style="medium">
        <color theme="1"/>
      </right>
      <top/>
      <bottom/>
      <diagonal/>
    </border>
    <border>
      <left style="medium">
        <color theme="1"/>
      </left>
      <right style="medium">
        <color indexed="8"/>
      </right>
      <top/>
      <bottom/>
      <diagonal/>
    </border>
    <border>
      <left style="medium">
        <color theme="1"/>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theme="1"/>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indexed="8"/>
      </right>
      <top style="double">
        <color indexed="8"/>
      </top>
      <bottom style="double">
        <color indexed="8"/>
      </bottom>
      <diagonal/>
    </border>
    <border>
      <left/>
      <right style="medium">
        <color indexed="8"/>
      </right>
      <top style="double">
        <color indexed="8"/>
      </top>
      <bottom/>
      <diagonal/>
    </border>
    <border>
      <left/>
      <right style="medium">
        <color indexed="8"/>
      </right>
      <top style="medium">
        <color indexed="8"/>
      </top>
      <bottom style="medium">
        <color indexed="8"/>
      </bottom>
      <diagonal/>
    </border>
    <border>
      <left style="medium">
        <color indexed="64"/>
      </left>
      <right style="medium">
        <color indexed="8"/>
      </right>
      <top/>
      <bottom/>
      <diagonal/>
    </border>
    <border>
      <left style="medium">
        <color indexed="8"/>
      </left>
      <right style="medium">
        <color indexed="64"/>
      </right>
      <top style="medium">
        <color indexed="8"/>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64"/>
      </left>
      <right/>
      <top style="medium">
        <color indexed="64"/>
      </top>
      <bottom/>
      <diagonal/>
    </border>
    <border>
      <left style="medium">
        <color indexed="64"/>
      </left>
      <right style="medium">
        <color theme="0" tint="-0.499984740745262"/>
      </right>
      <top style="medium">
        <color indexed="64"/>
      </top>
      <bottom style="medium">
        <color indexed="64"/>
      </bottom>
      <diagonal/>
    </border>
    <border>
      <left style="medium">
        <color theme="0" tint="-0.499984740745262"/>
      </left>
      <right style="medium">
        <color theme="0" tint="-0.499984740745262"/>
      </right>
      <top style="medium">
        <color indexed="64"/>
      </top>
      <bottom style="medium">
        <color indexed="64"/>
      </bottom>
      <diagonal/>
    </border>
    <border>
      <left style="medium">
        <color theme="0" tint="-0.499984740745262"/>
      </left>
      <right style="medium">
        <color indexed="64"/>
      </right>
      <top style="medium">
        <color indexed="64"/>
      </top>
      <bottom style="medium">
        <color indexed="64"/>
      </bottom>
      <diagonal/>
    </border>
  </borders>
  <cellStyleXfs count="13">
    <xf numFmtId="0" fontId="0" fillId="0" borderId="0"/>
    <xf numFmtId="0" fontId="4" fillId="2"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6" fillId="0" borderId="0">
      <alignment vertical="top"/>
    </xf>
    <xf numFmtId="0" fontId="6" fillId="0" borderId="0">
      <alignment vertical="top"/>
    </xf>
    <xf numFmtId="37" fontId="24" fillId="0" borderId="0"/>
    <xf numFmtId="0" fontId="18" fillId="0" borderId="0"/>
    <xf numFmtId="0" fontId="18" fillId="0" borderId="0"/>
    <xf numFmtId="0" fontId="18" fillId="0" borderId="0"/>
    <xf numFmtId="0" fontId="2" fillId="0" borderId="0"/>
    <xf numFmtId="0" fontId="38" fillId="0" borderId="0" applyNumberFormat="0" applyFill="0" applyBorder="0" applyAlignment="0" applyProtection="0"/>
  </cellStyleXfs>
  <cellXfs count="299">
    <xf numFmtId="0" fontId="0" fillId="0" borderId="0" xfId="0"/>
    <xf numFmtId="0" fontId="3" fillId="0" borderId="0" xfId="2"/>
    <xf numFmtId="0" fontId="3" fillId="0" borderId="0" xfId="2" applyAlignment="1">
      <alignment vertical="top"/>
    </xf>
    <xf numFmtId="0" fontId="6" fillId="0" borderId="0" xfId="2" applyFont="1" applyAlignment="1">
      <alignment vertical="top"/>
    </xf>
    <xf numFmtId="164" fontId="0" fillId="0" borderId="0" xfId="3" applyNumberFormat="1" applyFont="1" applyBorder="1" applyAlignment="1">
      <alignment horizontal="left" vertical="top"/>
    </xf>
    <xf numFmtId="0" fontId="7" fillId="0" borderId="0" xfId="2" applyFont="1" applyAlignment="1">
      <alignment vertical="top"/>
    </xf>
    <xf numFmtId="0" fontId="8" fillId="0" borderId="1" xfId="2" applyFont="1" applyBorder="1" applyAlignment="1">
      <alignment vertical="top"/>
    </xf>
    <xf numFmtId="0" fontId="9" fillId="0" borderId="0" xfId="2" applyFont="1" applyAlignment="1">
      <alignment vertical="top"/>
    </xf>
    <xf numFmtId="0" fontId="10" fillId="0" borderId="0" xfId="2" applyFont="1"/>
    <xf numFmtId="0" fontId="11" fillId="0" borderId="0" xfId="2" applyFont="1"/>
    <xf numFmtId="37" fontId="10" fillId="0" borderId="0" xfId="2" applyNumberFormat="1" applyFont="1" applyAlignment="1">
      <alignment vertical="top"/>
    </xf>
    <xf numFmtId="14" fontId="3" fillId="0" borderId="0" xfId="2" applyNumberFormat="1" applyAlignment="1">
      <alignment vertical="top"/>
    </xf>
    <xf numFmtId="0" fontId="12" fillId="0" borderId="0" xfId="2" applyFont="1" applyAlignment="1">
      <alignment vertical="top"/>
    </xf>
    <xf numFmtId="0" fontId="13" fillId="0" borderId="0" xfId="2" applyFont="1" applyAlignment="1">
      <alignment vertical="top"/>
    </xf>
    <xf numFmtId="0" fontId="13" fillId="0" borderId="1" xfId="2" applyFont="1" applyBorder="1" applyAlignment="1">
      <alignment vertical="top" wrapText="1"/>
    </xf>
    <xf numFmtId="0" fontId="13" fillId="0" borderId="0" xfId="2" applyFont="1" applyAlignment="1">
      <alignment horizontal="left"/>
    </xf>
    <xf numFmtId="0" fontId="13" fillId="0" borderId="1" xfId="2" applyFont="1" applyBorder="1" applyAlignment="1">
      <alignment vertical="top"/>
    </xf>
    <xf numFmtId="0" fontId="3" fillId="0" borderId="2" xfId="2" applyBorder="1" applyAlignment="1">
      <alignment vertical="top"/>
    </xf>
    <xf numFmtId="0" fontId="15" fillId="0" borderId="3" xfId="2" applyFont="1" applyBorder="1" applyAlignment="1">
      <alignment horizontal="right" vertical="top"/>
    </xf>
    <xf numFmtId="0" fontId="5" fillId="0" borderId="3" xfId="2" applyFont="1" applyBorder="1" applyAlignment="1">
      <alignment vertical="top"/>
    </xf>
    <xf numFmtId="0" fontId="3" fillId="0" borderId="3" xfId="2" applyBorder="1" applyAlignment="1">
      <alignment horizontal="right" vertical="top"/>
    </xf>
    <xf numFmtId="0" fontId="13" fillId="0" borderId="0" xfId="2" applyFont="1" applyAlignment="1">
      <alignment vertical="center"/>
    </xf>
    <xf numFmtId="164" fontId="13" fillId="0" borderId="0" xfId="3" applyNumberFormat="1" applyFont="1" applyBorder="1" applyAlignment="1">
      <alignment horizontal="left" vertical="top"/>
    </xf>
    <xf numFmtId="0" fontId="13" fillId="0" borderId="0" xfId="2" applyFont="1" applyAlignment="1">
      <alignment horizontal="left" vertical="top"/>
    </xf>
    <xf numFmtId="37" fontId="3" fillId="0" borderId="0" xfId="2" applyNumberFormat="1" applyAlignment="1">
      <alignment vertical="top"/>
    </xf>
    <xf numFmtId="0" fontId="16" fillId="0" borderId="4" xfId="2" applyFont="1" applyBorder="1" applyAlignment="1">
      <alignment horizontal="center"/>
    </xf>
    <xf numFmtId="0" fontId="12" fillId="0" borderId="4" xfId="2" applyFont="1" applyBorder="1" applyAlignment="1">
      <alignment vertical="top"/>
    </xf>
    <xf numFmtId="0" fontId="3" fillId="0" borderId="6" xfId="2" applyBorder="1"/>
    <xf numFmtId="0" fontId="3" fillId="0" borderId="7" xfId="2" applyBorder="1"/>
    <xf numFmtId="0" fontId="16" fillId="0" borderId="8" xfId="2" applyFont="1" applyBorder="1" applyAlignment="1">
      <alignment horizontal="center" vertical="top"/>
    </xf>
    <xf numFmtId="165" fontId="12" fillId="0" borderId="6" xfId="2" quotePrefix="1" applyNumberFormat="1" applyFont="1" applyBorder="1" applyAlignment="1">
      <alignment horizontal="center" vertical="top"/>
    </xf>
    <xf numFmtId="0" fontId="12" fillId="0" borderId="6" xfId="2" quotePrefix="1" applyFont="1" applyBorder="1" applyAlignment="1">
      <alignment horizontal="center" vertical="top"/>
    </xf>
    <xf numFmtId="165" fontId="12" fillId="0" borderId="6" xfId="4" quotePrefix="1" applyNumberFormat="1" applyFont="1" applyFill="1" applyBorder="1" applyAlignment="1">
      <alignment horizontal="center" vertical="top"/>
    </xf>
    <xf numFmtId="165" fontId="12" fillId="0" borderId="7" xfId="4" quotePrefix="1" applyNumberFormat="1" applyFont="1" applyFill="1" applyBorder="1" applyAlignment="1">
      <alignment horizontal="center" vertical="top"/>
    </xf>
    <xf numFmtId="0" fontId="12" fillId="0" borderId="6" xfId="2" applyFont="1" applyBorder="1" applyAlignment="1">
      <alignment horizontal="right" vertical="top"/>
    </xf>
    <xf numFmtId="16" fontId="12" fillId="0" borderId="6" xfId="2" quotePrefix="1" applyNumberFormat="1" applyFont="1" applyBorder="1" applyAlignment="1">
      <alignment horizontal="center"/>
    </xf>
    <xf numFmtId="0" fontId="12" fillId="0" borderId="3" xfId="2" applyFont="1" applyBorder="1" applyAlignment="1">
      <alignment horizontal="center" vertical="top"/>
    </xf>
    <xf numFmtId="9" fontId="12" fillId="0" borderId="9" xfId="2" quotePrefix="1" applyNumberFormat="1" applyFont="1" applyBorder="1" applyAlignment="1">
      <alignment horizontal="center" vertical="top"/>
    </xf>
    <xf numFmtId="0" fontId="12" fillId="0" borderId="8" xfId="2" applyFont="1" applyBorder="1" applyAlignment="1">
      <alignment vertical="top"/>
    </xf>
    <xf numFmtId="9" fontId="12" fillId="0" borderId="5" xfId="2" applyNumberFormat="1" applyFont="1" applyBorder="1" applyAlignment="1">
      <alignment horizontal="center" vertical="top"/>
    </xf>
    <xf numFmtId="9" fontId="12" fillId="0" borderId="6" xfId="2" applyNumberFormat="1" applyFont="1" applyBorder="1" applyAlignment="1">
      <alignment horizontal="center" vertical="top"/>
    </xf>
    <xf numFmtId="0" fontId="17" fillId="0" borderId="6" xfId="2" applyFont="1" applyBorder="1"/>
    <xf numFmtId="0" fontId="12" fillId="0" borderId="10" xfId="2" applyFont="1" applyBorder="1" applyAlignment="1">
      <alignment vertical="top"/>
    </xf>
    <xf numFmtId="37" fontId="12" fillId="0" borderId="3" xfId="2" applyNumberFormat="1" applyFont="1" applyBorder="1" applyAlignment="1">
      <alignment horizontal="center" vertical="top" wrapText="1"/>
    </xf>
    <xf numFmtId="37" fontId="12" fillId="0" borderId="3" xfId="2" applyNumberFormat="1" applyFont="1" applyBorder="1" applyAlignment="1">
      <alignment horizontal="center" vertical="top"/>
    </xf>
    <xf numFmtId="0" fontId="19" fillId="0" borderId="3" xfId="5" applyFont="1" applyBorder="1" applyAlignment="1" applyProtection="1">
      <alignment horizontal="center" vertical="top"/>
      <protection locked="0"/>
    </xf>
    <xf numFmtId="0" fontId="12" fillId="0" borderId="3" xfId="2" applyFont="1" applyBorder="1" applyAlignment="1">
      <alignment horizontal="center" vertical="center" wrapText="1"/>
    </xf>
    <xf numFmtId="0" fontId="3" fillId="0" borderId="3" xfId="2" applyBorder="1"/>
    <xf numFmtId="0" fontId="3" fillId="0" borderId="9" xfId="2" applyBorder="1"/>
    <xf numFmtId="0" fontId="19" fillId="0" borderId="11" xfId="2" applyFont="1" applyBorder="1" applyAlignment="1">
      <alignment horizontal="center" wrapText="1"/>
    </xf>
    <xf numFmtId="0" fontId="19" fillId="0" borderId="6" xfId="2" applyFont="1" applyBorder="1" applyAlignment="1">
      <alignment horizontal="center" wrapText="1"/>
    </xf>
    <xf numFmtId="37" fontId="19" fillId="3" borderId="11" xfId="2" applyNumberFormat="1" applyFont="1" applyFill="1" applyBorder="1" applyAlignment="1">
      <alignment horizontal="center" wrapText="1"/>
    </xf>
    <xf numFmtId="37" fontId="19" fillId="4" borderId="6" xfId="2" applyNumberFormat="1" applyFont="1" applyFill="1" applyBorder="1" applyAlignment="1">
      <alignment horizontal="right" wrapText="1"/>
    </xf>
    <xf numFmtId="0" fontId="19" fillId="3" borderId="11" xfId="5" applyFont="1" applyFill="1" applyBorder="1" applyAlignment="1">
      <alignment horizontal="center" wrapText="1"/>
    </xf>
    <xf numFmtId="0" fontId="20" fillId="0" borderId="10" xfId="2" applyFont="1" applyBorder="1"/>
    <xf numFmtId="3" fontId="21" fillId="0" borderId="0" xfId="2" applyNumberFormat="1" applyFont="1" applyAlignment="1">
      <alignment horizontal="center" vertical="center"/>
    </xf>
    <xf numFmtId="165" fontId="21" fillId="0" borderId="0" xfId="2" applyNumberFormat="1" applyFont="1" applyAlignment="1">
      <alignment horizontal="center" vertical="center"/>
    </xf>
    <xf numFmtId="165" fontId="22" fillId="0" borderId="0" xfId="2" applyNumberFormat="1" applyFont="1" applyAlignment="1">
      <alignment horizontal="center" vertical="center"/>
    </xf>
    <xf numFmtId="165" fontId="22" fillId="5" borderId="0" xfId="2" applyNumberFormat="1" applyFont="1" applyFill="1" applyAlignment="1">
      <alignment horizontal="center" vertical="center"/>
    </xf>
    <xf numFmtId="165" fontId="13" fillId="0" borderId="12" xfId="4" applyNumberFormat="1" applyFont="1" applyFill="1" applyBorder="1" applyAlignment="1">
      <alignment horizontal="center" vertical="center"/>
    </xf>
    <xf numFmtId="165" fontId="23" fillId="0" borderId="12" xfId="4" applyNumberFormat="1" applyFont="1" applyFill="1" applyBorder="1" applyAlignment="1">
      <alignment horizontal="center" vertical="center"/>
    </xf>
    <xf numFmtId="165" fontId="13" fillId="0" borderId="12" xfId="4" applyNumberFormat="1" applyFont="1" applyFill="1" applyBorder="1" applyAlignment="1">
      <alignment horizontal="center" vertical="center" readingOrder="1"/>
    </xf>
    <xf numFmtId="0" fontId="19" fillId="0" borderId="10" xfId="2" applyFont="1" applyBorder="1"/>
    <xf numFmtId="166" fontId="19" fillId="0" borderId="0" xfId="2" applyNumberFormat="1" applyFont="1" applyAlignment="1">
      <alignment horizontal="center" vertical="center"/>
    </xf>
    <xf numFmtId="10" fontId="19" fillId="3" borderId="10" xfId="2" applyNumberFormat="1" applyFont="1" applyFill="1" applyBorder="1" applyAlignment="1">
      <alignment horizontal="center" vertical="center"/>
    </xf>
    <xf numFmtId="37" fontId="13" fillId="4" borderId="0" xfId="2" applyNumberFormat="1" applyFont="1" applyFill="1" applyAlignment="1">
      <alignment horizontal="right" vertical="center" wrapText="1" readingOrder="1"/>
    </xf>
    <xf numFmtId="10" fontId="19" fillId="0" borderId="0" xfId="2" applyNumberFormat="1" applyFont="1" applyAlignment="1" applyProtection="1">
      <alignment horizontal="center"/>
      <protection locked="0"/>
    </xf>
    <xf numFmtId="10" fontId="19" fillId="0" borderId="0" xfId="2" applyNumberFormat="1" applyFont="1" applyAlignment="1">
      <alignment horizontal="center" vertical="top" wrapText="1" readingOrder="1"/>
    </xf>
    <xf numFmtId="42" fontId="19" fillId="0" borderId="10" xfId="2" applyNumberFormat="1" applyFont="1" applyBorder="1" applyAlignment="1">
      <alignment horizontal="center" vertical="center"/>
    </xf>
    <xf numFmtId="165" fontId="5" fillId="0" borderId="10" xfId="2" applyNumberFormat="1" applyFont="1" applyBorder="1" applyAlignment="1">
      <alignment horizontal="center"/>
    </xf>
    <xf numFmtId="10" fontId="19" fillId="0" borderId="0" xfId="2" applyNumberFormat="1" applyFont="1" applyAlignment="1">
      <alignment horizontal="center"/>
    </xf>
    <xf numFmtId="42" fontId="19" fillId="6" borderId="10" xfId="7" applyNumberFormat="1" applyFont="1" applyFill="1" applyBorder="1" applyAlignment="1">
      <alignment horizontal="center" vertical="center"/>
    </xf>
    <xf numFmtId="0" fontId="20" fillId="0" borderId="10" xfId="2" applyFont="1" applyBorder="1" applyAlignment="1">
      <alignment vertical="center"/>
    </xf>
    <xf numFmtId="0" fontId="19" fillId="0" borderId="10" xfId="2" applyFont="1" applyBorder="1" applyAlignment="1">
      <alignment vertical="center"/>
    </xf>
    <xf numFmtId="10" fontId="21" fillId="0" borderId="0" xfId="2" applyNumberFormat="1" applyFont="1" applyAlignment="1">
      <alignment horizontal="center" vertical="center"/>
    </xf>
    <xf numFmtId="10" fontId="22" fillId="5" borderId="0" xfId="2" applyNumberFormat="1" applyFont="1" applyFill="1" applyAlignment="1">
      <alignment horizontal="center" vertical="center"/>
    </xf>
    <xf numFmtId="0" fontId="3" fillId="0" borderId="0" xfId="2" applyAlignment="1">
      <alignment horizontal="center"/>
    </xf>
    <xf numFmtId="0" fontId="3" fillId="0" borderId="10" xfId="2" applyBorder="1"/>
    <xf numFmtId="0" fontId="3" fillId="3" borderId="10" xfId="2" applyFill="1" applyBorder="1"/>
    <xf numFmtId="0" fontId="5" fillId="0" borderId="10" xfId="2" applyFont="1" applyBorder="1"/>
    <xf numFmtId="0" fontId="20" fillId="0" borderId="10" xfId="2" applyFont="1" applyBorder="1" applyAlignment="1">
      <alignment horizontal="right"/>
    </xf>
    <xf numFmtId="0" fontId="19" fillId="0" borderId="8" xfId="2" applyFont="1" applyBorder="1" applyAlignment="1">
      <alignment horizontal="right"/>
    </xf>
    <xf numFmtId="166" fontId="19" fillId="0" borderId="3" xfId="4" applyNumberFormat="1" applyFont="1" applyFill="1" applyBorder="1" applyAlignment="1" applyProtection="1">
      <alignment horizontal="center" vertical="center"/>
    </xf>
    <xf numFmtId="10" fontId="12" fillId="3" borderId="8" xfId="2" applyNumberFormat="1" applyFont="1" applyFill="1" applyBorder="1" applyAlignment="1" applyProtection="1">
      <alignment horizontal="center"/>
      <protection locked="0"/>
    </xf>
    <xf numFmtId="37" fontId="13" fillId="4" borderId="3" xfId="2" applyNumberFormat="1" applyFont="1" applyFill="1" applyBorder="1" applyAlignment="1">
      <alignment horizontal="right" vertical="center" wrapText="1" readingOrder="1"/>
    </xf>
    <xf numFmtId="10" fontId="19" fillId="0" borderId="3" xfId="7" applyNumberFormat="1" applyFont="1" applyBorder="1" applyAlignment="1">
      <alignment horizontal="center" vertical="center"/>
    </xf>
    <xf numFmtId="10" fontId="12" fillId="3" borderId="8" xfId="2" applyNumberFormat="1" applyFont="1" applyFill="1" applyBorder="1" applyAlignment="1">
      <alignment horizontal="center"/>
    </xf>
    <xf numFmtId="42" fontId="5" fillId="0" borderId="8" xfId="2" applyNumberFormat="1" applyFont="1" applyBorder="1"/>
    <xf numFmtId="165" fontId="5" fillId="0" borderId="8" xfId="2" applyNumberFormat="1" applyFont="1" applyBorder="1" applyAlignment="1">
      <alignment horizontal="center"/>
    </xf>
    <xf numFmtId="3" fontId="21" fillId="5" borderId="0" xfId="2" applyNumberFormat="1" applyFont="1" applyFill="1" applyAlignment="1">
      <alignment horizontal="center" vertical="center"/>
    </xf>
    <xf numFmtId="165" fontId="21" fillId="5" borderId="0" xfId="2" applyNumberFormat="1" applyFont="1" applyFill="1" applyAlignment="1">
      <alignment horizontal="center" vertical="center"/>
    </xf>
    <xf numFmtId="164" fontId="21" fillId="0" borderId="0" xfId="3" applyNumberFormat="1" applyFont="1" applyFill="1" applyBorder="1" applyAlignment="1" applyProtection="1">
      <alignment horizontal="center" vertical="center"/>
    </xf>
    <xf numFmtId="165" fontId="13" fillId="0" borderId="3" xfId="4" applyNumberFormat="1" applyFont="1" applyFill="1" applyBorder="1" applyAlignment="1">
      <alignment horizontal="center" vertical="center"/>
    </xf>
    <xf numFmtId="0" fontId="19" fillId="0" borderId="0" xfId="2" applyFont="1" applyAlignment="1">
      <alignment horizontal="left"/>
    </xf>
    <xf numFmtId="10" fontId="12" fillId="0" borderId="0" xfId="2" applyNumberFormat="1" applyFont="1" applyAlignment="1" applyProtection="1">
      <alignment horizontal="center"/>
      <protection locked="0"/>
    </xf>
    <xf numFmtId="10" fontId="19" fillId="0" borderId="0" xfId="7" applyNumberFormat="1" applyFont="1" applyAlignment="1">
      <alignment horizontal="center" vertical="center"/>
    </xf>
    <xf numFmtId="10" fontId="16" fillId="0" borderId="0" xfId="7" applyNumberFormat="1" applyFont="1" applyAlignment="1">
      <alignment horizontal="center" vertical="center"/>
    </xf>
    <xf numFmtId="42" fontId="3" fillId="0" borderId="0" xfId="2" applyNumberFormat="1"/>
    <xf numFmtId="6" fontId="16" fillId="0" borderId="0" xfId="2" applyNumberFormat="1" applyFont="1" applyAlignment="1">
      <alignment horizontal="center"/>
    </xf>
    <xf numFmtId="42" fontId="5" fillId="0" borderId="0" xfId="2" applyNumberFormat="1" applyFont="1"/>
    <xf numFmtId="165" fontId="5" fillId="0" borderId="0" xfId="2" applyNumberFormat="1" applyFont="1" applyAlignment="1">
      <alignment horizontal="center"/>
    </xf>
    <xf numFmtId="3" fontId="27" fillId="0" borderId="13" xfId="2" applyNumberFormat="1" applyFont="1" applyBorder="1" applyAlignment="1">
      <alignment horizontal="right" vertical="center"/>
    </xf>
    <xf numFmtId="165" fontId="27" fillId="0" borderId="13" xfId="2" applyNumberFormat="1" applyFont="1" applyBorder="1" applyAlignment="1">
      <alignment vertical="center"/>
    </xf>
    <xf numFmtId="3" fontId="27" fillId="5" borderId="13" xfId="2" applyNumberFormat="1" applyFont="1" applyFill="1" applyBorder="1" applyAlignment="1">
      <alignment vertical="center"/>
    </xf>
    <xf numFmtId="164" fontId="28" fillId="5" borderId="13" xfId="3" applyNumberFormat="1" applyFont="1" applyFill="1" applyBorder="1" applyAlignment="1">
      <alignment horizontal="right" vertical="center"/>
    </xf>
    <xf numFmtId="165" fontId="27" fillId="5" borderId="13" xfId="2" applyNumberFormat="1" applyFont="1" applyFill="1" applyBorder="1" applyAlignment="1">
      <alignment vertical="center"/>
    </xf>
    <xf numFmtId="37" fontId="28" fillId="0" borderId="13" xfId="2" applyNumberFormat="1" applyFont="1" applyBorder="1" applyAlignment="1">
      <alignment horizontal="right" vertical="center"/>
    </xf>
    <xf numFmtId="3" fontId="28" fillId="0" borderId="13" xfId="2" applyNumberFormat="1" applyFont="1" applyBorder="1" applyAlignment="1">
      <alignment vertical="center"/>
    </xf>
    <xf numFmtId="164" fontId="28" fillId="0" borderId="13" xfId="3" applyNumberFormat="1" applyFont="1" applyBorder="1" applyAlignment="1">
      <alignment horizontal="right" vertical="center"/>
    </xf>
    <xf numFmtId="165" fontId="29" fillId="0" borderId="13" xfId="2" applyNumberFormat="1" applyFont="1" applyBorder="1" applyAlignment="1">
      <alignment vertical="center"/>
    </xf>
    <xf numFmtId="0" fontId="3" fillId="0" borderId="13" xfId="2" applyBorder="1" applyAlignment="1">
      <alignment vertical="center"/>
    </xf>
    <xf numFmtId="0" fontId="26" fillId="0" borderId="0" xfId="2" applyFont="1" applyAlignment="1">
      <alignment horizontal="right" vertical="center" wrapText="1" readingOrder="1"/>
    </xf>
    <xf numFmtId="37" fontId="6" fillId="0" borderId="0" xfId="2" applyNumberFormat="1" applyFont="1" applyAlignment="1">
      <alignment horizontal="right" vertical="center"/>
    </xf>
    <xf numFmtId="37" fontId="18" fillId="0" borderId="0" xfId="2" applyNumberFormat="1" applyFont="1" applyAlignment="1">
      <alignment vertical="center"/>
    </xf>
    <xf numFmtId="3" fontId="6" fillId="0" borderId="0" xfId="2" applyNumberFormat="1" applyFont="1" applyAlignment="1">
      <alignment horizontal="right" vertical="top"/>
    </xf>
    <xf numFmtId="0" fontId="6" fillId="0" borderId="0" xfId="2" applyFont="1" applyAlignment="1">
      <alignment horizontal="right" vertical="top"/>
    </xf>
    <xf numFmtId="0" fontId="30" fillId="0" borderId="1" xfId="2" applyFont="1" applyBorder="1"/>
    <xf numFmtId="0" fontId="3" fillId="0" borderId="0" xfId="2" applyAlignment="1">
      <alignment vertical="center"/>
    </xf>
    <xf numFmtId="37" fontId="6" fillId="0" borderId="0" xfId="2" applyNumberFormat="1" applyFont="1" applyAlignment="1">
      <alignment horizontal="right" vertical="top"/>
    </xf>
    <xf numFmtId="10" fontId="31" fillId="0" borderId="0" xfId="2" applyNumberFormat="1" applyFont="1" applyAlignment="1">
      <alignment vertical="top"/>
    </xf>
    <xf numFmtId="166" fontId="6" fillId="0" borderId="0" xfId="4" applyNumberFormat="1" applyFont="1" applyFill="1" applyBorder="1" applyAlignment="1">
      <alignment horizontal="right" vertical="top"/>
    </xf>
    <xf numFmtId="164" fontId="3" fillId="0" borderId="0" xfId="2" applyNumberFormat="1"/>
    <xf numFmtId="0" fontId="31" fillId="0" borderId="0" xfId="2" applyFont="1"/>
    <xf numFmtId="10" fontId="13" fillId="0" borderId="0" xfId="4" applyNumberFormat="1" applyFont="1" applyFill="1" applyBorder="1" applyAlignment="1">
      <alignment horizontal="center" vertical="center"/>
    </xf>
    <xf numFmtId="0" fontId="32" fillId="0" borderId="0" xfId="2" applyFont="1"/>
    <xf numFmtId="165" fontId="3" fillId="0" borderId="0" xfId="2" applyNumberFormat="1"/>
    <xf numFmtId="37" fontId="12" fillId="0" borderId="8" xfId="2" applyNumberFormat="1" applyFont="1" applyBorder="1" applyAlignment="1">
      <alignment horizontal="left" vertical="top" wrapText="1"/>
    </xf>
    <xf numFmtId="0" fontId="19" fillId="7" borderId="6" xfId="2" applyFont="1" applyFill="1" applyBorder="1" applyAlignment="1">
      <alignment horizontal="center" wrapText="1"/>
    </xf>
    <xf numFmtId="0" fontId="19" fillId="7" borderId="6" xfId="1" applyFont="1" applyFill="1" applyBorder="1" applyAlignment="1">
      <alignment horizontal="center" wrapText="1"/>
    </xf>
    <xf numFmtId="0" fontId="12" fillId="7" borderId="6" xfId="2" applyFont="1" applyFill="1" applyBorder="1" applyAlignment="1">
      <alignment horizontal="center" wrapText="1"/>
    </xf>
    <xf numFmtId="0" fontId="12" fillId="7" borderId="7" xfId="2" applyFont="1" applyFill="1" applyBorder="1" applyAlignment="1">
      <alignment horizontal="center" wrapText="1"/>
    </xf>
    <xf numFmtId="10" fontId="12" fillId="7" borderId="7" xfId="2" applyNumberFormat="1" applyFont="1" applyFill="1" applyBorder="1" applyAlignment="1">
      <alignment horizontal="center" wrapText="1"/>
    </xf>
    <xf numFmtId="10" fontId="3" fillId="0" borderId="1" xfId="2" applyNumberFormat="1" applyBorder="1"/>
    <xf numFmtId="10" fontId="19" fillId="0" borderId="2" xfId="7" applyNumberFormat="1" applyFont="1" applyBorder="1" applyAlignment="1">
      <alignment horizontal="center" vertical="center"/>
    </xf>
    <xf numFmtId="0" fontId="18" fillId="0" borderId="0" xfId="8"/>
    <xf numFmtId="0" fontId="18" fillId="0" borderId="0" xfId="8" applyAlignment="1">
      <alignment horizontal="left"/>
    </xf>
    <xf numFmtId="0" fontId="18" fillId="0" borderId="0" xfId="8" applyAlignment="1">
      <alignment horizontal="center"/>
    </xf>
    <xf numFmtId="10" fontId="18" fillId="0" borderId="0" xfId="8" applyNumberFormat="1"/>
    <xf numFmtId="0" fontId="33" fillId="0" borderId="0" xfId="8" applyFont="1"/>
    <xf numFmtId="10" fontId="18" fillId="0" borderId="0" xfId="8" applyNumberFormat="1" applyAlignment="1">
      <alignment horizontal="center"/>
    </xf>
    <xf numFmtId="0" fontId="33" fillId="0" borderId="0" xfId="8" applyFont="1" applyAlignment="1">
      <alignment horizontal="center"/>
    </xf>
    <xf numFmtId="0" fontId="33" fillId="0" borderId="0" xfId="8" applyFont="1" applyAlignment="1">
      <alignment horizontal="left"/>
    </xf>
    <xf numFmtId="0" fontId="35" fillId="0" borderId="0" xfId="10" applyFont="1" applyAlignment="1">
      <alignment horizontal="center"/>
    </xf>
    <xf numFmtId="9" fontId="35" fillId="0" borderId="0" xfId="10" applyNumberFormat="1" applyFont="1" applyAlignment="1">
      <alignment horizontal="center"/>
    </xf>
    <xf numFmtId="0" fontId="35" fillId="0" borderId="14" xfId="10" applyFont="1" applyBorder="1" applyAlignment="1">
      <alignment horizontal="center"/>
    </xf>
    <xf numFmtId="0" fontId="35" fillId="0" borderId="3" xfId="10" applyFont="1" applyBorder="1" applyAlignment="1">
      <alignment horizontal="center"/>
    </xf>
    <xf numFmtId="167" fontId="18" fillId="0" borderId="0" xfId="8" applyNumberFormat="1" applyAlignment="1">
      <alignment horizontal="left"/>
    </xf>
    <xf numFmtId="0" fontId="11" fillId="0" borderId="0" xfId="2" applyFont="1" applyAlignment="1">
      <alignment vertical="top"/>
    </xf>
    <xf numFmtId="0" fontId="36" fillId="0" borderId="0" xfId="8" applyFont="1"/>
    <xf numFmtId="0" fontId="36" fillId="0" borderId="0" xfId="8" applyFont="1" applyAlignment="1">
      <alignment horizontal="center"/>
    </xf>
    <xf numFmtId="10" fontId="3" fillId="0" borderId="0" xfId="2" applyNumberFormat="1"/>
    <xf numFmtId="14" fontId="37" fillId="0" borderId="0" xfId="8" applyNumberFormat="1" applyFont="1" applyAlignment="1">
      <alignment horizontal="left"/>
    </xf>
    <xf numFmtId="0" fontId="34" fillId="0" borderId="0" xfId="8" applyFont="1" applyAlignment="1">
      <alignment horizontal="center"/>
    </xf>
    <xf numFmtId="0" fontId="37" fillId="0" borderId="0" xfId="8" applyFont="1"/>
    <xf numFmtId="10" fontId="19" fillId="3" borderId="0" xfId="2" applyNumberFormat="1" applyFont="1" applyFill="1" applyAlignment="1">
      <alignment horizontal="center" vertical="center"/>
    </xf>
    <xf numFmtId="0" fontId="38" fillId="0" borderId="0" xfId="12" applyAlignment="1">
      <alignment vertical="center"/>
    </xf>
    <xf numFmtId="37" fontId="24" fillId="0" borderId="0" xfId="7" applyAlignment="1">
      <alignment horizontal="center"/>
    </xf>
    <xf numFmtId="37" fontId="24" fillId="0" borderId="0" xfId="7"/>
    <xf numFmtId="37" fontId="43" fillId="0" borderId="20" xfId="7" applyFont="1" applyBorder="1" applyAlignment="1">
      <alignment horizontal="center" vertical="center"/>
    </xf>
    <xf numFmtId="0" fontId="43" fillId="0" borderId="20" xfId="9" applyFont="1" applyBorder="1" applyAlignment="1">
      <alignment horizontal="center" vertical="center"/>
    </xf>
    <xf numFmtId="37" fontId="44" fillId="0" borderId="0" xfId="7" applyFont="1" applyAlignment="1">
      <alignment horizontal="center"/>
    </xf>
    <xf numFmtId="37" fontId="33" fillId="0" borderId="0" xfId="7" applyFont="1" applyAlignment="1">
      <alignment horizontal="center"/>
    </xf>
    <xf numFmtId="37" fontId="45" fillId="0" borderId="0" xfId="7" applyFont="1" applyAlignment="1">
      <alignment horizontal="center" wrapText="1"/>
    </xf>
    <xf numFmtId="37" fontId="8" fillId="0" borderId="23" xfId="7" applyFont="1" applyBorder="1" applyAlignment="1">
      <alignment horizontal="left" vertical="center" indent="1"/>
    </xf>
    <xf numFmtId="42" fontId="8" fillId="6" borderId="24" xfId="7" applyNumberFormat="1" applyFont="1" applyFill="1" applyBorder="1" applyAlignment="1">
      <alignment horizontal="center" vertical="center"/>
    </xf>
    <xf numFmtId="165" fontId="8" fillId="6" borderId="25" xfId="7" applyNumberFormat="1" applyFont="1" applyFill="1" applyBorder="1" applyAlignment="1">
      <alignment horizontal="center" vertical="center"/>
    </xf>
    <xf numFmtId="42" fontId="24" fillId="0" borderId="0" xfId="7" applyNumberFormat="1"/>
    <xf numFmtId="42" fontId="33" fillId="0" borderId="0" xfId="7" applyNumberFormat="1" applyFont="1"/>
    <xf numFmtId="165" fontId="8" fillId="6" borderId="26" xfId="7" applyNumberFormat="1" applyFont="1" applyFill="1" applyBorder="1" applyAlignment="1">
      <alignment horizontal="center" vertical="center"/>
    </xf>
    <xf numFmtId="37" fontId="8" fillId="0" borderId="27" xfId="7" applyFont="1" applyBorder="1" applyAlignment="1">
      <alignment horizontal="left" vertical="center" indent="1"/>
    </xf>
    <xf numFmtId="42" fontId="8" fillId="0" borderId="27" xfId="7" applyNumberFormat="1" applyFont="1" applyBorder="1" applyAlignment="1">
      <alignment horizontal="center" vertical="center"/>
    </xf>
    <xf numFmtId="10" fontId="8" fillId="0" borderId="27" xfId="7" applyNumberFormat="1" applyFont="1" applyBorder="1" applyAlignment="1">
      <alignment horizontal="center" vertical="center"/>
    </xf>
    <xf numFmtId="42" fontId="8" fillId="6" borderId="28" xfId="7" applyNumberFormat="1" applyFont="1" applyFill="1" applyBorder="1" applyAlignment="1">
      <alignment horizontal="center" vertical="center"/>
    </xf>
    <xf numFmtId="165" fontId="8" fillId="6" borderId="22" xfId="7" applyNumberFormat="1" applyFont="1" applyFill="1" applyBorder="1" applyAlignment="1">
      <alignment horizontal="center" vertical="center"/>
    </xf>
    <xf numFmtId="42" fontId="46" fillId="0" borderId="0" xfId="7" applyNumberFormat="1" applyFont="1"/>
    <xf numFmtId="14" fontId="44" fillId="0" borderId="0" xfId="7" applyNumberFormat="1" applyFont="1" applyAlignment="1">
      <alignment horizontal="center"/>
    </xf>
    <xf numFmtId="5" fontId="24" fillId="0" borderId="0" xfId="7" applyNumberFormat="1"/>
    <xf numFmtId="37" fontId="49" fillId="0" borderId="0" xfId="7" applyFont="1"/>
    <xf numFmtId="168" fontId="46" fillId="6" borderId="0" xfId="7" applyNumberFormat="1" applyFont="1" applyFill="1" applyAlignment="1">
      <alignment horizontal="center"/>
    </xf>
    <xf numFmtId="37" fontId="24" fillId="6" borderId="0" xfId="7" applyFill="1"/>
    <xf numFmtId="37" fontId="43" fillId="0" borderId="32" xfId="7" applyFont="1" applyBorder="1" applyAlignment="1">
      <alignment horizontal="center" vertical="center"/>
    </xf>
    <xf numFmtId="10" fontId="8" fillId="0" borderId="12" xfId="0" applyNumberFormat="1" applyFont="1" applyBorder="1" applyAlignment="1">
      <alignment horizontal="center" vertical="center"/>
    </xf>
    <xf numFmtId="10" fontId="8" fillId="0" borderId="34" xfId="7" applyNumberFormat="1" applyFont="1" applyBorder="1" applyAlignment="1">
      <alignment horizontal="center" vertical="center"/>
    </xf>
    <xf numFmtId="10" fontId="8" fillId="0" borderId="35" xfId="0" applyNumberFormat="1" applyFont="1" applyBorder="1" applyAlignment="1">
      <alignment horizontal="center" vertical="center"/>
    </xf>
    <xf numFmtId="3" fontId="50" fillId="0" borderId="0" xfId="0" applyNumberFormat="1" applyFont="1"/>
    <xf numFmtId="166" fontId="19" fillId="0" borderId="0" xfId="4" applyNumberFormat="1" applyFont="1" applyFill="1" applyBorder="1" applyAlignment="1" applyProtection="1">
      <alignment horizontal="center" vertical="center"/>
    </xf>
    <xf numFmtId="37" fontId="3" fillId="0" borderId="0" xfId="2" applyNumberFormat="1" applyAlignment="1">
      <alignment vertical="center"/>
    </xf>
    <xf numFmtId="37" fontId="13" fillId="8" borderId="0" xfId="3" applyNumberFormat="1" applyFont="1" applyFill="1" applyBorder="1" applyAlignment="1">
      <alignment horizontal="center" vertical="center"/>
    </xf>
    <xf numFmtId="164" fontId="22" fillId="8" borderId="0" xfId="3" applyNumberFormat="1" applyFont="1" applyFill="1" applyBorder="1" applyAlignment="1">
      <alignment horizontal="center" vertical="center"/>
    </xf>
    <xf numFmtId="3" fontId="23" fillId="8" borderId="0" xfId="3" applyNumberFormat="1" applyFont="1" applyFill="1" applyBorder="1" applyAlignment="1">
      <alignment horizontal="center" vertical="center"/>
    </xf>
    <xf numFmtId="164" fontId="13" fillId="8" borderId="0" xfId="3" applyNumberFormat="1" applyFont="1" applyFill="1" applyBorder="1" applyAlignment="1">
      <alignment horizontal="center" vertical="center"/>
    </xf>
    <xf numFmtId="37" fontId="13" fillId="8" borderId="0" xfId="3" applyNumberFormat="1" applyFont="1" applyFill="1" applyBorder="1" applyAlignment="1">
      <alignment horizontal="center"/>
    </xf>
    <xf numFmtId="3" fontId="21" fillId="8" borderId="0" xfId="2" applyNumberFormat="1" applyFont="1" applyFill="1" applyAlignment="1">
      <alignment horizontal="center" vertical="center"/>
    </xf>
    <xf numFmtId="3" fontId="0" fillId="8" borderId="0" xfId="0" applyNumberFormat="1" applyFill="1" applyAlignment="1">
      <alignment horizontal="center"/>
    </xf>
    <xf numFmtId="3" fontId="25" fillId="8" borderId="0" xfId="2" applyNumberFormat="1" applyFont="1" applyFill="1" applyAlignment="1">
      <alignment horizontal="center" vertical="center"/>
    </xf>
    <xf numFmtId="3" fontId="22" fillId="8" borderId="0" xfId="2" applyNumberFormat="1" applyFont="1" applyFill="1" applyAlignment="1">
      <alignment horizontal="center" vertical="center"/>
    </xf>
    <xf numFmtId="3" fontId="22" fillId="8" borderId="0" xfId="0" applyNumberFormat="1" applyFont="1" applyFill="1" applyAlignment="1">
      <alignment horizontal="center"/>
    </xf>
    <xf numFmtId="164" fontId="22" fillId="8" borderId="0" xfId="3" applyNumberFormat="1" applyFont="1" applyFill="1" applyBorder="1" applyAlignment="1" applyProtection="1">
      <alignment horizontal="center" vertical="center"/>
    </xf>
    <xf numFmtId="3" fontId="13" fillId="8" borderId="0" xfId="3" applyNumberFormat="1" applyFont="1" applyFill="1" applyBorder="1" applyAlignment="1">
      <alignment horizontal="center" vertical="center"/>
    </xf>
    <xf numFmtId="10" fontId="19" fillId="0" borderId="0" xfId="2" applyNumberFormat="1" applyFont="1" applyAlignment="1">
      <alignment horizontal="center" vertical="center"/>
    </xf>
    <xf numFmtId="0" fontId="16" fillId="0" borderId="0" xfId="2" applyFont="1"/>
    <xf numFmtId="0" fontId="51" fillId="0" borderId="0" xfId="2" applyFont="1"/>
    <xf numFmtId="10" fontId="21" fillId="0" borderId="0" xfId="2" applyNumberFormat="1" applyFont="1" applyAlignment="1">
      <alignment horizontal="center" vertical="top" wrapText="1" readingOrder="1"/>
    </xf>
    <xf numFmtId="42" fontId="8" fillId="0" borderId="36" xfId="0" applyNumberFormat="1" applyFont="1" applyBorder="1" applyAlignment="1">
      <alignment horizontal="center" vertical="center"/>
    </xf>
    <xf numFmtId="42" fontId="8" fillId="0" borderId="37" xfId="0" applyNumberFormat="1" applyFont="1" applyBorder="1" applyAlignment="1">
      <alignment horizontal="center" vertical="center"/>
    </xf>
    <xf numFmtId="42" fontId="8" fillId="0" borderId="38" xfId="0" applyNumberFormat="1" applyFont="1" applyBorder="1" applyAlignment="1">
      <alignment horizontal="center" vertical="center"/>
    </xf>
    <xf numFmtId="10" fontId="19" fillId="0" borderId="10" xfId="2" applyNumberFormat="1" applyFont="1" applyBorder="1" applyAlignment="1">
      <alignment horizontal="center" vertical="top" wrapText="1" readingOrder="1"/>
    </xf>
    <xf numFmtId="0" fontId="21" fillId="0" borderId="10" xfId="2" applyFont="1" applyBorder="1"/>
    <xf numFmtId="10" fontId="19" fillId="0" borderId="8" xfId="7" applyNumberFormat="1" applyFont="1" applyBorder="1" applyAlignment="1">
      <alignment horizontal="center" vertical="center"/>
    </xf>
    <xf numFmtId="165" fontId="13" fillId="0" borderId="9" xfId="4" applyNumberFormat="1" applyFont="1" applyFill="1" applyBorder="1" applyAlignment="1">
      <alignment horizontal="center" vertical="center"/>
    </xf>
    <xf numFmtId="0" fontId="26" fillId="0" borderId="39" xfId="2" applyFont="1" applyBorder="1" applyAlignment="1">
      <alignment horizontal="right" vertical="center" wrapText="1" readingOrder="1"/>
    </xf>
    <xf numFmtId="0" fontId="19" fillId="0" borderId="40" xfId="2" applyFont="1" applyBorder="1" applyAlignment="1">
      <alignment horizontal="center" wrapText="1"/>
    </xf>
    <xf numFmtId="0" fontId="19" fillId="0" borderId="41" xfId="2" applyFont="1" applyBorder="1" applyAlignment="1">
      <alignment horizontal="center" wrapText="1"/>
    </xf>
    <xf numFmtId="0" fontId="19" fillId="0" borderId="42" xfId="2" applyFont="1" applyBorder="1" applyAlignment="1">
      <alignment horizontal="center" wrapText="1"/>
    </xf>
    <xf numFmtId="0" fontId="1" fillId="0" borderId="0" xfId="2" applyFont="1"/>
    <xf numFmtId="0" fontId="34" fillId="0" borderId="0" xfId="8" applyFont="1"/>
    <xf numFmtId="37" fontId="19" fillId="7" borderId="5" xfId="2" applyNumberFormat="1" applyFont="1" applyFill="1" applyBorder="1" applyAlignment="1">
      <alignment horizontal="center" wrapText="1"/>
    </xf>
    <xf numFmtId="3" fontId="13" fillId="8" borderId="1" xfId="6" applyNumberFormat="1" applyFont="1" applyFill="1" applyBorder="1" applyAlignment="1">
      <alignment horizontal="center" vertical="center"/>
    </xf>
    <xf numFmtId="0" fontId="13" fillId="8" borderId="0" xfId="6" applyFont="1" applyFill="1" applyAlignment="1">
      <alignment horizontal="center" vertical="center"/>
    </xf>
    <xf numFmtId="3" fontId="22" fillId="8" borderId="0" xfId="0" applyNumberFormat="1" applyFont="1" applyFill="1" applyAlignment="1">
      <alignment horizontal="center" vertical="top"/>
    </xf>
    <xf numFmtId="3" fontId="0" fillId="8" borderId="0" xfId="0" applyNumberFormat="1" applyFill="1" applyAlignment="1">
      <alignment horizontal="center" vertical="top"/>
    </xf>
    <xf numFmtId="3" fontId="13" fillId="8" borderId="0" xfId="6" applyNumberFormat="1" applyFont="1" applyFill="1" applyAlignment="1">
      <alignment horizontal="center" vertical="center"/>
    </xf>
    <xf numFmtId="0" fontId="13" fillId="8" borderId="1" xfId="6" applyFont="1" applyFill="1" applyBorder="1" applyAlignment="1">
      <alignment horizontal="center" vertical="center"/>
    </xf>
    <xf numFmtId="3" fontId="23" fillId="8" borderId="0" xfId="2" applyNumberFormat="1" applyFont="1" applyFill="1" applyAlignment="1">
      <alignment horizontal="center" vertical="center"/>
    </xf>
    <xf numFmtId="0" fontId="3" fillId="8" borderId="0" xfId="2" applyFill="1" applyAlignment="1">
      <alignment horizontal="center"/>
    </xf>
    <xf numFmtId="3" fontId="13" fillId="8" borderId="0" xfId="2" applyNumberFormat="1" applyFont="1" applyFill="1" applyAlignment="1">
      <alignment horizontal="center" vertical="center"/>
    </xf>
    <xf numFmtId="37" fontId="13" fillId="8" borderId="1" xfId="3" applyNumberFormat="1" applyFont="1" applyFill="1" applyBorder="1" applyAlignment="1">
      <alignment horizontal="center" vertical="center"/>
    </xf>
    <xf numFmtId="37" fontId="13" fillId="0" borderId="2" xfId="3" applyNumberFormat="1" applyFont="1" applyFill="1" applyBorder="1" applyAlignment="1">
      <alignment horizontal="center" vertical="center"/>
    </xf>
    <xf numFmtId="3" fontId="13" fillId="0" borderId="3" xfId="3" applyNumberFormat="1" applyFont="1" applyFill="1" applyBorder="1" applyAlignment="1">
      <alignment horizontal="center" vertical="center"/>
    </xf>
    <xf numFmtId="37" fontId="13" fillId="0" borderId="3" xfId="3" applyNumberFormat="1" applyFont="1" applyFill="1" applyBorder="1" applyAlignment="1">
      <alignment horizontal="center" vertical="center"/>
    </xf>
    <xf numFmtId="37" fontId="13" fillId="0" borderId="3" xfId="3" applyNumberFormat="1" applyFont="1" applyFill="1" applyBorder="1" applyAlignment="1">
      <alignment horizontal="center"/>
    </xf>
    <xf numFmtId="165" fontId="13" fillId="0" borderId="3" xfId="4" applyNumberFormat="1" applyFont="1" applyFill="1" applyBorder="1" applyAlignment="1">
      <alignment horizontal="center" vertical="center" readingOrder="1"/>
    </xf>
    <xf numFmtId="42" fontId="5" fillId="0" borderId="10" xfId="2" applyNumberFormat="1" applyFont="1" applyBorder="1"/>
    <xf numFmtId="42" fontId="5" fillId="0" borderId="27" xfId="2" applyNumberFormat="1" applyFont="1" applyBorder="1"/>
    <xf numFmtId="42" fontId="19" fillId="0" borderId="0" xfId="2" applyNumberFormat="1" applyFont="1" applyAlignment="1">
      <alignment horizontal="center"/>
    </xf>
    <xf numFmtId="0" fontId="21" fillId="0" borderId="0" xfId="2" applyFont="1"/>
    <xf numFmtId="0" fontId="48" fillId="0" borderId="30" xfId="9" applyFont="1" applyBorder="1" applyAlignment="1">
      <alignment horizontal="left" indent="2"/>
    </xf>
    <xf numFmtId="0" fontId="12" fillId="0" borderId="5" xfId="2" applyFont="1" applyBorder="1" applyAlignment="1">
      <alignment horizontal="center" vertical="top"/>
    </xf>
    <xf numFmtId="0" fontId="12" fillId="0" borderId="6" xfId="2" applyFont="1" applyBorder="1" applyAlignment="1">
      <alignment horizontal="center" vertical="top"/>
    </xf>
    <xf numFmtId="0" fontId="3" fillId="0" borderId="0" xfId="2"/>
    <xf numFmtId="0" fontId="10" fillId="0" borderId="0" xfId="2" applyFont="1" applyAlignment="1">
      <alignment vertical="top"/>
    </xf>
    <xf numFmtId="37" fontId="12" fillId="0" borderId="6" xfId="2" applyNumberFormat="1" applyFont="1" applyBorder="1" applyAlignment="1">
      <alignment horizontal="center" vertical="top"/>
    </xf>
    <xf numFmtId="37" fontId="12" fillId="0" borderId="7" xfId="2" applyNumberFormat="1" applyFont="1" applyBorder="1" applyAlignment="1">
      <alignment horizontal="center" vertical="top"/>
    </xf>
    <xf numFmtId="0" fontId="5" fillId="0" borderId="0" xfId="2" applyFont="1"/>
    <xf numFmtId="0" fontId="0" fillId="0" borderId="0" xfId="0"/>
    <xf numFmtId="37" fontId="48" fillId="0" borderId="29" xfId="7" applyFont="1" applyBorder="1" applyAlignment="1">
      <alignment horizontal="left" indent="2"/>
    </xf>
    <xf numFmtId="0" fontId="48" fillId="0" borderId="30" xfId="9" applyFont="1" applyBorder="1" applyAlignment="1">
      <alignment horizontal="left" indent="2"/>
    </xf>
    <xf numFmtId="37" fontId="8" fillId="6" borderId="21" xfId="7" applyFont="1" applyFill="1" applyBorder="1" applyAlignment="1">
      <alignment horizontal="center" vertical="center" wrapText="1"/>
    </xf>
    <xf numFmtId="37" fontId="8" fillId="6" borderId="22" xfId="7" applyFont="1" applyFill="1" applyBorder="1" applyAlignment="1">
      <alignment horizontal="center" vertical="center" wrapText="1"/>
    </xf>
    <xf numFmtId="37" fontId="46" fillId="0" borderId="18" xfId="7" applyFont="1" applyBorder="1" applyAlignment="1">
      <alignment horizontal="left" wrapText="1" indent="1"/>
    </xf>
    <xf numFmtId="0" fontId="46" fillId="0" borderId="0" xfId="10" applyFont="1" applyAlignment="1">
      <alignment horizontal="left" wrapText="1" indent="1"/>
    </xf>
    <xf numFmtId="0" fontId="46" fillId="0" borderId="19" xfId="10" applyFont="1" applyBorder="1" applyAlignment="1">
      <alignment horizontal="left" wrapText="1" indent="1"/>
    </xf>
    <xf numFmtId="37" fontId="47" fillId="0" borderId="18" xfId="7" applyFont="1" applyBorder="1" applyAlignment="1">
      <alignment horizontal="center" vertical="top"/>
    </xf>
    <xf numFmtId="0" fontId="47" fillId="0" borderId="0" xfId="10" applyFont="1" applyAlignment="1">
      <alignment horizontal="center" vertical="top"/>
    </xf>
    <xf numFmtId="0" fontId="47" fillId="0" borderId="19" xfId="10" applyFont="1" applyBorder="1" applyAlignment="1">
      <alignment horizontal="center" vertical="top"/>
    </xf>
    <xf numFmtId="37" fontId="35" fillId="0" borderId="18" xfId="7" applyFont="1" applyBorder="1" applyAlignment="1">
      <alignment horizontal="left" vertical="top" wrapText="1" indent="1"/>
    </xf>
    <xf numFmtId="37" fontId="35" fillId="0" borderId="0" xfId="7" applyFont="1" applyAlignment="1">
      <alignment horizontal="left" vertical="top" wrapText="1" indent="1"/>
    </xf>
    <xf numFmtId="0" fontId="35" fillId="0" borderId="0" xfId="10" applyFont="1" applyAlignment="1">
      <alignment horizontal="left" vertical="top" wrapText="1" indent="1"/>
    </xf>
    <xf numFmtId="0" fontId="35" fillId="0" borderId="19" xfId="10" applyFont="1" applyBorder="1" applyAlignment="1">
      <alignment horizontal="left" vertical="top" wrapText="1" indent="1"/>
    </xf>
    <xf numFmtId="37" fontId="39" fillId="0" borderId="15" xfId="7" applyFont="1" applyBorder="1" applyAlignment="1">
      <alignment horizontal="center"/>
    </xf>
    <xf numFmtId="37" fontId="39" fillId="6" borderId="18" xfId="7" applyFont="1" applyFill="1" applyBorder="1" applyAlignment="1">
      <alignment horizontal="center"/>
    </xf>
    <xf numFmtId="0" fontId="39" fillId="0" borderId="0" xfId="9" applyFont="1" applyAlignment="1">
      <alignment horizontal="center"/>
    </xf>
    <xf numFmtId="0" fontId="39" fillId="0" borderId="19" xfId="9" applyFont="1" applyBorder="1" applyAlignment="1">
      <alignment horizontal="center"/>
    </xf>
    <xf numFmtId="37" fontId="41" fillId="0" borderId="18" xfId="7" applyFont="1" applyBorder="1" applyAlignment="1">
      <alignment horizontal="center" vertical="center"/>
    </xf>
    <xf numFmtId="37" fontId="42" fillId="0" borderId="0" xfId="7" applyFont="1" applyAlignment="1">
      <alignment vertical="center"/>
    </xf>
    <xf numFmtId="0" fontId="42" fillId="0" borderId="0" xfId="9" applyFont="1" applyAlignment="1">
      <alignment vertical="center"/>
    </xf>
    <xf numFmtId="0" fontId="42" fillId="0" borderId="19" xfId="9" applyFont="1" applyBorder="1" applyAlignment="1">
      <alignment vertical="center"/>
    </xf>
    <xf numFmtId="37" fontId="39" fillId="0" borderId="18" xfId="7" applyFont="1" applyBorder="1" applyAlignment="1">
      <alignment horizontal="center" vertical="center"/>
    </xf>
    <xf numFmtId="37" fontId="40" fillId="0" borderId="0" xfId="7" applyFont="1" applyAlignment="1">
      <alignment vertical="center"/>
    </xf>
    <xf numFmtId="0" fontId="40" fillId="0" borderId="0" xfId="9" applyFont="1" applyAlignment="1">
      <alignment vertical="center"/>
    </xf>
    <xf numFmtId="0" fontId="40" fillId="0" borderId="19" xfId="9" applyFont="1" applyBorder="1" applyAlignment="1">
      <alignment vertical="center"/>
    </xf>
    <xf numFmtId="37" fontId="8" fillId="0" borderId="21" xfId="7" applyFont="1" applyBorder="1" applyAlignment="1">
      <alignment horizontal="center" vertical="center" wrapText="1"/>
    </xf>
    <xf numFmtId="37" fontId="9" fillId="0" borderId="22" xfId="7" applyFont="1" applyBorder="1" applyAlignment="1">
      <alignment horizontal="center" vertical="center"/>
    </xf>
    <xf numFmtId="0" fontId="9" fillId="0" borderId="22" xfId="9" applyFont="1" applyBorder="1" applyAlignment="1">
      <alignment horizontal="center" vertical="center"/>
    </xf>
    <xf numFmtId="37" fontId="8" fillId="6" borderId="33" xfId="7" applyFont="1" applyFill="1" applyBorder="1" applyAlignment="1">
      <alignment horizontal="center" vertical="center" wrapText="1"/>
    </xf>
    <xf numFmtId="0" fontId="9" fillId="0" borderId="31" xfId="9" applyFont="1" applyBorder="1" applyAlignment="1">
      <alignment horizontal="center" vertical="center"/>
    </xf>
    <xf numFmtId="0" fontId="12" fillId="0" borderId="5" xfId="2" applyFont="1" applyBorder="1" applyAlignment="1">
      <alignment horizontal="center" vertical="top"/>
    </xf>
    <xf numFmtId="0" fontId="12" fillId="0" borderId="6" xfId="2" applyFont="1" applyBorder="1" applyAlignment="1">
      <alignment horizontal="center" vertical="top"/>
    </xf>
    <xf numFmtId="0" fontId="12" fillId="0" borderId="7" xfId="2" applyFont="1" applyBorder="1" applyAlignment="1">
      <alignment horizontal="center" vertical="top"/>
    </xf>
    <xf numFmtId="0" fontId="14" fillId="0" borderId="1" xfId="2" applyFont="1" applyBorder="1" applyAlignment="1">
      <alignment vertical="top"/>
    </xf>
    <xf numFmtId="0" fontId="10" fillId="0" borderId="0" xfId="2" applyFont="1" applyAlignment="1">
      <alignment vertical="top"/>
    </xf>
    <xf numFmtId="37" fontId="12" fillId="0" borderId="6" xfId="2" applyNumberFormat="1" applyFont="1" applyBorder="1" applyAlignment="1">
      <alignment horizontal="center" vertical="top"/>
    </xf>
    <xf numFmtId="37" fontId="12" fillId="0" borderId="7" xfId="2" applyNumberFormat="1" applyFont="1" applyBorder="1" applyAlignment="1">
      <alignment horizontal="center" vertical="top"/>
    </xf>
    <xf numFmtId="9" fontId="12" fillId="0" borderId="5" xfId="2" applyNumberFormat="1" applyFont="1" applyBorder="1" applyAlignment="1">
      <alignment horizontal="center" vertical="top" wrapText="1"/>
    </xf>
    <xf numFmtId="9" fontId="12" fillId="0" borderId="6" xfId="2" applyNumberFormat="1" applyFont="1" applyBorder="1" applyAlignment="1">
      <alignment horizontal="center" vertical="top" wrapText="1"/>
    </xf>
    <xf numFmtId="9" fontId="12" fillId="0" borderId="7" xfId="2" applyNumberFormat="1" applyFont="1" applyBorder="1" applyAlignment="1">
      <alignment horizontal="center" vertical="top" wrapText="1"/>
    </xf>
    <xf numFmtId="37" fontId="40" fillId="0" borderId="16" xfId="7" applyFont="1" applyBorder="1" applyAlignment="1"/>
    <xf numFmtId="0" fontId="40" fillId="0" borderId="16" xfId="9" applyFont="1" applyBorder="1" applyAlignment="1"/>
    <xf numFmtId="0" fontId="40" fillId="0" borderId="17" xfId="9" applyFont="1" applyBorder="1" applyAlignment="1"/>
    <xf numFmtId="168" fontId="48" fillId="0" borderId="30" xfId="0" applyNumberFormat="1" applyFont="1" applyBorder="1" applyAlignment="1"/>
    <xf numFmtId="168" fontId="48" fillId="0" borderId="31" xfId="0" applyNumberFormat="1" applyFont="1" applyBorder="1" applyAlignment="1"/>
    <xf numFmtId="0" fontId="1" fillId="0" borderId="0" xfId="2" applyFont="1" applyAlignment="1">
      <alignment vertical="top"/>
    </xf>
    <xf numFmtId="0" fontId="1" fillId="0" borderId="0" xfId="2" applyFont="1" applyAlignment="1">
      <alignment vertical="center"/>
    </xf>
    <xf numFmtId="0" fontId="5" fillId="0" borderId="0" xfId="2" applyFont="1" applyAlignment="1"/>
    <xf numFmtId="0" fontId="3" fillId="0" borderId="0" xfId="2" applyAlignment="1"/>
    <xf numFmtId="0" fontId="1" fillId="0" borderId="0" xfId="2" applyFont="1" applyAlignment="1"/>
    <xf numFmtId="0" fontId="0" fillId="0" borderId="0" xfId="0" applyAlignment="1"/>
    <xf numFmtId="0" fontId="1" fillId="0" borderId="0" xfId="2" applyFont="1" applyAlignment="1">
      <alignment horizontal="center"/>
    </xf>
    <xf numFmtId="0" fontId="1" fillId="0" borderId="0" xfId="2" applyFont="1" applyAlignment="1">
      <alignment horizontal="right"/>
    </xf>
  </cellXfs>
  <cellStyles count="13">
    <cellStyle name="Comma 2" xfId="3" xr:uid="{7F9751DE-8DB1-4B78-A8B4-25742823FD25}"/>
    <cellStyle name="Good" xfId="1" builtinId="26"/>
    <cellStyle name="Hyperlink" xfId="12" builtinId="8"/>
    <cellStyle name="Normal" xfId="0" builtinId="0"/>
    <cellStyle name="Normal 2" xfId="10" xr:uid="{AB380631-F4BF-4F80-800D-312ECD352B1C}"/>
    <cellStyle name="Normal 2 2" xfId="5" xr:uid="{1924301A-2058-4470-84F4-40F4E7FD9555}"/>
    <cellStyle name="Normal 3 2" xfId="9" xr:uid="{B517E866-71A1-47D1-957F-5436942CA0CE}"/>
    <cellStyle name="Normal 4" xfId="2" xr:uid="{DF00E963-A4D5-4C99-A455-A3FD484266BE}"/>
    <cellStyle name="Normal 4 2" xfId="11" xr:uid="{4EC23E73-F54B-434E-86B4-3FF45D7F60E5}"/>
    <cellStyle name="Normal 5" xfId="8" xr:uid="{DF37322A-8C6A-464C-BB00-AF55035B7E07}"/>
    <cellStyle name="Normal_DRAFT Options  FY 13 State One Stop Allocations 7 10 12 " xfId="7" xr:uid="{13B09AC1-9994-41A8-8477-A1819F9F7B84}"/>
    <cellStyle name="Normal_FY'15 WIB" xfId="6" xr:uid="{DDED4B3E-2F0A-4A78-9D4D-7FCD22F543F8}"/>
    <cellStyle name="Percent 2" xfId="4" xr:uid="{51504A6D-505C-456D-A1BC-0E971A82740F}"/>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28</xdr:row>
      <xdr:rowOff>155863</xdr:rowOff>
    </xdr:from>
    <xdr:to>
      <xdr:col>12</xdr:col>
      <xdr:colOff>200789</xdr:colOff>
      <xdr:row>30</xdr:row>
      <xdr:rowOff>65479</xdr:rowOff>
    </xdr:to>
    <xdr:pic>
      <xdr:nvPicPr>
        <xdr:cNvPr id="2" name="Picture 1">
          <a:extLst>
            <a:ext uri="{FF2B5EF4-FFF2-40B4-BE49-F238E27FC236}">
              <a16:creationId xmlns:a16="http://schemas.microsoft.com/office/drawing/2014/main" id="{40D261C2-3B8B-482C-9D0F-87BAE82D9D07}"/>
            </a:ext>
          </a:extLst>
        </xdr:cNvPr>
        <xdr:cNvPicPr>
          <a:picLocks noChangeAspect="1"/>
        </xdr:cNvPicPr>
      </xdr:nvPicPr>
      <xdr:blipFill>
        <a:blip xmlns:r="http://schemas.openxmlformats.org/officeDocument/2006/relationships" r:embed="rId1"/>
        <a:stretch>
          <a:fillRect/>
        </a:stretch>
      </xdr:blipFill>
      <xdr:spPr>
        <a:xfrm>
          <a:off x="3952875" y="6445538"/>
          <a:ext cx="8103364" cy="271566"/>
        </a:xfrm>
        <a:prstGeom prst="rect">
          <a:avLst/>
        </a:prstGeom>
      </xdr:spPr>
    </xdr:pic>
    <xdr:clientData/>
  </xdr:twoCellAnchor>
  <xdr:twoCellAnchor editAs="oneCell">
    <xdr:from>
      <xdr:col>20</xdr:col>
      <xdr:colOff>182563</xdr:colOff>
      <xdr:row>29</xdr:row>
      <xdr:rowOff>15875</xdr:rowOff>
    </xdr:from>
    <xdr:to>
      <xdr:col>29</xdr:col>
      <xdr:colOff>1049647</xdr:colOff>
      <xdr:row>30</xdr:row>
      <xdr:rowOff>142835</xdr:rowOff>
    </xdr:to>
    <xdr:pic>
      <xdr:nvPicPr>
        <xdr:cNvPr id="3" name="Picture 2">
          <a:extLst>
            <a:ext uri="{FF2B5EF4-FFF2-40B4-BE49-F238E27FC236}">
              <a16:creationId xmlns:a16="http://schemas.microsoft.com/office/drawing/2014/main" id="{088E0DE5-4831-4047-8023-0698063C101C}"/>
            </a:ext>
          </a:extLst>
        </xdr:cNvPr>
        <xdr:cNvPicPr>
          <a:picLocks noChangeAspect="1"/>
        </xdr:cNvPicPr>
      </xdr:nvPicPr>
      <xdr:blipFill>
        <a:blip xmlns:r="http://schemas.openxmlformats.org/officeDocument/2006/relationships" r:embed="rId1"/>
        <a:stretch>
          <a:fillRect/>
        </a:stretch>
      </xdr:blipFill>
      <xdr:spPr>
        <a:xfrm>
          <a:off x="19772313" y="6483350"/>
          <a:ext cx="8099734" cy="311110"/>
        </a:xfrm>
        <a:prstGeom prst="rect">
          <a:avLst/>
        </a:prstGeom>
      </xdr:spPr>
    </xdr:pic>
    <xdr:clientData/>
  </xdr:twoCellAnchor>
  <xdr:twoCellAnchor editAs="oneCell">
    <xdr:from>
      <xdr:col>20</xdr:col>
      <xdr:colOff>169862</xdr:colOff>
      <xdr:row>33</xdr:row>
      <xdr:rowOff>6349</xdr:rowOff>
    </xdr:from>
    <xdr:to>
      <xdr:col>29</xdr:col>
      <xdr:colOff>106362</xdr:colOff>
      <xdr:row>37</xdr:row>
      <xdr:rowOff>10999</xdr:rowOff>
    </xdr:to>
    <xdr:pic>
      <xdr:nvPicPr>
        <xdr:cNvPr id="8" name="Picture 7">
          <a:extLst>
            <a:ext uri="{FF2B5EF4-FFF2-40B4-BE49-F238E27FC236}">
              <a16:creationId xmlns:a16="http://schemas.microsoft.com/office/drawing/2014/main" id="{BFC2E059-FB7C-1837-D91F-54F89EA4E80D}"/>
            </a:ext>
          </a:extLst>
        </xdr:cNvPr>
        <xdr:cNvPicPr>
          <a:picLocks noChangeAspect="1"/>
        </xdr:cNvPicPr>
      </xdr:nvPicPr>
      <xdr:blipFill>
        <a:blip xmlns:r="http://schemas.openxmlformats.org/officeDocument/2006/relationships" r:embed="rId2"/>
        <a:stretch>
          <a:fillRect/>
        </a:stretch>
      </xdr:blipFill>
      <xdr:spPr>
        <a:xfrm>
          <a:off x="19775487" y="7229474"/>
          <a:ext cx="7164388" cy="738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13C2-8E3C-4F34-A69C-E2C9F42F19BC}">
  <sheetPr transitionEvaluation="1"/>
  <dimension ref="A1:L40"/>
  <sheetViews>
    <sheetView tabSelected="1" defaultGridColor="0" colorId="22" zoomScale="170" zoomScaleNormal="170" workbookViewId="0">
      <selection activeCell="H30" sqref="H30"/>
    </sheetView>
  </sheetViews>
  <sheetFormatPr defaultColWidth="10.7109375" defaultRowHeight="15.6"/>
  <cols>
    <col min="1" max="1" width="22.7109375" style="157" customWidth="1"/>
    <col min="2" max="2" width="15.5703125" style="179" customWidth="1"/>
    <col min="3" max="3" width="13.28515625" style="179" customWidth="1"/>
    <col min="4" max="4" width="13.140625" style="157" customWidth="1"/>
    <col min="5" max="6" width="15.28515625" style="157" customWidth="1"/>
    <col min="7" max="7" width="14.140625" style="157" customWidth="1"/>
    <col min="8" max="9" width="18" style="157" customWidth="1"/>
    <col min="10" max="10" width="15.28515625" style="157" customWidth="1"/>
    <col min="11" max="11" width="18.28515625" style="157" bestFit="1" customWidth="1"/>
    <col min="12" max="12" width="16.28515625" style="157" bestFit="1" customWidth="1"/>
    <col min="13" max="16384" width="10.7109375" style="157"/>
  </cols>
  <sheetData>
    <row r="1" spans="1:12" ht="27.6" customHeight="1">
      <c r="A1" s="259" t="s">
        <v>0</v>
      </c>
      <c r="B1" s="286"/>
      <c r="C1" s="286"/>
      <c r="D1" s="286"/>
      <c r="E1" s="286"/>
      <c r="F1" s="287"/>
      <c r="G1" s="288"/>
      <c r="H1" s="156"/>
    </row>
    <row r="2" spans="1:12" ht="24" customHeight="1">
      <c r="A2" s="260" t="s">
        <v>1</v>
      </c>
      <c r="B2" s="261"/>
      <c r="C2" s="261"/>
      <c r="D2" s="261"/>
      <c r="E2" s="261"/>
      <c r="F2" s="261"/>
      <c r="G2" s="262"/>
    </row>
    <row r="3" spans="1:12" ht="36" customHeight="1">
      <c r="A3" s="263" t="s">
        <v>2</v>
      </c>
      <c r="B3" s="264"/>
      <c r="C3" s="264"/>
      <c r="D3" s="264"/>
      <c r="E3" s="264"/>
      <c r="F3" s="265"/>
      <c r="G3" s="266"/>
      <c r="H3" s="156"/>
    </row>
    <row r="4" spans="1:12" ht="32.25" customHeight="1" thickBot="1">
      <c r="A4" s="267" t="s">
        <v>3</v>
      </c>
      <c r="B4" s="268"/>
      <c r="C4" s="268"/>
      <c r="D4" s="268"/>
      <c r="E4" s="268"/>
      <c r="F4" s="269"/>
      <c r="G4" s="270"/>
      <c r="H4" s="156"/>
    </row>
    <row r="5" spans="1:12" ht="16.350000000000001" customHeight="1" thickTop="1" thickBot="1">
      <c r="A5" s="158" t="s">
        <v>4</v>
      </c>
      <c r="B5" s="158" t="s">
        <v>5</v>
      </c>
      <c r="C5" s="158" t="s">
        <v>6</v>
      </c>
      <c r="D5" s="180" t="s">
        <v>7</v>
      </c>
      <c r="E5" s="158" t="s">
        <v>8</v>
      </c>
      <c r="F5" s="159" t="s">
        <v>9</v>
      </c>
      <c r="G5" s="159" t="s">
        <v>10</v>
      </c>
      <c r="H5" s="156"/>
    </row>
    <row r="6" spans="1:12" ht="26.1" customHeight="1" thickTop="1">
      <c r="A6" s="271" t="s">
        <v>11</v>
      </c>
      <c r="B6" s="247" t="s">
        <v>12</v>
      </c>
      <c r="C6" s="247" t="s">
        <v>13</v>
      </c>
      <c r="D6" s="274" t="s">
        <v>14</v>
      </c>
      <c r="E6" s="247" t="s">
        <v>15</v>
      </c>
      <c r="F6" s="247" t="s">
        <v>16</v>
      </c>
      <c r="G6" s="247" t="s">
        <v>17</v>
      </c>
      <c r="K6" s="160"/>
      <c r="L6" s="160"/>
    </row>
    <row r="7" spans="1:12" ht="75" customHeight="1" thickBot="1">
      <c r="A7" s="272"/>
      <c r="B7" s="248"/>
      <c r="C7" s="273"/>
      <c r="D7" s="275"/>
      <c r="E7" s="248"/>
      <c r="F7" s="248"/>
      <c r="G7" s="248"/>
      <c r="H7" s="156"/>
      <c r="I7" s="156"/>
      <c r="J7" s="156"/>
      <c r="K7" s="161"/>
      <c r="L7" s="162"/>
    </row>
    <row r="8" spans="1:12" ht="22.15" customHeight="1">
      <c r="A8" s="163" t="s">
        <v>18</v>
      </c>
      <c r="B8" s="203">
        <v>213484.05</v>
      </c>
      <c r="C8" s="183">
        <v>2.40940417080437E-2</v>
      </c>
      <c r="D8" s="181">
        <v>2.46E-2</v>
      </c>
      <c r="E8" s="232">
        <f>ROUND(D8*8171084,2)</f>
        <v>201008.67</v>
      </c>
      <c r="F8" s="164">
        <f t="shared" ref="F8:F23" si="0">E8-B8</f>
        <v>-12475.379999999976</v>
      </c>
      <c r="G8" s="165">
        <f t="shared" ref="G8:G24" si="1">F8/B8</f>
        <v>-5.8437058880979519E-2</v>
      </c>
      <c r="I8" s="166"/>
      <c r="J8" s="166"/>
      <c r="K8" s="167"/>
      <c r="L8" s="167"/>
    </row>
    <row r="9" spans="1:12" ht="22.15" customHeight="1">
      <c r="A9" s="163" t="s">
        <v>19</v>
      </c>
      <c r="B9" s="204">
        <v>948774.7</v>
      </c>
      <c r="C9" s="183">
        <v>0.107079741807349</v>
      </c>
      <c r="D9" s="181">
        <v>0.1082</v>
      </c>
      <c r="E9" s="232">
        <f t="shared" ref="E9:E23" si="2">ROUND(D9*8171084,2)</f>
        <v>884111.29</v>
      </c>
      <c r="F9" s="164">
        <f t="shared" si="0"/>
        <v>-64663.409999999916</v>
      </c>
      <c r="G9" s="165">
        <f t="shared" si="1"/>
        <v>-6.8154652521826231E-2</v>
      </c>
      <c r="I9" s="166"/>
      <c r="J9" s="166"/>
      <c r="K9" s="167"/>
      <c r="L9" s="167"/>
    </row>
    <row r="10" spans="1:12" ht="22.15" customHeight="1">
      <c r="A10" s="163" t="s">
        <v>20</v>
      </c>
      <c r="B10" s="204">
        <v>575549.14</v>
      </c>
      <c r="C10" s="183">
        <v>6.4957100297914599E-2</v>
      </c>
      <c r="D10" s="181">
        <v>6.6400000000000001E-2</v>
      </c>
      <c r="E10" s="232">
        <f t="shared" si="2"/>
        <v>542559.98</v>
      </c>
      <c r="F10" s="164">
        <f t="shared" si="0"/>
        <v>-32989.160000000033</v>
      </c>
      <c r="G10" s="165">
        <f t="shared" si="1"/>
        <v>-5.7317712263456833E-2</v>
      </c>
      <c r="I10" s="166"/>
      <c r="J10" s="166"/>
      <c r="K10" s="167"/>
      <c r="L10" s="167"/>
    </row>
    <row r="11" spans="1:12" ht="22.15" customHeight="1">
      <c r="A11" s="163" t="s">
        <v>21</v>
      </c>
      <c r="B11" s="204">
        <v>363225.66</v>
      </c>
      <c r="C11" s="183">
        <v>4.0994041708043695E-2</v>
      </c>
      <c r="D11" s="181">
        <v>4.3400000000000001E-2</v>
      </c>
      <c r="E11" s="232">
        <f t="shared" si="2"/>
        <v>354625.05</v>
      </c>
      <c r="F11" s="164">
        <f t="shared" si="0"/>
        <v>-8600.609999999986</v>
      </c>
      <c r="G11" s="165">
        <f t="shared" si="1"/>
        <v>-2.36784207371252E-2</v>
      </c>
      <c r="I11" s="166"/>
      <c r="J11" s="166"/>
      <c r="K11" s="167"/>
      <c r="L11" s="167"/>
    </row>
    <row r="12" spans="1:12" ht="22.15" customHeight="1">
      <c r="A12" s="163" t="s">
        <v>22</v>
      </c>
      <c r="B12" s="204">
        <v>332920.63</v>
      </c>
      <c r="C12" s="183">
        <v>3.7573783515392256E-2</v>
      </c>
      <c r="D12" s="181">
        <v>3.4700000000000002E-2</v>
      </c>
      <c r="E12" s="232">
        <f t="shared" si="2"/>
        <v>283536.61</v>
      </c>
      <c r="F12" s="164">
        <f t="shared" si="0"/>
        <v>-49384.020000000019</v>
      </c>
      <c r="G12" s="165">
        <f t="shared" si="1"/>
        <v>-0.14833571593325418</v>
      </c>
      <c r="I12" s="166"/>
      <c r="J12" s="166"/>
      <c r="K12" s="167"/>
      <c r="L12" s="167"/>
    </row>
    <row r="13" spans="1:12" ht="22.15" customHeight="1">
      <c r="A13" s="163" t="s">
        <v>23</v>
      </c>
      <c r="B13" s="204">
        <v>686141.11</v>
      </c>
      <c r="C13" s="183">
        <v>7.7438629592850056E-2</v>
      </c>
      <c r="D13" s="181">
        <v>7.7299999999999994E-2</v>
      </c>
      <c r="E13" s="232">
        <f t="shared" si="2"/>
        <v>631624.79</v>
      </c>
      <c r="F13" s="164">
        <f t="shared" si="0"/>
        <v>-54516.319999999949</v>
      </c>
      <c r="G13" s="165">
        <f t="shared" si="1"/>
        <v>-7.9453510663426E-2</v>
      </c>
      <c r="I13" s="166"/>
      <c r="J13" s="166"/>
      <c r="K13" s="167"/>
      <c r="L13" s="167"/>
    </row>
    <row r="14" spans="1:12" ht="22.15" customHeight="1">
      <c r="A14" s="163" t="s">
        <v>24</v>
      </c>
      <c r="B14" s="204">
        <v>284420.45</v>
      </c>
      <c r="C14" s="183">
        <v>3.2099999999999997E-2</v>
      </c>
      <c r="D14" s="181">
        <v>3.0700000000000002E-2</v>
      </c>
      <c r="E14" s="232">
        <f t="shared" si="2"/>
        <v>250852.28</v>
      </c>
      <c r="F14" s="164">
        <f t="shared" si="0"/>
        <v>-33568.170000000013</v>
      </c>
      <c r="G14" s="165">
        <f t="shared" si="1"/>
        <v>-0.11802305354625524</v>
      </c>
      <c r="I14" s="166"/>
      <c r="J14" s="166"/>
      <c r="K14" s="167"/>
      <c r="L14" s="167"/>
    </row>
    <row r="15" spans="1:12" ht="22.15" customHeight="1">
      <c r="A15" s="163" t="s">
        <v>25</v>
      </c>
      <c r="B15" s="204">
        <v>439277.71</v>
      </c>
      <c r="C15" s="183">
        <v>4.9577358490566034E-2</v>
      </c>
      <c r="D15" s="181">
        <v>5.2699999999999997E-2</v>
      </c>
      <c r="E15" s="232">
        <f t="shared" si="2"/>
        <v>430616.13</v>
      </c>
      <c r="F15" s="164">
        <f t="shared" si="0"/>
        <v>-8661.5800000000163</v>
      </c>
      <c r="G15" s="165">
        <f t="shared" si="1"/>
        <v>-1.9717777166521872E-2</v>
      </c>
      <c r="I15" s="166"/>
      <c r="J15" s="166"/>
      <c r="K15" s="167"/>
      <c r="L15" s="167"/>
    </row>
    <row r="16" spans="1:12" ht="22.15" customHeight="1">
      <c r="A16" s="163" t="s">
        <v>26</v>
      </c>
      <c r="B16" s="204">
        <v>320442.09000000003</v>
      </c>
      <c r="C16" s="183">
        <v>3.6165441906653432E-2</v>
      </c>
      <c r="D16" s="181">
        <v>3.4799999999999998E-2</v>
      </c>
      <c r="E16" s="232">
        <f t="shared" si="2"/>
        <v>284353.71999999997</v>
      </c>
      <c r="F16" s="164">
        <f t="shared" si="0"/>
        <v>-36088.370000000054</v>
      </c>
      <c r="G16" s="165">
        <f t="shared" si="1"/>
        <v>-0.11262056741672123</v>
      </c>
      <c r="I16" s="166"/>
      <c r="J16" s="166"/>
      <c r="K16" s="167"/>
      <c r="L16" s="167"/>
    </row>
    <row r="17" spans="1:12" ht="22.15" customHeight="1">
      <c r="A17" s="163" t="s">
        <v>27</v>
      </c>
      <c r="B17" s="204">
        <v>965677.3</v>
      </c>
      <c r="C17" s="183">
        <v>0.10898738828202582</v>
      </c>
      <c r="D17" s="181">
        <v>0.10580000000000001</v>
      </c>
      <c r="E17" s="232">
        <f t="shared" si="2"/>
        <v>864500.69</v>
      </c>
      <c r="F17" s="164">
        <f t="shared" si="0"/>
        <v>-101176.6100000001</v>
      </c>
      <c r="G17" s="165">
        <f t="shared" si="1"/>
        <v>-0.10477269166418234</v>
      </c>
      <c r="I17" s="166"/>
      <c r="J17" s="166"/>
      <c r="K17" s="167"/>
      <c r="L17" s="167"/>
    </row>
    <row r="18" spans="1:12" ht="22.15" customHeight="1">
      <c r="A18" s="163" t="s">
        <v>28</v>
      </c>
      <c r="B18" s="204">
        <v>525340.22</v>
      </c>
      <c r="C18" s="183">
        <v>5.9290466732869911E-2</v>
      </c>
      <c r="D18" s="181">
        <v>6.0299999999999999E-2</v>
      </c>
      <c r="E18" s="232">
        <f t="shared" si="2"/>
        <v>492716.37</v>
      </c>
      <c r="F18" s="164">
        <f t="shared" si="0"/>
        <v>-32623.849999999977</v>
      </c>
      <c r="G18" s="165">
        <f t="shared" si="1"/>
        <v>-6.2100423226685325E-2</v>
      </c>
      <c r="I18" s="166">
        <f>8860450-8171084</f>
        <v>689366</v>
      </c>
      <c r="J18" s="166"/>
      <c r="K18" s="167"/>
      <c r="L18" s="167"/>
    </row>
    <row r="19" spans="1:12" ht="22.15" customHeight="1">
      <c r="A19" s="163" t="s">
        <v>29</v>
      </c>
      <c r="B19" s="204">
        <v>851699.54</v>
      </c>
      <c r="C19" s="183">
        <v>9.6123733862959276E-2</v>
      </c>
      <c r="D19" s="181">
        <v>9.4700000000000006E-2</v>
      </c>
      <c r="E19" s="232">
        <f t="shared" si="2"/>
        <v>773801.65</v>
      </c>
      <c r="F19" s="164">
        <f t="shared" si="0"/>
        <v>-77897.890000000014</v>
      </c>
      <c r="G19" s="165">
        <f t="shared" si="1"/>
        <v>-9.1461702562384867E-2</v>
      </c>
      <c r="H19" s="184"/>
      <c r="I19" s="166"/>
      <c r="J19" s="166"/>
      <c r="K19" s="167"/>
      <c r="L19" s="167"/>
    </row>
    <row r="20" spans="1:12" ht="22.15" customHeight="1">
      <c r="A20" s="163" t="s">
        <v>30</v>
      </c>
      <c r="B20" s="204">
        <v>897663.01</v>
      </c>
      <c r="C20" s="183">
        <v>0.10131122144985105</v>
      </c>
      <c r="D20" s="181">
        <v>9.8400000000000001E-2</v>
      </c>
      <c r="E20" s="232">
        <f t="shared" si="2"/>
        <v>804034.67</v>
      </c>
      <c r="F20" s="164">
        <f t="shared" si="0"/>
        <v>-93628.339999999967</v>
      </c>
      <c r="G20" s="165">
        <f t="shared" si="1"/>
        <v>-0.10430232610342267</v>
      </c>
      <c r="I20" s="166"/>
      <c r="J20" s="166"/>
      <c r="K20" s="167"/>
      <c r="L20" s="167"/>
    </row>
    <row r="21" spans="1:12" ht="22.15" customHeight="1">
      <c r="A21" s="163" t="s">
        <v>31</v>
      </c>
      <c r="B21" s="204">
        <v>331264.69</v>
      </c>
      <c r="C21" s="183">
        <v>3.7386891757696127E-2</v>
      </c>
      <c r="D21" s="181">
        <v>3.7100000000000001E-2</v>
      </c>
      <c r="E21" s="232">
        <f t="shared" si="2"/>
        <v>303147.21999999997</v>
      </c>
      <c r="F21" s="164">
        <f t="shared" si="0"/>
        <v>-28117.47000000003</v>
      </c>
      <c r="G21" s="165">
        <f t="shared" si="1"/>
        <v>-8.4879164151180825E-2</v>
      </c>
      <c r="I21" s="166"/>
      <c r="J21" s="166"/>
      <c r="K21" s="167"/>
      <c r="L21" s="167"/>
    </row>
    <row r="22" spans="1:12" ht="22.15" customHeight="1">
      <c r="A22" s="163" t="s">
        <v>32</v>
      </c>
      <c r="B22" s="204">
        <v>612583.53</v>
      </c>
      <c r="C22" s="183">
        <v>6.9136842105263149E-2</v>
      </c>
      <c r="D22" s="181">
        <v>6.9599999999999995E-2</v>
      </c>
      <c r="E22" s="232">
        <f t="shared" si="2"/>
        <v>568707.44999999995</v>
      </c>
      <c r="F22" s="164">
        <f t="shared" si="0"/>
        <v>-43876.080000000075</v>
      </c>
      <c r="G22" s="165">
        <f t="shared" si="1"/>
        <v>-7.1624648478551281E-2</v>
      </c>
      <c r="I22" s="166"/>
      <c r="J22" s="166"/>
      <c r="K22" s="167"/>
      <c r="L22" s="167"/>
    </row>
    <row r="23" spans="1:12" ht="22.15" customHeight="1" thickBot="1">
      <c r="A23" s="163" t="s">
        <v>33</v>
      </c>
      <c r="B23" s="205">
        <v>511986.19</v>
      </c>
      <c r="C23" s="183">
        <v>5.778331678252234E-2</v>
      </c>
      <c r="D23" s="181">
        <v>6.13E-2</v>
      </c>
      <c r="E23" s="232">
        <f t="shared" si="2"/>
        <v>500887.45</v>
      </c>
      <c r="F23" s="164">
        <f t="shared" si="0"/>
        <v>-11098.739999999991</v>
      </c>
      <c r="G23" s="168">
        <f t="shared" si="1"/>
        <v>-2.1677811270651638E-2</v>
      </c>
      <c r="I23" s="166"/>
      <c r="J23" s="166"/>
      <c r="K23" s="167"/>
      <c r="L23" s="167"/>
    </row>
    <row r="24" spans="1:12" ht="22.15" customHeight="1" thickBot="1">
      <c r="A24" s="169" t="s">
        <v>34</v>
      </c>
      <c r="B24" s="170">
        <v>8860450.0199999996</v>
      </c>
      <c r="C24" s="171">
        <v>1</v>
      </c>
      <c r="D24" s="182">
        <f>SUM(D8:D23)</f>
        <v>1</v>
      </c>
      <c r="E24" s="233">
        <f>SUM(E8:E23)</f>
        <v>8171084.0199999996</v>
      </c>
      <c r="F24" s="172">
        <f>SUM(F8:F23)</f>
        <v>-689366</v>
      </c>
      <c r="G24" s="173">
        <f t="shared" si="1"/>
        <v>-7.7802594500724923E-2</v>
      </c>
      <c r="H24" s="166"/>
      <c r="I24" s="166"/>
      <c r="J24" s="166"/>
      <c r="K24" s="174"/>
      <c r="L24" s="167"/>
    </row>
    <row r="25" spans="1:12" ht="10.35" customHeight="1">
      <c r="A25" s="249"/>
      <c r="B25" s="250"/>
      <c r="C25" s="250"/>
      <c r="D25" s="250"/>
      <c r="E25" s="250"/>
      <c r="F25" s="250"/>
      <c r="G25" s="251"/>
      <c r="H25" s="175"/>
    </row>
    <row r="26" spans="1:12" ht="22.5" customHeight="1">
      <c r="A26" s="252" t="s">
        <v>35</v>
      </c>
      <c r="B26" s="253"/>
      <c r="C26" s="253"/>
      <c r="D26" s="253"/>
      <c r="E26" s="253"/>
      <c r="F26" s="253"/>
      <c r="G26" s="254"/>
      <c r="H26" s="156"/>
    </row>
    <row r="27" spans="1:12" ht="99.6" customHeight="1">
      <c r="A27" s="255" t="s">
        <v>36</v>
      </c>
      <c r="B27" s="256"/>
      <c r="C27" s="256"/>
      <c r="D27" s="256"/>
      <c r="E27" s="256"/>
      <c r="F27" s="257"/>
      <c r="G27" s="258"/>
      <c r="H27" s="176"/>
    </row>
    <row r="28" spans="1:12" ht="60.95" customHeight="1">
      <c r="A28" s="255" t="s">
        <v>37</v>
      </c>
      <c r="B28" s="257"/>
      <c r="C28" s="257"/>
      <c r="D28" s="257"/>
      <c r="E28" s="257"/>
      <c r="F28" s="257"/>
      <c r="G28" s="258"/>
      <c r="H28" s="176"/>
    </row>
    <row r="29" spans="1:12" ht="48" customHeight="1">
      <c r="A29" s="255" t="s">
        <v>38</v>
      </c>
      <c r="B29" s="256"/>
      <c r="C29" s="256"/>
      <c r="D29" s="256"/>
      <c r="E29" s="256"/>
      <c r="F29" s="257"/>
      <c r="G29" s="258"/>
      <c r="H29" s="176"/>
    </row>
    <row r="30" spans="1:12" ht="15.6" customHeight="1" thickBot="1">
      <c r="A30" s="245" t="s">
        <v>39</v>
      </c>
      <c r="B30" s="246"/>
      <c r="C30" s="246"/>
      <c r="D30" s="236"/>
      <c r="E30" s="289">
        <v>45848</v>
      </c>
      <c r="F30" s="289"/>
      <c r="G30" s="290"/>
      <c r="H30" s="176"/>
    </row>
    <row r="31" spans="1:12">
      <c r="A31" s="177"/>
      <c r="B31" s="178"/>
      <c r="C31" s="178"/>
      <c r="H31" s="176"/>
    </row>
    <row r="32" spans="1:12">
      <c r="H32" s="176"/>
    </row>
    <row r="33" spans="2:8">
      <c r="B33" s="200"/>
      <c r="C33" s="200"/>
      <c r="D33" s="200"/>
      <c r="E33" s="200"/>
      <c r="F33" s="214"/>
      <c r="H33" s="176"/>
    </row>
    <row r="34" spans="2:8">
      <c r="H34" s="176"/>
    </row>
    <row r="35" spans="2:8">
      <c r="H35" s="176"/>
    </row>
    <row r="36" spans="2:8">
      <c r="H36" s="176"/>
    </row>
    <row r="37" spans="2:8">
      <c r="H37" s="176"/>
    </row>
    <row r="38" spans="2:8">
      <c r="H38" s="176"/>
    </row>
    <row r="39" spans="2:8">
      <c r="H39" s="176"/>
    </row>
    <row r="40" spans="2:8">
      <c r="H40" s="176"/>
    </row>
  </sheetData>
  <mergeCells count="18">
    <mergeCell ref="A1:G1"/>
    <mergeCell ref="A2:G2"/>
    <mergeCell ref="A3:G3"/>
    <mergeCell ref="A4:G4"/>
    <mergeCell ref="A6:A7"/>
    <mergeCell ref="B6:B7"/>
    <mergeCell ref="C6:C7"/>
    <mergeCell ref="D6:D7"/>
    <mergeCell ref="E6:E7"/>
    <mergeCell ref="F6:F7"/>
    <mergeCell ref="A30:C30"/>
    <mergeCell ref="E30:G30"/>
    <mergeCell ref="G6:G7"/>
    <mergeCell ref="A25:G25"/>
    <mergeCell ref="A26:G26"/>
    <mergeCell ref="A27:G27"/>
    <mergeCell ref="A28:G28"/>
    <mergeCell ref="A29:G29"/>
  </mergeCells>
  <printOptions horizontalCentered="1" verticalCentered="1"/>
  <pageMargins left="0.78" right="0.75" top="0.45" bottom="0.45" header="0.2" footer="0.25"/>
  <pageSetup scale="70" orientation="portrait" verticalDpi="300" r:id="rId1"/>
  <headerFooter alignWithMargins="0">
    <oddHeader xml:space="preserve">&amp;C&amp;"Arial Narrow,Bold"&amp;10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F168A-06AA-49F1-B410-BE1D6E0737FE}">
  <dimension ref="A1:AF45"/>
  <sheetViews>
    <sheetView zoomScale="120" zoomScaleNormal="120" workbookViewId="0">
      <selection activeCell="AB27" sqref="AB27"/>
    </sheetView>
  </sheetViews>
  <sheetFormatPr defaultColWidth="9.140625" defaultRowHeight="14.45"/>
  <cols>
    <col min="1" max="1" width="24.5703125" style="1" customWidth="1"/>
    <col min="2" max="2" width="15.85546875" style="1" customWidth="1"/>
    <col min="3" max="3" width="16.140625" style="1" customWidth="1"/>
    <col min="4" max="4" width="14.85546875" style="1" customWidth="1"/>
    <col min="5" max="5" width="14.7109375" style="1" customWidth="1"/>
    <col min="6" max="6" width="15.85546875" style="1" customWidth="1"/>
    <col min="7" max="7" width="10.7109375" style="1" customWidth="1"/>
    <col min="8" max="8" width="11.85546875" style="1" customWidth="1"/>
    <col min="9" max="9" width="11.5703125" style="1" customWidth="1"/>
    <col min="10" max="10" width="12.7109375" style="1" customWidth="1"/>
    <col min="11" max="11" width="11.5703125" style="1" customWidth="1"/>
    <col min="12" max="12" width="9.28515625" style="1" customWidth="1"/>
    <col min="13" max="13" width="9.28515625" style="1" bestFit="1" customWidth="1"/>
    <col min="14" max="15" width="13" style="1" customWidth="1"/>
    <col min="16" max="16" width="13.85546875" style="1" customWidth="1"/>
    <col min="17" max="17" width="14" style="1" customWidth="1"/>
    <col min="18" max="18" width="16" style="1" customWidth="1"/>
    <col min="19" max="19" width="13.5703125" style="1" customWidth="1"/>
    <col min="20" max="20" width="18.28515625" style="1" customWidth="1"/>
    <col min="21" max="21" width="14.5703125" style="1" customWidth="1"/>
    <col min="22" max="22" width="11.42578125" style="1" customWidth="1"/>
    <col min="23" max="23" width="1" style="1" hidden="1" customWidth="1"/>
    <col min="24" max="25" width="12.140625" style="1" customWidth="1"/>
    <col min="26" max="26" width="11.42578125" style="1" customWidth="1"/>
    <col min="27" max="27" width="13.42578125" style="1" customWidth="1"/>
    <col min="28" max="28" width="11" style="1" customWidth="1"/>
    <col min="29" max="29" width="17.140625" style="1" customWidth="1"/>
    <col min="30" max="30" width="17.28515625" style="1" customWidth="1"/>
    <col min="31" max="31" width="15.28515625" style="1" customWidth="1"/>
    <col min="32" max="32" width="17.140625" style="1" customWidth="1"/>
    <col min="33" max="33" width="9.140625" style="1"/>
    <col min="34" max="34" width="15.28515625" style="1" customWidth="1"/>
    <col min="35" max="16384" width="9.140625" style="1"/>
  </cols>
  <sheetData>
    <row r="1" spans="1:32">
      <c r="A1" s="239"/>
      <c r="B1" s="239"/>
      <c r="C1" s="239"/>
      <c r="D1" s="2"/>
      <c r="E1" s="239"/>
      <c r="F1" s="2"/>
      <c r="G1" s="3"/>
      <c r="H1" s="2"/>
      <c r="I1" s="4"/>
      <c r="J1" s="4"/>
      <c r="K1" s="2"/>
      <c r="L1" s="2"/>
      <c r="M1" s="2"/>
      <c r="N1" s="2"/>
      <c r="O1" s="2"/>
      <c r="P1" s="239"/>
      <c r="Q1" s="2"/>
      <c r="R1" s="2"/>
      <c r="S1" s="2"/>
      <c r="T1" s="5"/>
      <c r="U1" s="2"/>
      <c r="V1" s="2"/>
      <c r="W1" s="2"/>
      <c r="X1" s="2"/>
      <c r="Y1" s="2"/>
      <c r="Z1" s="2"/>
      <c r="AA1" s="2"/>
      <c r="AB1" s="2"/>
      <c r="AC1" s="239"/>
      <c r="AD1" s="239"/>
      <c r="AE1" s="239"/>
      <c r="AF1" s="239"/>
    </row>
    <row r="2" spans="1:32" ht="15.95">
      <c r="A2" s="239"/>
      <c r="B2" s="6" t="s">
        <v>40</v>
      </c>
      <c r="C2" s="7"/>
      <c r="D2" s="147"/>
      <c r="E2" s="240"/>
      <c r="F2" s="240"/>
      <c r="G2" s="240"/>
      <c r="H2" s="8"/>
      <c r="I2" s="9"/>
      <c r="J2" s="8"/>
      <c r="K2" s="10"/>
      <c r="L2" s="10"/>
      <c r="M2" s="240"/>
      <c r="N2" s="291"/>
      <c r="O2" s="2"/>
      <c r="P2" s="239"/>
      <c r="Q2" s="2"/>
      <c r="R2" s="2"/>
      <c r="S2" s="11"/>
      <c r="T2" s="11"/>
      <c r="U2" s="12"/>
      <c r="V2" s="2"/>
      <c r="W2" s="13"/>
      <c r="X2" s="2"/>
      <c r="Y2" s="2"/>
      <c r="Z2" s="2"/>
      <c r="AA2" s="2"/>
      <c r="AB2" s="2"/>
      <c r="AC2" s="239"/>
      <c r="AD2" s="239"/>
      <c r="AE2" s="239"/>
      <c r="AF2" s="239"/>
    </row>
    <row r="3" spans="1:32" ht="15.95">
      <c r="A3" s="14"/>
      <c r="B3" s="279" t="s">
        <v>41</v>
      </c>
      <c r="C3" s="280"/>
      <c r="D3" s="280"/>
      <c r="E3" s="280"/>
      <c r="F3" s="280"/>
      <c r="G3" s="280"/>
      <c r="H3" s="280"/>
      <c r="I3" s="280"/>
      <c r="J3" s="280"/>
      <c r="K3" s="280"/>
      <c r="L3" s="280"/>
      <c r="M3" s="280"/>
      <c r="N3" s="13"/>
      <c r="O3" s="13"/>
      <c r="P3" s="15"/>
      <c r="Q3" s="13"/>
      <c r="R3" s="2"/>
      <c r="S3" s="2"/>
      <c r="T3" s="2"/>
      <c r="U3" s="2"/>
      <c r="V3" s="2"/>
      <c r="W3" s="13"/>
      <c r="X3" s="2"/>
      <c r="Y3" s="2"/>
      <c r="Z3" s="2"/>
      <c r="AA3" s="2"/>
      <c r="AB3" s="2"/>
      <c r="AC3" s="239"/>
      <c r="AD3" s="239"/>
      <c r="AE3" s="239"/>
      <c r="AF3" s="239"/>
    </row>
    <row r="4" spans="1:32" ht="15" thickBot="1">
      <c r="A4" s="16"/>
      <c r="B4" s="17"/>
      <c r="C4" s="2"/>
      <c r="D4" s="243"/>
      <c r="E4" s="18"/>
      <c r="F4" s="19"/>
      <c r="G4" s="20"/>
      <c r="H4" s="2"/>
      <c r="I4" s="2"/>
      <c r="J4" s="2"/>
      <c r="K4" s="2"/>
      <c r="L4" s="2"/>
      <c r="M4" s="2"/>
      <c r="N4" s="21"/>
      <c r="O4" s="22"/>
      <c r="P4" s="239"/>
      <c r="Q4" s="23"/>
      <c r="R4" s="2"/>
      <c r="S4" s="2"/>
      <c r="T4" s="2"/>
      <c r="U4" s="24"/>
      <c r="V4" s="24"/>
      <c r="W4" s="13"/>
      <c r="X4" s="239"/>
      <c r="Y4" s="239"/>
      <c r="Z4" s="239"/>
      <c r="AA4" s="239"/>
      <c r="AB4" s="239"/>
      <c r="AC4" s="239"/>
      <c r="AD4" s="239"/>
      <c r="AE4" s="239"/>
      <c r="AF4" s="239"/>
    </row>
    <row r="5" spans="1:32" ht="19.5" customHeight="1" thickBot="1">
      <c r="A5" s="25"/>
      <c r="B5" s="276"/>
      <c r="C5" s="277"/>
      <c r="D5" s="277"/>
      <c r="E5" s="277"/>
      <c r="F5" s="277"/>
      <c r="G5" s="277"/>
      <c r="H5" s="277"/>
      <c r="I5" s="277"/>
      <c r="J5" s="276"/>
      <c r="K5" s="277"/>
      <c r="L5" s="277"/>
      <c r="M5" s="277"/>
      <c r="N5" s="277"/>
      <c r="O5" s="277"/>
      <c r="P5" s="277"/>
      <c r="Q5" s="277"/>
      <c r="R5" s="277"/>
      <c r="S5" s="278"/>
      <c r="T5" s="26"/>
      <c r="U5" s="281"/>
      <c r="V5" s="281"/>
      <c r="W5" s="282"/>
      <c r="X5" s="276" t="s">
        <v>42</v>
      </c>
      <c r="Y5" s="277"/>
      <c r="Z5" s="277"/>
      <c r="AA5" s="277"/>
      <c r="AB5" s="277"/>
      <c r="AC5" s="27"/>
      <c r="AD5" s="27"/>
      <c r="AE5" s="27"/>
      <c r="AF5" s="28"/>
    </row>
    <row r="6" spans="1:32" ht="15" thickBot="1">
      <c r="A6" s="29"/>
      <c r="B6" s="276" t="s">
        <v>43</v>
      </c>
      <c r="C6" s="277"/>
      <c r="D6" s="277"/>
      <c r="E6" s="277"/>
      <c r="F6" s="277"/>
      <c r="G6" s="277"/>
      <c r="H6" s="277"/>
      <c r="I6" s="277"/>
      <c r="J6" s="276" t="s">
        <v>44</v>
      </c>
      <c r="K6" s="277"/>
      <c r="L6" s="277"/>
      <c r="M6" s="277"/>
      <c r="N6" s="277"/>
      <c r="O6" s="277"/>
      <c r="P6" s="277"/>
      <c r="Q6" s="277"/>
      <c r="R6" s="277"/>
      <c r="S6" s="278"/>
      <c r="T6" s="38"/>
      <c r="U6" s="241"/>
      <c r="V6" s="241"/>
      <c r="W6" s="242"/>
      <c r="X6" s="39"/>
      <c r="Y6" s="40"/>
      <c r="Z6" s="40"/>
      <c r="AA6" s="238"/>
      <c r="AB6" s="238"/>
      <c r="AC6" s="41" t="s">
        <v>45</v>
      </c>
      <c r="AD6" s="27"/>
      <c r="AE6" s="27"/>
      <c r="AF6" s="28"/>
    </row>
    <row r="7" spans="1:32" ht="15" customHeight="1" thickBot="1">
      <c r="A7" s="126"/>
      <c r="B7" s="237"/>
      <c r="C7" s="30">
        <v>0.33333333333333337</v>
      </c>
      <c r="D7" s="238"/>
      <c r="E7" s="30">
        <v>0.33333333333333337</v>
      </c>
      <c r="F7" s="31"/>
      <c r="G7" s="32">
        <v>0.22222222222222221</v>
      </c>
      <c r="H7" s="31"/>
      <c r="I7" s="32">
        <v>0.1111111111111111</v>
      </c>
      <c r="J7" s="237"/>
      <c r="K7" s="33">
        <v>0.2</v>
      </c>
      <c r="L7" s="34"/>
      <c r="M7" s="33">
        <v>0.2</v>
      </c>
      <c r="N7" s="238"/>
      <c r="O7" s="33">
        <v>0.13</v>
      </c>
      <c r="P7" s="35"/>
      <c r="Q7" s="33">
        <v>7.0000000000000007E-2</v>
      </c>
      <c r="R7" s="36"/>
      <c r="S7" s="37">
        <v>0.4</v>
      </c>
      <c r="T7" s="42"/>
      <c r="U7" s="43" t="s">
        <v>46</v>
      </c>
      <c r="V7" s="44"/>
      <c r="W7" s="44"/>
      <c r="X7" s="283" t="s">
        <v>47</v>
      </c>
      <c r="Y7" s="284"/>
      <c r="Z7" s="284"/>
      <c r="AA7" s="285"/>
      <c r="AB7" s="45"/>
      <c r="AC7" s="46"/>
      <c r="AD7" s="46"/>
      <c r="AE7" s="47"/>
      <c r="AF7" s="48"/>
    </row>
    <row r="8" spans="1:32" ht="98.25" customHeight="1" thickBot="1">
      <c r="A8" s="49" t="s">
        <v>48</v>
      </c>
      <c r="B8" s="127" t="s">
        <v>49</v>
      </c>
      <c r="C8" s="127" t="s">
        <v>50</v>
      </c>
      <c r="D8" s="127" t="s">
        <v>51</v>
      </c>
      <c r="E8" s="128" t="s">
        <v>52</v>
      </c>
      <c r="F8" s="127" t="s">
        <v>53</v>
      </c>
      <c r="G8" s="129" t="s">
        <v>54</v>
      </c>
      <c r="H8" s="129" t="s">
        <v>55</v>
      </c>
      <c r="I8" s="129" t="s">
        <v>56</v>
      </c>
      <c r="J8" s="216" t="s">
        <v>57</v>
      </c>
      <c r="K8" s="130" t="s">
        <v>58</v>
      </c>
      <c r="L8" s="129" t="s">
        <v>59</v>
      </c>
      <c r="M8" s="130" t="s">
        <v>60</v>
      </c>
      <c r="N8" s="129" t="s">
        <v>61</v>
      </c>
      <c r="O8" s="131" t="s">
        <v>62</v>
      </c>
      <c r="P8" s="129" t="s">
        <v>63</v>
      </c>
      <c r="Q8" s="130" t="s">
        <v>64</v>
      </c>
      <c r="R8" s="129" t="s">
        <v>65</v>
      </c>
      <c r="S8" s="130" t="s">
        <v>66</v>
      </c>
      <c r="T8" s="49" t="s">
        <v>67</v>
      </c>
      <c r="U8" s="50" t="s">
        <v>68</v>
      </c>
      <c r="V8" s="51" t="s">
        <v>69</v>
      </c>
      <c r="W8" s="52"/>
      <c r="X8" s="211" t="s">
        <v>70</v>
      </c>
      <c r="Y8" s="212" t="s">
        <v>71</v>
      </c>
      <c r="Z8" s="213" t="s">
        <v>72</v>
      </c>
      <c r="AA8" s="49" t="s">
        <v>73</v>
      </c>
      <c r="AB8" s="53" t="s">
        <v>74</v>
      </c>
      <c r="AC8" s="49" t="s">
        <v>75</v>
      </c>
      <c r="AD8" s="49" t="s">
        <v>76</v>
      </c>
      <c r="AE8" s="49" t="s">
        <v>77</v>
      </c>
      <c r="AF8" s="49" t="s">
        <v>78</v>
      </c>
    </row>
    <row r="9" spans="1:32">
      <c r="A9" s="54" t="s">
        <v>18</v>
      </c>
      <c r="B9" s="192">
        <v>9020</v>
      </c>
      <c r="C9" s="56">
        <f>+B9/B$26</f>
        <v>1.9587107253527091E-2</v>
      </c>
      <c r="D9" s="193">
        <v>2599</v>
      </c>
      <c r="E9" s="57">
        <f>D9/$D$26</f>
        <v>1.6515953559604227E-2</v>
      </c>
      <c r="F9" s="193">
        <v>5245</v>
      </c>
      <c r="G9" s="58">
        <f>+F9/F$26</f>
        <v>2.1007982632866979E-2</v>
      </c>
      <c r="H9" s="196">
        <v>50088</v>
      </c>
      <c r="I9" s="58">
        <f>+H9/H$26</f>
        <v>1.6132996080449821E-2</v>
      </c>
      <c r="J9" s="217">
        <v>3518</v>
      </c>
      <c r="K9" s="59">
        <f>J9/$J$26</f>
        <v>2.5898878058835655E-2</v>
      </c>
      <c r="L9" s="188">
        <v>10795</v>
      </c>
      <c r="M9" s="60">
        <f>L9/$L$26</f>
        <v>2.4563287726092606E-2</v>
      </c>
      <c r="N9" s="218">
        <v>459</v>
      </c>
      <c r="O9" s="59">
        <f>N9/$N$26</f>
        <v>5.2188743604320638E-2</v>
      </c>
      <c r="P9" s="219">
        <v>268</v>
      </c>
      <c r="Q9" s="61">
        <f>P9/$P$26</f>
        <v>6.0251798561151079E-2</v>
      </c>
      <c r="R9" s="220">
        <v>1211</v>
      </c>
      <c r="S9" s="59">
        <f>R9/$R$26</f>
        <v>2.408416530766477E-2</v>
      </c>
      <c r="T9" s="62" t="s">
        <v>18</v>
      </c>
      <c r="U9" s="63">
        <f>+((C9*0.3333333333+E9*0.3333333333+G9*0.2222222222+I9*0.1111111111)*0.5+(K9*0.2+M9*0.2+O9*0.13+Q9*0.07+S9*0.4)*0.5)</f>
        <v>2.4611805577776459E-2</v>
      </c>
      <c r="V9" s="64">
        <v>2.46E-2</v>
      </c>
      <c r="W9" s="65"/>
      <c r="X9" s="199">
        <v>2.41E-2</v>
      </c>
      <c r="Y9" s="66">
        <v>2.5700000000000001E-2</v>
      </c>
      <c r="Z9" s="66">
        <f>+(X9+Y9)/2</f>
        <v>2.4899999999999999E-2</v>
      </c>
      <c r="AA9" s="206">
        <f>ROUND(X9*0.9,4)</f>
        <v>2.1700000000000001E-2</v>
      </c>
      <c r="AB9" s="64">
        <v>2.46E-2</v>
      </c>
      <c r="AC9" s="232">
        <f>ROUND(AB9*8171084,2)</f>
        <v>201008.67</v>
      </c>
      <c r="AD9" s="68">
        <v>213484</v>
      </c>
      <c r="AE9" s="99">
        <f>AC9-AD9</f>
        <v>-12475.329999999987</v>
      </c>
      <c r="AF9" s="69">
        <f>AE9/AD9</f>
        <v>-5.8436838357909665E-2</v>
      </c>
    </row>
    <row r="10" spans="1:32">
      <c r="A10" s="54" t="s">
        <v>19</v>
      </c>
      <c r="B10" s="192">
        <v>70920</v>
      </c>
      <c r="C10" s="56">
        <f>+B10/B$26</f>
        <v>0.15400417366076954</v>
      </c>
      <c r="D10" s="193">
        <v>15580</v>
      </c>
      <c r="E10" s="57">
        <f>D10/$D$26</f>
        <v>9.9006755082198486E-2</v>
      </c>
      <c r="F10" s="193">
        <v>30536</v>
      </c>
      <c r="G10" s="58">
        <f>+F10/F$26</f>
        <v>0.12230691280786007</v>
      </c>
      <c r="H10" s="196">
        <v>612185</v>
      </c>
      <c r="I10" s="58">
        <f>+H10/H$26</f>
        <v>0.19718052638376807</v>
      </c>
      <c r="J10" s="217">
        <v>15076</v>
      </c>
      <c r="K10" s="59">
        <f>J10/$J$26</f>
        <v>0.11098677817368002</v>
      </c>
      <c r="L10" s="188">
        <v>43468</v>
      </c>
      <c r="M10" s="60">
        <f>L10/$L$26</f>
        <v>9.8908475301324073E-2</v>
      </c>
      <c r="N10" s="218">
        <v>332</v>
      </c>
      <c r="O10" s="59">
        <f>N10/$N$26</f>
        <v>3.7748720864127346E-2</v>
      </c>
      <c r="P10" s="219">
        <v>118</v>
      </c>
      <c r="Q10" s="61">
        <f>P10/$P$26</f>
        <v>2.6528776978417268E-2</v>
      </c>
      <c r="R10" s="220">
        <v>4319</v>
      </c>
      <c r="S10" s="59">
        <f>R10/$R$26</f>
        <v>8.5895549103058744E-2</v>
      </c>
      <c r="T10" s="62" t="s">
        <v>19</v>
      </c>
      <c r="U10" s="63">
        <f t="shared" ref="U10:U24" si="0">+((C10*0.3333333333+E10*0.3333333333+G10*0.2222222222+I10*0.1111111111)*0.5+(K10*0.2+M10*0.2+O10*0.13+Q10*0.07+S10*0.4)*0.5)</f>
        <v>0.10826342800232003</v>
      </c>
      <c r="V10" s="64">
        <v>0.1082</v>
      </c>
      <c r="W10" s="65"/>
      <c r="X10" s="199">
        <v>0.1071</v>
      </c>
      <c r="Y10" s="70">
        <v>0.1077</v>
      </c>
      <c r="Z10" s="66">
        <f t="shared" ref="Z10:Z24" si="1">+(X10+Y10)/2</f>
        <v>0.1074</v>
      </c>
      <c r="AA10" s="206">
        <f>ROUND(X10*0.9,4)</f>
        <v>9.64E-2</v>
      </c>
      <c r="AB10" s="64">
        <v>0.1082</v>
      </c>
      <c r="AC10" s="232">
        <f t="shared" ref="AC10:AC24" si="2">ROUND(AB10*8171084,2)</f>
        <v>884111.29</v>
      </c>
      <c r="AD10" s="71">
        <v>948774.7</v>
      </c>
      <c r="AE10" s="99">
        <f t="shared" ref="AE10:AE26" si="3">AC10-AD10</f>
        <v>-64663.409999999916</v>
      </c>
      <c r="AF10" s="69">
        <f t="shared" ref="AF10:AF24" si="4">AE10/AD10</f>
        <v>-6.8154652521826231E-2</v>
      </c>
    </row>
    <row r="11" spans="1:32">
      <c r="A11" s="54" t="s">
        <v>20</v>
      </c>
      <c r="B11" s="192">
        <v>25014</v>
      </c>
      <c r="C11" s="56">
        <f t="shared" ref="C11:C24" si="5">+B11/B$26</f>
        <v>5.4318392554293417E-2</v>
      </c>
      <c r="D11" s="193">
        <v>9446</v>
      </c>
      <c r="E11" s="57">
        <f t="shared" ref="E11:E24" si="6">D11/$D$26</f>
        <v>6.0026816977307246E-2</v>
      </c>
      <c r="F11" s="193">
        <v>11066</v>
      </c>
      <c r="G11" s="58">
        <f t="shared" ref="G11:G24" si="7">+F11/F$26</f>
        <v>4.4323038286998281E-2</v>
      </c>
      <c r="H11" s="196">
        <v>131734</v>
      </c>
      <c r="I11" s="58">
        <f t="shared" ref="I11:I24" si="8">+H11/H$26</f>
        <v>4.2430604249759959E-2</v>
      </c>
      <c r="J11" s="217">
        <v>8610</v>
      </c>
      <c r="K11" s="59">
        <f t="shared" ref="K11:K24" si="9">J11/$J$26</f>
        <v>6.3385258694307847E-2</v>
      </c>
      <c r="L11" s="188">
        <v>25670</v>
      </c>
      <c r="M11" s="60">
        <f t="shared" ref="M11:M24" si="10">L11/$L$26</f>
        <v>5.8410337742361942E-2</v>
      </c>
      <c r="N11" s="221">
        <v>1286</v>
      </c>
      <c r="O11" s="59">
        <f t="shared" ref="O11:O24" si="11">N11/$N$26</f>
        <v>0.14621944286526437</v>
      </c>
      <c r="P11" s="219">
        <v>563</v>
      </c>
      <c r="Q11" s="61">
        <f t="shared" ref="Q11:Q24" si="12">P11/$P$26</f>
        <v>0.12657374100719423</v>
      </c>
      <c r="R11" s="220">
        <v>3498</v>
      </c>
      <c r="S11" s="59">
        <f t="shared" ref="S11:S24" si="13">R11/$R$26</f>
        <v>6.9567638518754221E-2</v>
      </c>
      <c r="T11" s="62" t="s">
        <v>20</v>
      </c>
      <c r="U11" s="63">
        <f t="shared" si="0"/>
        <v>6.6367004811753325E-2</v>
      </c>
      <c r="V11" s="64">
        <v>6.6400000000000001E-2</v>
      </c>
      <c r="W11" s="65"/>
      <c r="X11" s="199">
        <v>6.5000000000000002E-2</v>
      </c>
      <c r="Y11" s="70">
        <v>6.6100000000000006E-2</v>
      </c>
      <c r="Z11" s="66">
        <f t="shared" si="1"/>
        <v>6.5549999999999997E-2</v>
      </c>
      <c r="AA11" s="206">
        <f t="shared" ref="AA11:AA24" si="14">ROUND(X11*0.9,4)</f>
        <v>5.8500000000000003E-2</v>
      </c>
      <c r="AB11" s="64">
        <v>6.6400000000000001E-2</v>
      </c>
      <c r="AC11" s="232">
        <f t="shared" si="2"/>
        <v>542559.98</v>
      </c>
      <c r="AD11" s="71">
        <v>575549.14</v>
      </c>
      <c r="AE11" s="99">
        <f t="shared" si="3"/>
        <v>-32989.160000000033</v>
      </c>
      <c r="AF11" s="69">
        <f t="shared" si="4"/>
        <v>-5.7317712263456833E-2</v>
      </c>
    </row>
    <row r="12" spans="1:32">
      <c r="A12" s="54" t="s">
        <v>21</v>
      </c>
      <c r="B12" s="192">
        <v>15530</v>
      </c>
      <c r="C12" s="56">
        <f t="shared" si="5"/>
        <v>3.37237001826248E-2</v>
      </c>
      <c r="D12" s="193">
        <v>6291</v>
      </c>
      <c r="E12" s="58">
        <f t="shared" si="6"/>
        <v>3.9977631336464099E-2</v>
      </c>
      <c r="F12" s="193">
        <v>7977</v>
      </c>
      <c r="G12" s="58">
        <f t="shared" si="7"/>
        <v>3.1950558143447071E-2</v>
      </c>
      <c r="H12" s="196">
        <v>79498</v>
      </c>
      <c r="I12" s="58">
        <f t="shared" si="8"/>
        <v>2.5605752323981792E-2</v>
      </c>
      <c r="J12" s="217">
        <v>7602</v>
      </c>
      <c r="K12" s="59">
        <f t="shared" si="9"/>
        <v>5.5964545481315707E-2</v>
      </c>
      <c r="L12" s="188">
        <v>21084</v>
      </c>
      <c r="M12" s="60">
        <f t="shared" si="10"/>
        <v>4.7975206893648585E-2</v>
      </c>
      <c r="N12" s="218">
        <v>576</v>
      </c>
      <c r="O12" s="59">
        <f t="shared" si="11"/>
        <v>6.5491756679931776E-2</v>
      </c>
      <c r="P12" s="219">
        <v>282</v>
      </c>
      <c r="Q12" s="61">
        <f t="shared" si="12"/>
        <v>6.3399280575539563E-2</v>
      </c>
      <c r="R12" s="220">
        <v>2335</v>
      </c>
      <c r="S12" s="59">
        <f t="shared" si="13"/>
        <v>4.6438089177041487E-2</v>
      </c>
      <c r="T12" s="62" t="s">
        <v>21</v>
      </c>
      <c r="U12" s="63">
        <f t="shared" si="0"/>
        <v>4.3413691140415378E-2</v>
      </c>
      <c r="V12" s="64">
        <v>4.3400000000000001E-2</v>
      </c>
      <c r="W12" s="65"/>
      <c r="X12" s="199">
        <v>4.1000000000000002E-2</v>
      </c>
      <c r="Y12" s="70">
        <v>0.04</v>
      </c>
      <c r="Z12" s="66">
        <f t="shared" si="1"/>
        <v>4.0500000000000001E-2</v>
      </c>
      <c r="AA12" s="206">
        <f t="shared" si="14"/>
        <v>3.6900000000000002E-2</v>
      </c>
      <c r="AB12" s="64">
        <v>4.3400000000000001E-2</v>
      </c>
      <c r="AC12" s="232">
        <f t="shared" si="2"/>
        <v>354625.05</v>
      </c>
      <c r="AD12" s="71">
        <v>363225.66</v>
      </c>
      <c r="AE12" s="99">
        <f t="shared" si="3"/>
        <v>-8600.609999999986</v>
      </c>
      <c r="AF12" s="69">
        <f t="shared" si="4"/>
        <v>-2.36784207371252E-2</v>
      </c>
    </row>
    <row r="13" spans="1:32">
      <c r="A13" s="54" t="s">
        <v>22</v>
      </c>
      <c r="B13" s="192">
        <v>11780</v>
      </c>
      <c r="C13" s="56">
        <f t="shared" si="5"/>
        <v>2.5580501490748239E-2</v>
      </c>
      <c r="D13" s="193">
        <v>6765</v>
      </c>
      <c r="E13" s="58">
        <f t="shared" si="6"/>
        <v>4.2989775233059871E-2</v>
      </c>
      <c r="F13" s="193">
        <v>12242</v>
      </c>
      <c r="G13" s="58">
        <f t="shared" si="7"/>
        <v>4.9033312372079613E-2</v>
      </c>
      <c r="H13" s="196">
        <v>96899</v>
      </c>
      <c r="I13" s="58">
        <f t="shared" si="8"/>
        <v>3.1210493275824695E-2</v>
      </c>
      <c r="J13" s="217">
        <v>3399</v>
      </c>
      <c r="K13" s="59">
        <f t="shared" si="9"/>
        <v>2.5022821637857417E-2</v>
      </c>
      <c r="L13" s="188">
        <v>15131</v>
      </c>
      <c r="M13" s="60">
        <f t="shared" si="10"/>
        <v>3.4429560591339253E-2</v>
      </c>
      <c r="N13" s="218">
        <v>439</v>
      </c>
      <c r="O13" s="59">
        <f t="shared" si="11"/>
        <v>4.9914724275156336E-2</v>
      </c>
      <c r="P13" s="219">
        <v>222</v>
      </c>
      <c r="Q13" s="61">
        <f t="shared" si="12"/>
        <v>4.9910071942446045E-2</v>
      </c>
      <c r="R13" s="220">
        <v>1299</v>
      </c>
      <c r="S13" s="59">
        <f t="shared" si="13"/>
        <v>2.5834294578576826E-2</v>
      </c>
      <c r="T13" s="62" t="s">
        <v>22</v>
      </c>
      <c r="U13" s="63">
        <f t="shared" si="0"/>
        <v>3.4713848298834109E-2</v>
      </c>
      <c r="V13" s="64">
        <v>3.4700000000000002E-2</v>
      </c>
      <c r="W13" s="65"/>
      <c r="X13" s="199">
        <v>3.7600000000000001E-2</v>
      </c>
      <c r="Y13" s="70">
        <v>3.7499999999999999E-2</v>
      </c>
      <c r="Z13" s="66">
        <f t="shared" si="1"/>
        <v>3.755E-2</v>
      </c>
      <c r="AA13" s="206">
        <f t="shared" si="14"/>
        <v>3.3799999999999997E-2</v>
      </c>
      <c r="AB13" s="64">
        <v>3.4700000000000002E-2</v>
      </c>
      <c r="AC13" s="232">
        <f t="shared" si="2"/>
        <v>283536.61</v>
      </c>
      <c r="AD13" s="71">
        <v>332920.63</v>
      </c>
      <c r="AE13" s="99">
        <f t="shared" si="3"/>
        <v>-49384.020000000019</v>
      </c>
      <c r="AF13" s="69">
        <f t="shared" si="4"/>
        <v>-0.14833571593325418</v>
      </c>
    </row>
    <row r="14" spans="1:32">
      <c r="A14" s="54" t="s">
        <v>23</v>
      </c>
      <c r="B14" s="192">
        <v>42118</v>
      </c>
      <c r="C14" s="56">
        <f t="shared" si="5"/>
        <v>9.1460064667855209E-2</v>
      </c>
      <c r="D14" s="193">
        <v>13697</v>
      </c>
      <c r="E14" s="58">
        <f t="shared" si="6"/>
        <v>8.7040791037283224E-2</v>
      </c>
      <c r="F14" s="193">
        <v>20128</v>
      </c>
      <c r="G14" s="58">
        <f t="shared" si="7"/>
        <v>8.061938502084777E-2</v>
      </c>
      <c r="H14" s="196">
        <v>227053</v>
      </c>
      <c r="I14" s="58">
        <f t="shared" si="8"/>
        <v>7.3132190525762128E-2</v>
      </c>
      <c r="J14" s="217">
        <v>10621</v>
      </c>
      <c r="K14" s="59">
        <f t="shared" si="9"/>
        <v>7.8189876026973706E-2</v>
      </c>
      <c r="L14" s="188">
        <v>28638</v>
      </c>
      <c r="M14" s="60">
        <f t="shared" si="10"/>
        <v>6.5163819722078742E-2</v>
      </c>
      <c r="N14" s="221">
        <v>561</v>
      </c>
      <c r="O14" s="59">
        <f t="shared" si="11"/>
        <v>6.3786242183058561E-2</v>
      </c>
      <c r="P14" s="219">
        <v>289</v>
      </c>
      <c r="Q14" s="61">
        <f t="shared" si="12"/>
        <v>6.4973021582733811E-2</v>
      </c>
      <c r="R14" s="220">
        <v>3460</v>
      </c>
      <c r="S14" s="59">
        <f t="shared" si="13"/>
        <v>6.8811900879042195E-2</v>
      </c>
      <c r="T14" s="62" t="s">
        <v>23</v>
      </c>
      <c r="U14" s="63">
        <f t="shared" si="0"/>
        <v>7.7288662781668488E-2</v>
      </c>
      <c r="V14" s="64">
        <v>7.7299999999999994E-2</v>
      </c>
      <c r="W14" s="65"/>
      <c r="X14" s="199">
        <v>7.7399999999999997E-2</v>
      </c>
      <c r="Y14" s="66">
        <v>8.0799999999999997E-2</v>
      </c>
      <c r="Z14" s="66">
        <f t="shared" si="1"/>
        <v>7.9100000000000004E-2</v>
      </c>
      <c r="AA14" s="206">
        <f t="shared" si="14"/>
        <v>6.9699999999999998E-2</v>
      </c>
      <c r="AB14" s="64">
        <v>7.7299999999999994E-2</v>
      </c>
      <c r="AC14" s="232">
        <f t="shared" si="2"/>
        <v>631624.79</v>
      </c>
      <c r="AD14" s="71">
        <v>686141.11</v>
      </c>
      <c r="AE14" s="99">
        <f t="shared" si="3"/>
        <v>-54516.319999999949</v>
      </c>
      <c r="AF14" s="69">
        <f t="shared" si="4"/>
        <v>-7.9453510663426E-2</v>
      </c>
    </row>
    <row r="15" spans="1:32">
      <c r="A15" s="72" t="s">
        <v>24</v>
      </c>
      <c r="B15" s="192">
        <v>16425</v>
      </c>
      <c r="C15" s="56">
        <f t="shared" si="5"/>
        <v>3.5667210270419344E-2</v>
      </c>
      <c r="D15" s="193">
        <v>4942</v>
      </c>
      <c r="E15" s="58">
        <f t="shared" si="6"/>
        <v>3.1405095225688379E-2</v>
      </c>
      <c r="F15" s="193">
        <v>7530</v>
      </c>
      <c r="G15" s="58">
        <f t="shared" si="7"/>
        <v>3.0160173350903402E-2</v>
      </c>
      <c r="H15" s="196">
        <v>72622</v>
      </c>
      <c r="I15" s="58">
        <f t="shared" si="8"/>
        <v>2.3391040595640213E-2</v>
      </c>
      <c r="J15" s="217">
        <v>3240</v>
      </c>
      <c r="K15" s="59">
        <f t="shared" si="9"/>
        <v>2.3852292470331871E-2</v>
      </c>
      <c r="L15" s="188">
        <v>9863</v>
      </c>
      <c r="M15" s="60">
        <f t="shared" si="10"/>
        <v>2.2442585163728705E-2</v>
      </c>
      <c r="N15" s="218">
        <v>395</v>
      </c>
      <c r="O15" s="59">
        <f t="shared" si="11"/>
        <v>4.4911881750994885E-2</v>
      </c>
      <c r="P15" s="219">
        <v>231</v>
      </c>
      <c r="Q15" s="61">
        <f t="shared" si="12"/>
        <v>5.1933453237410075E-2</v>
      </c>
      <c r="R15" s="220">
        <v>1373</v>
      </c>
      <c r="S15" s="59">
        <f t="shared" si="13"/>
        <v>2.7305994192752873E-2</v>
      </c>
      <c r="T15" s="73" t="s">
        <v>24</v>
      </c>
      <c r="U15" s="63">
        <f t="shared" si="0"/>
        <v>3.0656979987818283E-2</v>
      </c>
      <c r="V15" s="64">
        <v>3.0700000000000002E-2</v>
      </c>
      <c r="W15" s="65"/>
      <c r="X15" s="199">
        <v>3.2099999999999997E-2</v>
      </c>
      <c r="Y15" s="66">
        <v>3.5000000000000003E-2</v>
      </c>
      <c r="Z15" s="66">
        <f t="shared" si="1"/>
        <v>3.3549999999999996E-2</v>
      </c>
      <c r="AA15" s="206">
        <f t="shared" si="14"/>
        <v>2.8899999999999999E-2</v>
      </c>
      <c r="AB15" s="64">
        <v>3.0700000000000002E-2</v>
      </c>
      <c r="AC15" s="232">
        <f t="shared" si="2"/>
        <v>250852.28</v>
      </c>
      <c r="AD15" s="71">
        <v>284420.45</v>
      </c>
      <c r="AE15" s="99">
        <f t="shared" si="3"/>
        <v>-33568.170000000013</v>
      </c>
      <c r="AF15" s="69">
        <f t="shared" si="4"/>
        <v>-0.11802305354625524</v>
      </c>
    </row>
    <row r="16" spans="1:32">
      <c r="A16" s="54" t="s">
        <v>25</v>
      </c>
      <c r="B16" s="192">
        <v>19253</v>
      </c>
      <c r="C16" s="56">
        <f t="shared" si="5"/>
        <v>4.1808267843919854E-2</v>
      </c>
      <c r="D16" s="193">
        <v>6880</v>
      </c>
      <c r="E16" s="58">
        <f t="shared" si="6"/>
        <v>4.3720569638352087E-2</v>
      </c>
      <c r="F16" s="193">
        <v>9544</v>
      </c>
      <c r="G16" s="58">
        <f t="shared" si="7"/>
        <v>3.8226918255115816E-2</v>
      </c>
      <c r="H16" s="196">
        <v>104684</v>
      </c>
      <c r="I16" s="58">
        <f t="shared" si="8"/>
        <v>3.3717987575583155E-2</v>
      </c>
      <c r="J16" s="217">
        <v>9184</v>
      </c>
      <c r="K16" s="59">
        <f t="shared" si="9"/>
        <v>6.7610942607261693E-2</v>
      </c>
      <c r="L16" s="188">
        <v>35949</v>
      </c>
      <c r="M16" s="60">
        <f t="shared" si="10"/>
        <v>8.1799502590579262E-2</v>
      </c>
      <c r="N16" s="218">
        <v>351</v>
      </c>
      <c r="O16" s="59">
        <f t="shared" si="11"/>
        <v>3.9909039226833427E-2</v>
      </c>
      <c r="P16" s="219">
        <v>174</v>
      </c>
      <c r="Q16" s="61">
        <f t="shared" si="12"/>
        <v>3.9118705035971223E-2</v>
      </c>
      <c r="R16" s="220">
        <v>3387</v>
      </c>
      <c r="S16" s="59">
        <f t="shared" si="13"/>
        <v>6.7360089097490153E-2</v>
      </c>
      <c r="T16" s="62" t="s">
        <v>25</v>
      </c>
      <c r="U16" s="63">
        <f t="shared" si="0"/>
        <v>5.2751767703949445E-2</v>
      </c>
      <c r="V16" s="64">
        <v>5.2699999999999997E-2</v>
      </c>
      <c r="W16" s="65"/>
      <c r="X16" s="199">
        <v>4.9599999999999998E-2</v>
      </c>
      <c r="Y16" s="70">
        <v>5.33E-2</v>
      </c>
      <c r="Z16" s="66">
        <f t="shared" si="1"/>
        <v>5.1449999999999996E-2</v>
      </c>
      <c r="AA16" s="206">
        <f t="shared" si="14"/>
        <v>4.4600000000000001E-2</v>
      </c>
      <c r="AB16" s="64">
        <v>5.2699999999999997E-2</v>
      </c>
      <c r="AC16" s="232">
        <f t="shared" si="2"/>
        <v>430616.13</v>
      </c>
      <c r="AD16" s="71">
        <v>439277.71</v>
      </c>
      <c r="AE16" s="99">
        <f t="shared" si="3"/>
        <v>-8661.5800000000163</v>
      </c>
      <c r="AF16" s="69">
        <f t="shared" si="4"/>
        <v>-1.9717777166521872E-2</v>
      </c>
    </row>
    <row r="17" spans="1:32">
      <c r="A17" s="54" t="s">
        <v>26</v>
      </c>
      <c r="B17" s="192">
        <v>18017</v>
      </c>
      <c r="C17" s="56">
        <f t="shared" si="5"/>
        <v>3.9124269555077341E-2</v>
      </c>
      <c r="D17" s="193">
        <v>5821</v>
      </c>
      <c r="E17" s="58">
        <f t="shared" si="6"/>
        <v>3.6990906375704583E-2</v>
      </c>
      <c r="F17" s="193">
        <v>7292</v>
      </c>
      <c r="G17" s="58">
        <f t="shared" si="7"/>
        <v>2.9206903595589324E-2</v>
      </c>
      <c r="H17" s="196">
        <v>72391</v>
      </c>
      <c r="I17" s="58">
        <f t="shared" si="8"/>
        <v>2.3316637103894009E-2</v>
      </c>
      <c r="J17" s="217">
        <v>4340</v>
      </c>
      <c r="K17" s="59">
        <f t="shared" si="9"/>
        <v>3.1950293000382816E-2</v>
      </c>
      <c r="L17" s="188">
        <v>16045</v>
      </c>
      <c r="M17" s="60">
        <f t="shared" si="10"/>
        <v>3.6509305378893547E-2</v>
      </c>
      <c r="N17" s="218">
        <v>280</v>
      </c>
      <c r="O17" s="59">
        <f t="shared" si="11"/>
        <v>3.1836270608300174E-2</v>
      </c>
      <c r="P17" s="219">
        <v>141</v>
      </c>
      <c r="Q17" s="61">
        <f t="shared" si="12"/>
        <v>3.1699640287769781E-2</v>
      </c>
      <c r="R17" s="220">
        <v>1893</v>
      </c>
      <c r="S17" s="59">
        <f t="shared" si="13"/>
        <v>3.7647667157233201E-2</v>
      </c>
      <c r="T17" s="62" t="s">
        <v>26</v>
      </c>
      <c r="U17" s="63">
        <f t="shared" si="0"/>
        <v>3.4780781161008557E-2</v>
      </c>
      <c r="V17" s="64">
        <v>3.4799999999999998E-2</v>
      </c>
      <c r="W17" s="65"/>
      <c r="X17" s="199">
        <v>3.6200000000000003E-2</v>
      </c>
      <c r="Y17" s="70">
        <v>3.4799999999999998E-2</v>
      </c>
      <c r="Z17" s="66">
        <f t="shared" si="1"/>
        <v>3.5500000000000004E-2</v>
      </c>
      <c r="AA17" s="206">
        <f t="shared" si="14"/>
        <v>3.2599999999999997E-2</v>
      </c>
      <c r="AB17" s="64">
        <v>3.4799999999999998E-2</v>
      </c>
      <c r="AC17" s="232">
        <f t="shared" si="2"/>
        <v>284353.71999999997</v>
      </c>
      <c r="AD17" s="71">
        <v>320442.09000000003</v>
      </c>
      <c r="AE17" s="99">
        <f t="shared" si="3"/>
        <v>-36088.370000000054</v>
      </c>
      <c r="AF17" s="69">
        <f t="shared" si="4"/>
        <v>-0.11262056741672123</v>
      </c>
    </row>
    <row r="18" spans="1:32">
      <c r="A18" s="54" t="s">
        <v>27</v>
      </c>
      <c r="B18" s="192">
        <v>46011</v>
      </c>
      <c r="C18" s="56">
        <f t="shared" si="5"/>
        <v>9.9913790669848665E-2</v>
      </c>
      <c r="D18" s="193">
        <v>11442</v>
      </c>
      <c r="E18" s="58">
        <f t="shared" si="6"/>
        <v>7.2710865959596596E-2</v>
      </c>
      <c r="F18" s="193">
        <v>18482</v>
      </c>
      <c r="G18" s="58">
        <f>+F18/F$26</f>
        <v>7.4026603435776453E-2</v>
      </c>
      <c r="H18" s="196">
        <v>169415</v>
      </c>
      <c r="I18" s="58">
        <f t="shared" si="8"/>
        <v>5.4567392009451501E-2</v>
      </c>
      <c r="J18" s="217">
        <v>17654</v>
      </c>
      <c r="K18" s="59">
        <f t="shared" si="9"/>
        <v>0.12996554668865395</v>
      </c>
      <c r="L18" s="188">
        <v>66143</v>
      </c>
      <c r="M18" s="60">
        <f t="shared" si="10"/>
        <v>0.15050389440175482</v>
      </c>
      <c r="N18" s="221">
        <v>709</v>
      </c>
      <c r="O18" s="59">
        <f t="shared" si="11"/>
        <v>8.0613985218874362E-2</v>
      </c>
      <c r="P18" s="219">
        <v>358</v>
      </c>
      <c r="Q18" s="61">
        <f t="shared" si="12"/>
        <v>8.0485611510791366E-2</v>
      </c>
      <c r="R18" s="220">
        <v>7475</v>
      </c>
      <c r="S18" s="59">
        <f t="shared" si="13"/>
        <v>0.14866154886440475</v>
      </c>
      <c r="T18" s="62" t="s">
        <v>27</v>
      </c>
      <c r="U18" s="63">
        <f t="shared" si="0"/>
        <v>0.10586363536276475</v>
      </c>
      <c r="V18" s="64">
        <v>0.10580000000000001</v>
      </c>
      <c r="W18" s="65"/>
      <c r="X18" s="199">
        <v>0.109</v>
      </c>
      <c r="Y18" s="70">
        <v>0.1075</v>
      </c>
      <c r="Z18" s="66">
        <f t="shared" si="1"/>
        <v>0.10825</v>
      </c>
      <c r="AA18" s="206">
        <f t="shared" si="14"/>
        <v>9.8100000000000007E-2</v>
      </c>
      <c r="AB18" s="64">
        <v>0.10580000000000001</v>
      </c>
      <c r="AC18" s="232">
        <f t="shared" si="2"/>
        <v>864500.69</v>
      </c>
      <c r="AD18" s="71">
        <v>965677.3</v>
      </c>
      <c r="AE18" s="99">
        <f t="shared" si="3"/>
        <v>-101176.6100000001</v>
      </c>
      <c r="AF18" s="69">
        <f t="shared" si="4"/>
        <v>-0.10477269166418234</v>
      </c>
    </row>
    <row r="19" spans="1:32">
      <c r="A19" s="54" t="s">
        <v>28</v>
      </c>
      <c r="B19" s="192">
        <v>26402</v>
      </c>
      <c r="C19" s="56">
        <f t="shared" si="5"/>
        <v>5.7332461830113333E-2</v>
      </c>
      <c r="D19" s="193">
        <v>8821</v>
      </c>
      <c r="E19" s="58">
        <f t="shared" si="6"/>
        <v>5.6055108252892991E-2</v>
      </c>
      <c r="F19" s="193">
        <v>13724</v>
      </c>
      <c r="G19" s="58">
        <f t="shared" si="7"/>
        <v>5.4969218999707609E-2</v>
      </c>
      <c r="H19" s="196">
        <v>127544</v>
      </c>
      <c r="I19" s="58">
        <f t="shared" si="8"/>
        <v>4.1081034421116679E-2</v>
      </c>
      <c r="J19" s="217">
        <v>9747</v>
      </c>
      <c r="K19" s="59">
        <f t="shared" si="9"/>
        <v>7.1755646514915047E-2</v>
      </c>
      <c r="L19" s="188">
        <v>28698</v>
      </c>
      <c r="M19" s="60">
        <f t="shared" si="10"/>
        <v>6.5300345638110754E-2</v>
      </c>
      <c r="N19" s="218">
        <v>256</v>
      </c>
      <c r="O19" s="59">
        <f t="shared" si="11"/>
        <v>2.9107447413303011E-2</v>
      </c>
      <c r="P19" s="219">
        <v>127</v>
      </c>
      <c r="Q19" s="61">
        <f t="shared" si="12"/>
        <v>2.8552158273381294E-2</v>
      </c>
      <c r="R19" s="220">
        <v>4119</v>
      </c>
      <c r="S19" s="59">
        <f t="shared" si="13"/>
        <v>8.1917982578258622E-2</v>
      </c>
      <c r="T19" s="62" t="s">
        <v>28</v>
      </c>
      <c r="U19" s="63">
        <f t="shared" si="0"/>
        <v>6.0268404386855823E-2</v>
      </c>
      <c r="V19" s="64">
        <v>6.0299999999999999E-2</v>
      </c>
      <c r="W19" s="65"/>
      <c r="X19" s="199">
        <v>5.9299999999999999E-2</v>
      </c>
      <c r="Y19" s="70">
        <v>5.7700000000000001E-2</v>
      </c>
      <c r="Z19" s="66">
        <f t="shared" si="1"/>
        <v>5.8499999999999996E-2</v>
      </c>
      <c r="AA19" s="206">
        <f t="shared" si="14"/>
        <v>5.3400000000000003E-2</v>
      </c>
      <c r="AB19" s="64">
        <v>6.0299999999999999E-2</v>
      </c>
      <c r="AC19" s="232">
        <f t="shared" si="2"/>
        <v>492716.37</v>
      </c>
      <c r="AD19" s="71">
        <v>525340.22</v>
      </c>
      <c r="AE19" s="99">
        <f t="shared" si="3"/>
        <v>-32623.849999999977</v>
      </c>
      <c r="AF19" s="69">
        <f t="shared" si="4"/>
        <v>-6.2100423226685325E-2</v>
      </c>
    </row>
    <row r="20" spans="1:32">
      <c r="A20" s="54" t="s">
        <v>29</v>
      </c>
      <c r="B20" s="192">
        <v>49290</v>
      </c>
      <c r="C20" s="56">
        <f t="shared" si="5"/>
        <v>0.10703420360602553</v>
      </c>
      <c r="D20" s="193">
        <v>17414</v>
      </c>
      <c r="E20" s="58">
        <f t="shared" si="6"/>
        <v>0.11066133716311967</v>
      </c>
      <c r="F20" s="193">
        <v>27606</v>
      </c>
      <c r="G20" s="58">
        <f t="shared" si="7"/>
        <v>0.11057128094622036</v>
      </c>
      <c r="H20" s="196">
        <v>425428</v>
      </c>
      <c r="I20" s="58">
        <f t="shared" si="8"/>
        <v>0.13702739691170754</v>
      </c>
      <c r="J20" s="217">
        <v>11714</v>
      </c>
      <c r="K20" s="59">
        <f t="shared" si="9"/>
        <v>8.6236343826378875E-2</v>
      </c>
      <c r="L20" s="188">
        <v>43337</v>
      </c>
      <c r="M20" s="60">
        <f t="shared" si="10"/>
        <v>9.8610393717987521E-2</v>
      </c>
      <c r="N20" s="221">
        <v>331</v>
      </c>
      <c r="O20" s="59">
        <f t="shared" si="11"/>
        <v>3.7635019897669132E-2</v>
      </c>
      <c r="P20" s="219">
        <v>161</v>
      </c>
      <c r="Q20" s="61">
        <f t="shared" si="12"/>
        <v>3.6196043165467623E-2</v>
      </c>
      <c r="R20" s="220">
        <v>4091</v>
      </c>
      <c r="S20" s="59">
        <f t="shared" si="13"/>
        <v>8.1361123264786603E-2</v>
      </c>
      <c r="T20" s="62" t="s">
        <v>29</v>
      </c>
      <c r="U20" s="63">
        <f t="shared" si="0"/>
        <v>9.4650957378781514E-2</v>
      </c>
      <c r="V20" s="64">
        <v>9.4700000000000006E-2</v>
      </c>
      <c r="W20" s="65"/>
      <c r="X20" s="199">
        <v>9.6100000000000005E-2</v>
      </c>
      <c r="Y20" s="66">
        <v>9.4E-2</v>
      </c>
      <c r="Z20" s="66">
        <f t="shared" si="1"/>
        <v>9.5049999999999996E-2</v>
      </c>
      <c r="AA20" s="206">
        <f t="shared" si="14"/>
        <v>8.6499999999999994E-2</v>
      </c>
      <c r="AB20" s="64">
        <v>9.4700000000000006E-2</v>
      </c>
      <c r="AC20" s="232">
        <f t="shared" si="2"/>
        <v>773801.65</v>
      </c>
      <c r="AD20" s="71">
        <v>851699.54</v>
      </c>
      <c r="AE20" s="99">
        <f t="shared" si="3"/>
        <v>-77897.890000000014</v>
      </c>
      <c r="AF20" s="69">
        <f t="shared" si="4"/>
        <v>-9.1461702562384867E-2</v>
      </c>
    </row>
    <row r="21" spans="1:32">
      <c r="A21" s="54" t="s">
        <v>30</v>
      </c>
      <c r="B21" s="192">
        <v>36546</v>
      </c>
      <c r="C21" s="56">
        <f t="shared" si="5"/>
        <v>7.9360357171552223E-2</v>
      </c>
      <c r="D21" s="193">
        <v>19384</v>
      </c>
      <c r="E21" s="58">
        <f t="shared" si="6"/>
        <v>0.12318016306247338</v>
      </c>
      <c r="F21" s="193">
        <v>38217</v>
      </c>
      <c r="G21" s="58">
        <f t="shared" si="7"/>
        <v>0.15307189175982408</v>
      </c>
      <c r="H21" s="196">
        <v>510448</v>
      </c>
      <c r="I21" s="58">
        <f t="shared" si="8"/>
        <v>0.16441174699076527</v>
      </c>
      <c r="J21" s="217">
        <v>10510</v>
      </c>
      <c r="K21" s="59">
        <f t="shared" si="9"/>
        <v>7.7372714155304931E-2</v>
      </c>
      <c r="L21" s="188">
        <v>34471</v>
      </c>
      <c r="M21" s="60">
        <f t="shared" si="10"/>
        <v>7.8436414192324055E-2</v>
      </c>
      <c r="N21" s="218">
        <v>341</v>
      </c>
      <c r="O21" s="59">
        <f t="shared" si="11"/>
        <v>3.877202956225128E-2</v>
      </c>
      <c r="P21" s="219">
        <v>129</v>
      </c>
      <c r="Q21" s="61">
        <f t="shared" si="12"/>
        <v>2.9001798561151079E-2</v>
      </c>
      <c r="R21" s="220">
        <v>4881</v>
      </c>
      <c r="S21" s="59">
        <f t="shared" si="13"/>
        <v>9.7072511037747111E-2</v>
      </c>
      <c r="T21" s="62" t="s">
        <v>30</v>
      </c>
      <c r="U21" s="63">
        <f t="shared" si="0"/>
        <v>9.8429387197091864E-2</v>
      </c>
      <c r="V21" s="64">
        <v>9.8400000000000001E-2</v>
      </c>
      <c r="W21" s="65"/>
      <c r="X21" s="199">
        <v>0.1013</v>
      </c>
      <c r="Y21" s="66">
        <v>9.8599999999999993E-2</v>
      </c>
      <c r="Z21" s="66">
        <f t="shared" si="1"/>
        <v>9.9949999999999997E-2</v>
      </c>
      <c r="AA21" s="206">
        <f t="shared" si="14"/>
        <v>9.1200000000000003E-2</v>
      </c>
      <c r="AB21" s="64">
        <v>9.8400000000000001E-2</v>
      </c>
      <c r="AC21" s="232">
        <f t="shared" si="2"/>
        <v>804034.67</v>
      </c>
      <c r="AD21" s="71">
        <v>897663.01</v>
      </c>
      <c r="AE21" s="99">
        <f t="shared" si="3"/>
        <v>-93628.339999999967</v>
      </c>
      <c r="AF21" s="69">
        <f t="shared" si="4"/>
        <v>-0.10430232610342267</v>
      </c>
    </row>
    <row r="22" spans="1:32">
      <c r="A22" s="54" t="s">
        <v>31</v>
      </c>
      <c r="B22" s="192">
        <v>19568</v>
      </c>
      <c r="C22" s="56">
        <f t="shared" si="5"/>
        <v>4.2492296534037487E-2</v>
      </c>
      <c r="D22" s="193">
        <v>6141</v>
      </c>
      <c r="E22" s="58">
        <f t="shared" si="6"/>
        <v>3.9024421242604676E-2</v>
      </c>
      <c r="F22" s="193">
        <v>7214</v>
      </c>
      <c r="G22" s="58">
        <f t="shared" si="7"/>
        <v>2.8894487457293113E-2</v>
      </c>
      <c r="H22" s="196">
        <v>71924</v>
      </c>
      <c r="I22" s="58">
        <f t="shared" si="8"/>
        <v>2.3166219655212286E-2</v>
      </c>
      <c r="J22" s="217">
        <v>4367</v>
      </c>
      <c r="K22" s="59">
        <f t="shared" si="9"/>
        <v>3.2149062104302246E-2</v>
      </c>
      <c r="L22" s="188">
        <v>13270</v>
      </c>
      <c r="M22" s="60">
        <f t="shared" si="10"/>
        <v>3.0194981762413049E-2</v>
      </c>
      <c r="N22" s="218">
        <v>301</v>
      </c>
      <c r="O22" s="59">
        <f t="shared" si="11"/>
        <v>3.4223990903922683E-2</v>
      </c>
      <c r="P22" s="219">
        <v>198</v>
      </c>
      <c r="Q22" s="61">
        <f t="shared" si="12"/>
        <v>4.4514388489208634E-2</v>
      </c>
      <c r="R22" s="220">
        <v>2265</v>
      </c>
      <c r="S22" s="59">
        <f t="shared" si="13"/>
        <v>4.504594089336144E-2</v>
      </c>
      <c r="T22" s="62" t="s">
        <v>79</v>
      </c>
      <c r="U22" s="63">
        <f t="shared" si="0"/>
        <v>3.7109786008286343E-2</v>
      </c>
      <c r="V22" s="64">
        <v>3.7100000000000001E-2</v>
      </c>
      <c r="W22" s="65"/>
      <c r="X22" s="199">
        <v>3.7400000000000003E-2</v>
      </c>
      <c r="Y22" s="66">
        <v>3.8800000000000001E-2</v>
      </c>
      <c r="Z22" s="66">
        <f t="shared" si="1"/>
        <v>3.8100000000000002E-2</v>
      </c>
      <c r="AA22" s="206">
        <f t="shared" si="14"/>
        <v>3.3700000000000001E-2</v>
      </c>
      <c r="AB22" s="64">
        <v>3.7100000000000001E-2</v>
      </c>
      <c r="AC22" s="232">
        <f t="shared" si="2"/>
        <v>303147.21999999997</v>
      </c>
      <c r="AD22" s="71">
        <v>331264.69</v>
      </c>
      <c r="AE22" s="99">
        <f t="shared" si="3"/>
        <v>-28117.47000000003</v>
      </c>
      <c r="AF22" s="69">
        <f t="shared" si="4"/>
        <v>-8.4879164151180825E-2</v>
      </c>
    </row>
    <row r="23" spans="1:32">
      <c r="A23" s="54" t="s">
        <v>32</v>
      </c>
      <c r="B23" s="192">
        <v>28614</v>
      </c>
      <c r="C23" s="56">
        <f t="shared" si="5"/>
        <v>6.2135863298494923E-2</v>
      </c>
      <c r="D23" s="193">
        <v>9616</v>
      </c>
      <c r="E23" s="58">
        <f t="shared" si="6"/>
        <v>6.1107121750347923E-2</v>
      </c>
      <c r="F23" s="193">
        <v>14608</v>
      </c>
      <c r="G23" s="58">
        <f t="shared" si="7"/>
        <v>5.8509935233731332E-2</v>
      </c>
      <c r="H23" s="196">
        <v>154314</v>
      </c>
      <c r="I23" s="58">
        <f t="shared" si="8"/>
        <v>4.9703465044692016E-2</v>
      </c>
      <c r="J23" s="217">
        <v>6619</v>
      </c>
      <c r="K23" s="59">
        <f t="shared" si="9"/>
        <v>4.8727877734915631E-2</v>
      </c>
      <c r="L23" s="188">
        <v>21129</v>
      </c>
      <c r="M23" s="60">
        <f t="shared" si="10"/>
        <v>4.8077601330672598E-2</v>
      </c>
      <c r="N23" s="221">
        <v>1883</v>
      </c>
      <c r="O23" s="59">
        <f t="shared" si="11"/>
        <v>0.21409891984081864</v>
      </c>
      <c r="P23" s="219">
        <v>1087</v>
      </c>
      <c r="Q23" s="61">
        <f t="shared" si="12"/>
        <v>0.24437949640287771</v>
      </c>
      <c r="R23" s="220">
        <v>1915</v>
      </c>
      <c r="S23" s="59">
        <f t="shared" si="13"/>
        <v>3.8085199474961216E-2</v>
      </c>
      <c r="T23" s="62" t="s">
        <v>32</v>
      </c>
      <c r="U23" s="63">
        <f t="shared" si="0"/>
        <v>6.9570204998918223E-2</v>
      </c>
      <c r="V23" s="64">
        <v>6.9599999999999995E-2</v>
      </c>
      <c r="W23" s="65"/>
      <c r="X23" s="199">
        <v>6.9099999999999995E-2</v>
      </c>
      <c r="Y23" s="66">
        <v>6.4899999999999999E-2</v>
      </c>
      <c r="Z23" s="66">
        <f t="shared" si="1"/>
        <v>6.7000000000000004E-2</v>
      </c>
      <c r="AA23" s="206">
        <f t="shared" si="14"/>
        <v>6.2199999999999998E-2</v>
      </c>
      <c r="AB23" s="64">
        <v>6.9599999999999995E-2</v>
      </c>
      <c r="AC23" s="232">
        <f t="shared" si="2"/>
        <v>568707.44999999995</v>
      </c>
      <c r="AD23" s="71">
        <v>612583.53</v>
      </c>
      <c r="AE23" s="99">
        <f t="shared" si="3"/>
        <v>-43876.080000000075</v>
      </c>
      <c r="AF23" s="69">
        <f t="shared" si="4"/>
        <v>-7.1624648478551281E-2</v>
      </c>
    </row>
    <row r="24" spans="1:32">
      <c r="A24" s="54" t="s">
        <v>33</v>
      </c>
      <c r="B24" s="192">
        <v>25999</v>
      </c>
      <c r="C24" s="56">
        <f t="shared" si="5"/>
        <v>5.6457339410692996E-2</v>
      </c>
      <c r="D24" s="193">
        <v>12524</v>
      </c>
      <c r="E24" s="58">
        <f t="shared" si="6"/>
        <v>7.958668810330255E-2</v>
      </c>
      <c r="F24" s="193">
        <v>18256</v>
      </c>
      <c r="G24" s="58">
        <f t="shared" si="7"/>
        <v>7.3121397701738713E-2</v>
      </c>
      <c r="H24" s="196">
        <v>198466</v>
      </c>
      <c r="I24" s="58">
        <f t="shared" si="8"/>
        <v>6.3924516852390881E-2</v>
      </c>
      <c r="J24" s="217">
        <v>9635</v>
      </c>
      <c r="K24" s="59">
        <f t="shared" si="9"/>
        <v>7.0931122824582582E-2</v>
      </c>
      <c r="L24" s="188">
        <v>25786</v>
      </c>
      <c r="M24" s="60">
        <f t="shared" si="10"/>
        <v>5.8674287846690501E-2</v>
      </c>
      <c r="N24" s="218">
        <v>295</v>
      </c>
      <c r="O24" s="59">
        <f t="shared" si="11"/>
        <v>3.3541785105173395E-2</v>
      </c>
      <c r="P24" s="219">
        <v>100</v>
      </c>
      <c r="Q24" s="61">
        <f t="shared" si="12"/>
        <v>2.2482014388489208E-2</v>
      </c>
      <c r="R24" s="220">
        <v>2761</v>
      </c>
      <c r="S24" s="59">
        <f t="shared" si="13"/>
        <v>5.4910305874865756E-2</v>
      </c>
      <c r="T24" s="62" t="s">
        <v>33</v>
      </c>
      <c r="U24" s="63">
        <f t="shared" si="0"/>
        <v>6.1259655151757464E-2</v>
      </c>
      <c r="V24" s="64">
        <v>6.13E-2</v>
      </c>
      <c r="W24" s="65"/>
      <c r="X24" s="199">
        <v>5.7799999999999997E-2</v>
      </c>
      <c r="Y24" s="66">
        <v>5.7599999999999998E-2</v>
      </c>
      <c r="Z24" s="66">
        <f t="shared" si="1"/>
        <v>5.7700000000000001E-2</v>
      </c>
      <c r="AA24" s="206">
        <f t="shared" si="14"/>
        <v>5.1999999999999998E-2</v>
      </c>
      <c r="AB24" s="64">
        <v>6.13E-2</v>
      </c>
      <c r="AC24" s="232">
        <f t="shared" si="2"/>
        <v>500887.45</v>
      </c>
      <c r="AD24" s="71">
        <v>511986.19</v>
      </c>
      <c r="AE24" s="99">
        <f t="shared" si="3"/>
        <v>-11098.739999999991</v>
      </c>
      <c r="AF24" s="69">
        <f t="shared" si="4"/>
        <v>-2.1677811270651638E-2</v>
      </c>
    </row>
    <row r="25" spans="1:32">
      <c r="A25" s="54"/>
      <c r="B25" s="192"/>
      <c r="C25" s="74"/>
      <c r="D25" s="194"/>
      <c r="E25" s="75"/>
      <c r="F25" s="194"/>
      <c r="G25" s="75"/>
      <c r="H25" s="194"/>
      <c r="I25" s="58"/>
      <c r="J25" s="222"/>
      <c r="K25" s="59"/>
      <c r="L25" s="223"/>
      <c r="M25" s="60"/>
      <c r="N25" s="190"/>
      <c r="O25" s="59"/>
      <c r="P25" s="224"/>
      <c r="Q25" s="61"/>
      <c r="R25" s="225"/>
      <c r="S25" s="59"/>
      <c r="T25" s="77"/>
      <c r="U25" s="76"/>
      <c r="V25" s="78"/>
      <c r="W25" s="239"/>
      <c r="X25" s="132"/>
      <c r="Y25" s="239"/>
      <c r="Z25" s="239"/>
      <c r="AA25" s="207"/>
      <c r="AB25" s="78"/>
      <c r="AC25" s="232"/>
      <c r="AD25" s="77"/>
      <c r="AE25" s="79"/>
      <c r="AF25" s="79"/>
    </row>
    <row r="26" spans="1:32" ht="15" thickBot="1">
      <c r="A26" s="80" t="s">
        <v>80</v>
      </c>
      <c r="B26" s="192">
        <f t="shared" ref="B26:K26" si="15">SUM(B9:B24)</f>
        <v>460507</v>
      </c>
      <c r="C26" s="56">
        <f t="shared" si="15"/>
        <v>1.0000000000000002</v>
      </c>
      <c r="D26" s="195">
        <f t="shared" si="15"/>
        <v>157363</v>
      </c>
      <c r="E26" s="58">
        <f t="shared" si="15"/>
        <v>0.99999999999999978</v>
      </c>
      <c r="F26" s="195">
        <f t="shared" si="15"/>
        <v>249667</v>
      </c>
      <c r="G26" s="58">
        <f>SUM(G9:G24)</f>
        <v>1</v>
      </c>
      <c r="H26" s="197">
        <f>SUM(H9:H24)</f>
        <v>3104693</v>
      </c>
      <c r="I26" s="58">
        <f>SUM(I9:I24)</f>
        <v>1</v>
      </c>
      <c r="J26" s="226">
        <f>SUM(J9:J24)</f>
        <v>135836</v>
      </c>
      <c r="K26" s="59">
        <f t="shared" si="15"/>
        <v>1</v>
      </c>
      <c r="L26" s="189">
        <f>SUM(L9:L24)</f>
        <v>439477</v>
      </c>
      <c r="M26" s="60">
        <f>L26/$L$26</f>
        <v>1</v>
      </c>
      <c r="N26" s="187">
        <f t="shared" ref="N26" si="16">SUM(N9:N24)</f>
        <v>8795</v>
      </c>
      <c r="O26" s="59">
        <v>1</v>
      </c>
      <c r="P26" s="191">
        <f t="shared" ref="P26" si="17">SUM(P9:P24)</f>
        <v>4448</v>
      </c>
      <c r="Q26" s="61">
        <f>SUM(Q9:Q24)</f>
        <v>0.99999999999999989</v>
      </c>
      <c r="R26" s="198">
        <f>SUM(R9:R24)</f>
        <v>50282</v>
      </c>
      <c r="S26" s="59">
        <f>SUM(S9:S24)</f>
        <v>1.0000000000000002</v>
      </c>
      <c r="T26" s="81" t="s">
        <v>80</v>
      </c>
      <c r="U26" s="82">
        <f>SUM(U9:U24)</f>
        <v>0.99999999995</v>
      </c>
      <c r="V26" s="83">
        <f>SUM(V9:V24)</f>
        <v>1</v>
      </c>
      <c r="W26" s="84"/>
      <c r="X26" s="133">
        <v>1</v>
      </c>
      <c r="Y26" s="85">
        <v>0.99999999999999989</v>
      </c>
      <c r="Z26" s="85">
        <f>SUM(Z9:Z24)</f>
        <v>1.0000500000000001</v>
      </c>
      <c r="AA26" s="208">
        <v>0.9</v>
      </c>
      <c r="AB26" s="86">
        <f>SUM(AB9:AB24)</f>
        <v>1</v>
      </c>
      <c r="AC26" s="87">
        <f>SUM(AC9:AC24)</f>
        <v>8171084.0199999996</v>
      </c>
      <c r="AD26" s="87">
        <v>8860450</v>
      </c>
      <c r="AE26" s="87">
        <f t="shared" si="3"/>
        <v>-689365.98000000045</v>
      </c>
      <c r="AF26" s="88">
        <f t="shared" ref="AF26" si="18">AE26/AD26</f>
        <v>-7.7802592419120978E-2</v>
      </c>
    </row>
    <row r="27" spans="1:32" ht="15" thickBot="1">
      <c r="A27" s="80"/>
      <c r="B27" s="55"/>
      <c r="C27" s="56"/>
      <c r="D27" s="89"/>
      <c r="E27" s="90"/>
      <c r="F27" s="55"/>
      <c r="G27" s="90"/>
      <c r="H27" s="91"/>
      <c r="I27" s="90"/>
      <c r="J27" s="227"/>
      <c r="K27" s="92"/>
      <c r="L27" s="228"/>
      <c r="M27" s="92"/>
      <c r="N27" s="229"/>
      <c r="O27" s="92"/>
      <c r="P27" s="230"/>
      <c r="Q27" s="231"/>
      <c r="R27" s="228"/>
      <c r="S27" s="209"/>
      <c r="T27" s="93"/>
      <c r="U27" s="185">
        <f>SUM(U9:U24)</f>
        <v>0.99999999995</v>
      </c>
      <c r="V27" s="94">
        <f>SUM(V9:V24)</f>
        <v>1</v>
      </c>
      <c r="W27" s="65"/>
      <c r="X27" s="94"/>
      <c r="Y27" s="95"/>
      <c r="Z27" s="95"/>
      <c r="AA27" s="96"/>
      <c r="AB27" s="150"/>
      <c r="AC27" s="234">
        <f>SUM(AC9:AC24)</f>
        <v>8171084.0199999996</v>
      </c>
      <c r="AD27" s="98"/>
      <c r="AE27" s="99">
        <f>SUM(AE9:AE24)</f>
        <v>-689365.95000000019</v>
      </c>
      <c r="AF27" s="100"/>
    </row>
    <row r="28" spans="1:32">
      <c r="A28" s="210"/>
      <c r="B28" s="101"/>
      <c r="C28" s="102"/>
      <c r="D28" s="103"/>
      <c r="E28" s="102"/>
      <c r="F28" s="104"/>
      <c r="G28" s="102"/>
      <c r="H28" s="105"/>
      <c r="I28" s="102"/>
      <c r="J28" s="106"/>
      <c r="K28" s="239"/>
      <c r="L28" s="107"/>
      <c r="M28" s="102"/>
      <c r="N28" s="108"/>
      <c r="O28" s="102"/>
      <c r="P28" s="109"/>
      <c r="Q28" s="102"/>
      <c r="R28" s="110"/>
      <c r="S28" s="102"/>
      <c r="T28" s="111"/>
      <c r="U28" s="112"/>
      <c r="V28" s="113"/>
      <c r="W28" s="113"/>
      <c r="X28" s="113"/>
      <c r="Y28" s="113"/>
      <c r="Z28" s="113"/>
      <c r="AA28" s="114"/>
      <c r="AB28" s="115"/>
      <c r="AC28" s="239"/>
      <c r="AD28" s="97"/>
      <c r="AE28" s="239"/>
      <c r="AF28" s="239"/>
    </row>
    <row r="29" spans="1:32">
      <c r="A29" s="116" t="s">
        <v>81</v>
      </c>
      <c r="B29" s="117"/>
      <c r="C29" s="117"/>
      <c r="D29" s="117"/>
      <c r="E29" s="117"/>
      <c r="F29" s="117"/>
      <c r="G29" s="117"/>
      <c r="H29" s="117"/>
      <c r="I29" s="117"/>
      <c r="J29" s="117"/>
      <c r="K29" s="117"/>
      <c r="L29" s="292"/>
      <c r="M29" s="117"/>
      <c r="N29" s="117"/>
      <c r="O29" s="186"/>
      <c r="P29" s="239"/>
      <c r="Q29" s="117"/>
      <c r="R29" s="117"/>
      <c r="S29" s="2"/>
      <c r="T29" s="2"/>
      <c r="U29" s="118"/>
      <c r="V29" s="119"/>
      <c r="W29" s="114" t="s">
        <v>82</v>
      </c>
      <c r="X29" s="120"/>
      <c r="Y29" s="120"/>
      <c r="Z29" s="120"/>
      <c r="AA29" s="115"/>
      <c r="AB29" s="115"/>
      <c r="AC29" s="239"/>
      <c r="AD29" s="239"/>
      <c r="AE29" s="239"/>
      <c r="AF29" s="239"/>
    </row>
    <row r="30" spans="1:32">
      <c r="A30" s="235" t="s">
        <v>83</v>
      </c>
      <c r="B30" s="239"/>
      <c r="C30" s="243" t="s">
        <v>84</v>
      </c>
      <c r="D30" s="239"/>
      <c r="E30" s="239"/>
      <c r="F30" s="121"/>
      <c r="G30" s="239"/>
      <c r="H30" s="121"/>
      <c r="I30" s="239"/>
      <c r="J30" s="239"/>
      <c r="K30" s="239"/>
      <c r="L30" s="239"/>
      <c r="M30" s="239"/>
      <c r="N30" s="239"/>
      <c r="O30" s="239"/>
      <c r="P30" s="239"/>
      <c r="Q30" s="239"/>
      <c r="R30" s="239"/>
      <c r="S30" s="239"/>
      <c r="T30" s="239"/>
      <c r="U30" s="122"/>
      <c r="V30" s="122"/>
      <c r="W30" s="122"/>
      <c r="X30" s="122"/>
      <c r="Y30" s="122"/>
      <c r="Z30" s="122"/>
      <c r="AA30" s="122"/>
      <c r="AB30" s="122"/>
      <c r="AC30" s="239"/>
      <c r="AD30" s="239"/>
      <c r="AE30" s="239"/>
      <c r="AF30" s="239"/>
    </row>
    <row r="31" spans="1:32">
      <c r="A31" s="243" t="s">
        <v>85</v>
      </c>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row>
    <row r="32" spans="1:32">
      <c r="A32" s="239"/>
      <c r="B32" s="239"/>
      <c r="C32" s="293" t="s">
        <v>86</v>
      </c>
      <c r="D32" s="294"/>
      <c r="E32" s="294"/>
      <c r="F32" s="294"/>
      <c r="G32" s="294"/>
      <c r="H32" s="294"/>
      <c r="I32" s="294"/>
      <c r="J32" s="239"/>
      <c r="K32" s="239"/>
      <c r="L32" s="239"/>
      <c r="M32" s="239"/>
      <c r="N32" s="239"/>
      <c r="O32" s="123"/>
      <c r="P32" s="239"/>
      <c r="Q32" s="239"/>
      <c r="R32" s="239"/>
      <c r="S32" s="239"/>
      <c r="T32" s="239"/>
      <c r="U32" s="125"/>
      <c r="V32" s="239"/>
      <c r="W32" s="239"/>
      <c r="X32" s="239"/>
      <c r="Y32" s="239"/>
      <c r="Z32" s="239"/>
      <c r="AA32" s="239"/>
      <c r="AB32" s="239"/>
      <c r="AC32" s="239"/>
      <c r="AD32" s="239"/>
      <c r="AE32" s="239"/>
      <c r="AF32" s="239"/>
    </row>
    <row r="33" spans="3:29">
      <c r="C33" s="295" t="s">
        <v>87</v>
      </c>
      <c r="D33" s="294"/>
      <c r="E33" s="294"/>
      <c r="F33" s="294"/>
      <c r="G33" s="294"/>
      <c r="H33" s="294"/>
      <c r="I33" s="294"/>
      <c r="J33" s="296"/>
      <c r="K33" s="296"/>
      <c r="L33" s="296"/>
      <c r="M33" s="296"/>
      <c r="N33" s="296"/>
      <c r="O33" s="296"/>
      <c r="P33" s="239"/>
      <c r="Q33" s="239"/>
      <c r="R33" s="239"/>
      <c r="S33" s="239"/>
      <c r="T33" s="239"/>
      <c r="U33" s="200"/>
      <c r="V33" s="200"/>
      <c r="W33" s="201"/>
      <c r="X33" s="201"/>
      <c r="Y33" s="201"/>
      <c r="Z33" s="201"/>
      <c r="AA33" s="201"/>
      <c r="AB33" s="297"/>
      <c r="AC33" s="297"/>
    </row>
    <row r="34" spans="3:29">
      <c r="C34" s="295" t="s">
        <v>88</v>
      </c>
      <c r="D34" s="294"/>
      <c r="E34" s="294"/>
      <c r="F34" s="294"/>
      <c r="G34" s="294"/>
      <c r="H34" s="294"/>
      <c r="I34" s="294"/>
      <c r="J34" s="239"/>
      <c r="K34" s="239"/>
      <c r="L34" s="239"/>
      <c r="M34" s="239"/>
      <c r="N34" s="239"/>
      <c r="O34" s="123"/>
      <c r="P34" s="239"/>
      <c r="Q34" s="239"/>
      <c r="R34" s="239"/>
      <c r="S34" s="239"/>
      <c r="T34" s="239"/>
      <c r="U34" s="243"/>
      <c r="V34" s="239"/>
      <c r="W34" s="239"/>
      <c r="X34" s="239"/>
      <c r="Y34" s="239"/>
      <c r="Z34" s="239"/>
      <c r="AA34" s="239"/>
      <c r="AB34" s="297"/>
      <c r="AC34" s="297"/>
    </row>
    <row r="35" spans="3:29">
      <c r="C35" s="295" t="s">
        <v>89</v>
      </c>
      <c r="D35" s="294"/>
      <c r="E35" s="294"/>
      <c r="F35" s="294"/>
      <c r="G35" s="294"/>
      <c r="H35" s="294"/>
      <c r="I35" s="294"/>
      <c r="J35" s="239"/>
      <c r="K35" s="239"/>
      <c r="L35" s="239"/>
      <c r="M35" s="239"/>
      <c r="N35" s="239"/>
      <c r="O35" s="123"/>
      <c r="P35" s="239"/>
      <c r="Q35" s="239"/>
      <c r="R35" s="239"/>
      <c r="S35" s="239"/>
      <c r="T35" s="239"/>
      <c r="U35" s="239"/>
      <c r="V35" s="239"/>
      <c r="W35" s="239"/>
      <c r="X35" s="239"/>
      <c r="Y35" s="239"/>
      <c r="Z35" s="239"/>
      <c r="AA35" s="239"/>
      <c r="AB35" s="139"/>
      <c r="AC35" s="199"/>
    </row>
    <row r="36" spans="3:29">
      <c r="C36" s="295" t="s">
        <v>90</v>
      </c>
      <c r="D36" s="294"/>
      <c r="E36" s="294"/>
      <c r="F36" s="294"/>
      <c r="G36" s="294"/>
      <c r="H36" s="294"/>
      <c r="I36" s="294"/>
      <c r="J36" s="239"/>
      <c r="K36" s="239"/>
      <c r="L36" s="239"/>
      <c r="M36" s="239"/>
      <c r="N36" s="214" t="s">
        <v>91</v>
      </c>
      <c r="O36" s="123"/>
      <c r="P36" s="239"/>
      <c r="Q36" s="239"/>
      <c r="R36" s="239"/>
      <c r="S36" s="239"/>
      <c r="T36" s="239"/>
      <c r="U36" s="239"/>
      <c r="V36" s="239"/>
      <c r="W36" s="239"/>
      <c r="X36" s="239"/>
      <c r="Y36" s="239"/>
      <c r="Z36" s="239"/>
      <c r="AA36" s="239"/>
      <c r="AB36" s="139"/>
      <c r="AC36" s="199"/>
    </row>
    <row r="37" spans="3:29">
      <c r="C37" s="295" t="s">
        <v>92</v>
      </c>
      <c r="D37" s="294"/>
      <c r="E37" s="294"/>
      <c r="F37" s="294"/>
      <c r="G37" s="294"/>
      <c r="H37" s="294"/>
      <c r="I37" s="294"/>
      <c r="J37" s="239"/>
      <c r="K37" s="239"/>
      <c r="L37" s="239"/>
      <c r="M37" s="239"/>
      <c r="N37" s="239"/>
      <c r="O37" s="123"/>
      <c r="P37" s="239"/>
      <c r="Q37" s="239"/>
      <c r="R37" s="239"/>
      <c r="S37" s="239"/>
      <c r="T37" s="239"/>
      <c r="U37" s="239"/>
      <c r="V37" s="239"/>
      <c r="W37" s="239"/>
      <c r="X37" s="239"/>
      <c r="Y37" s="239"/>
      <c r="Z37" s="239"/>
      <c r="AA37" s="239"/>
      <c r="AB37" s="139"/>
      <c r="AC37" s="199"/>
    </row>
    <row r="38" spans="3:29">
      <c r="C38" s="295" t="s">
        <v>93</v>
      </c>
      <c r="D38" s="294"/>
      <c r="E38" s="294"/>
      <c r="F38" s="294"/>
      <c r="G38" s="294"/>
      <c r="H38" s="294"/>
      <c r="I38" s="294"/>
      <c r="J38" s="239"/>
      <c r="K38" s="239"/>
      <c r="L38" s="239"/>
      <c r="M38" s="239"/>
      <c r="N38" s="239"/>
      <c r="O38" s="123"/>
      <c r="P38" s="239"/>
      <c r="Q38" s="239"/>
      <c r="R38" s="239"/>
      <c r="S38" s="239"/>
      <c r="T38" s="239"/>
      <c r="U38" s="239"/>
      <c r="V38" s="239"/>
      <c r="W38" s="239"/>
      <c r="X38" s="239"/>
      <c r="Y38" s="239"/>
      <c r="Z38" s="239"/>
      <c r="AA38" s="239"/>
      <c r="AB38" s="139"/>
      <c r="AC38" s="199"/>
    </row>
    <row r="39" spans="3:29">
      <c r="C39" s="295" t="s">
        <v>94</v>
      </c>
      <c r="D39" s="294"/>
      <c r="E39" s="294"/>
      <c r="F39" s="294"/>
      <c r="G39" s="294"/>
      <c r="H39" s="294"/>
      <c r="I39" s="294"/>
      <c r="J39" s="239"/>
      <c r="K39" s="239"/>
      <c r="L39" s="239"/>
      <c r="M39" s="239"/>
      <c r="N39" s="239"/>
      <c r="O39" s="123"/>
      <c r="P39" s="239"/>
      <c r="Q39" s="239"/>
      <c r="R39" s="239"/>
      <c r="S39" s="239"/>
      <c r="T39" s="239"/>
      <c r="U39" s="239"/>
      <c r="V39" s="239"/>
      <c r="W39" s="239"/>
      <c r="X39" s="239"/>
      <c r="Y39" s="239"/>
      <c r="Z39" s="239"/>
      <c r="AA39" s="239"/>
      <c r="AB39" s="139"/>
      <c r="AC39" s="199"/>
    </row>
    <row r="40" spans="3:29">
      <c r="C40" s="295" t="s">
        <v>95</v>
      </c>
      <c r="D40" s="294"/>
      <c r="E40" s="294"/>
      <c r="F40" s="294"/>
      <c r="G40" s="294"/>
      <c r="H40" s="294"/>
      <c r="I40" s="294"/>
      <c r="J40" s="239"/>
      <c r="K40" s="239"/>
      <c r="L40" s="239"/>
      <c r="M40" s="239"/>
      <c r="N40" s="239"/>
      <c r="O40" s="123"/>
      <c r="P40" s="239"/>
      <c r="Q40" s="239"/>
      <c r="R40" s="239"/>
      <c r="S40" s="239"/>
      <c r="T40" s="239"/>
      <c r="U40" s="239"/>
      <c r="V40" s="239"/>
      <c r="W40" s="239"/>
      <c r="X40" s="239"/>
      <c r="Y40" s="239"/>
      <c r="Z40" s="239"/>
      <c r="AA40" s="239"/>
      <c r="AB40" s="139"/>
      <c r="AC40" s="199"/>
    </row>
    <row r="41" spans="3:29">
      <c r="C41" s="295" t="s">
        <v>96</v>
      </c>
      <c r="D41" s="294"/>
      <c r="E41" s="294"/>
      <c r="F41" s="294"/>
      <c r="G41" s="294"/>
      <c r="H41" s="294"/>
      <c r="I41" s="294"/>
      <c r="J41" s="239"/>
      <c r="K41" s="239"/>
      <c r="L41" s="239"/>
      <c r="M41" s="239"/>
      <c r="N41" s="239"/>
      <c r="O41" s="123"/>
      <c r="P41" s="239"/>
      <c r="Q41" s="239"/>
      <c r="R41" s="239"/>
      <c r="S41" s="239"/>
      <c r="T41" s="239"/>
      <c r="U41" s="200"/>
      <c r="V41" s="200"/>
      <c r="W41" s="200"/>
      <c r="X41" s="200"/>
      <c r="Y41" s="214"/>
      <c r="Z41" s="239"/>
      <c r="AA41" s="239"/>
      <c r="AB41" s="67"/>
      <c r="AC41" s="199"/>
    </row>
    <row r="42" spans="3:29">
      <c r="C42" s="124"/>
      <c r="D42" s="239"/>
      <c r="E42" s="239"/>
      <c r="F42" s="239"/>
      <c r="G42" s="239"/>
      <c r="H42" s="239"/>
      <c r="I42" s="239"/>
      <c r="J42" s="239"/>
      <c r="K42" s="239"/>
      <c r="L42" s="239"/>
      <c r="M42" s="239"/>
      <c r="N42" s="239"/>
      <c r="O42" s="123"/>
      <c r="P42" s="239"/>
      <c r="Q42" s="239"/>
      <c r="R42" s="239"/>
      <c r="S42" s="239"/>
      <c r="T42" s="239"/>
      <c r="U42" s="239"/>
      <c r="V42" s="239"/>
      <c r="W42" s="239"/>
      <c r="X42" s="239"/>
      <c r="Y42" s="239"/>
      <c r="Z42" s="239"/>
      <c r="AA42" s="239"/>
      <c r="AB42" s="139"/>
      <c r="AC42" s="199"/>
    </row>
    <row r="43" spans="3:29">
      <c r="C43" s="239"/>
      <c r="D43" s="239"/>
      <c r="E43" s="239"/>
      <c r="F43" s="239"/>
      <c r="G43" s="239"/>
      <c r="H43" s="239"/>
      <c r="I43" s="239"/>
      <c r="J43" s="239"/>
      <c r="K43" s="239"/>
      <c r="L43" s="239"/>
      <c r="M43" s="239"/>
      <c r="N43" s="239"/>
      <c r="O43" s="123"/>
      <c r="P43" s="239"/>
      <c r="Q43" s="239"/>
      <c r="R43" s="239"/>
      <c r="S43" s="239"/>
      <c r="T43" s="239"/>
      <c r="U43" s="239"/>
      <c r="V43" s="239"/>
      <c r="W43" s="239"/>
      <c r="X43" s="239"/>
      <c r="Y43" s="239"/>
      <c r="Z43" s="239"/>
      <c r="AA43" s="239"/>
      <c r="AB43" s="139"/>
      <c r="AC43" s="199"/>
    </row>
    <row r="44" spans="3:29">
      <c r="C44" s="239"/>
      <c r="D44" s="239"/>
      <c r="E44" s="239"/>
      <c r="F44" s="239"/>
      <c r="G44" s="239"/>
      <c r="H44" s="239"/>
      <c r="I44" s="239"/>
      <c r="J44" s="239"/>
      <c r="K44" s="239"/>
      <c r="L44" s="239"/>
      <c r="M44" s="239"/>
      <c r="N44" s="239"/>
      <c r="O44" s="123"/>
      <c r="P44" s="239"/>
      <c r="Q44" s="239"/>
      <c r="R44" s="239"/>
      <c r="S44" s="239"/>
      <c r="T44" s="239"/>
      <c r="U44" s="239"/>
      <c r="V44" s="239"/>
      <c r="W44" s="239"/>
      <c r="X44" s="239"/>
      <c r="Y44" s="239"/>
      <c r="Z44" s="239"/>
      <c r="AA44" s="239"/>
      <c r="AB44" s="139"/>
      <c r="AC44" s="199"/>
    </row>
    <row r="45" spans="3:29">
      <c r="C45" s="239"/>
      <c r="D45" s="239"/>
      <c r="E45" s="239"/>
      <c r="F45" s="239"/>
      <c r="G45" s="239"/>
      <c r="H45" s="239"/>
      <c r="I45" s="239"/>
      <c r="J45" s="239"/>
      <c r="K45" s="239"/>
      <c r="L45" s="239"/>
      <c r="M45" s="239"/>
      <c r="N45" s="239"/>
      <c r="O45" s="123"/>
      <c r="P45" s="239"/>
      <c r="Q45" s="239"/>
      <c r="R45" s="239"/>
      <c r="S45" s="239"/>
      <c r="T45" s="298"/>
      <c r="U45" s="155"/>
      <c r="V45" s="244"/>
      <c r="W45" s="244"/>
      <c r="X45" s="244"/>
      <c r="Y45" s="239"/>
      <c r="Z45" s="239"/>
      <c r="AA45" s="239"/>
      <c r="AB45" s="139"/>
      <c r="AC45" s="154"/>
    </row>
  </sheetData>
  <mergeCells count="18">
    <mergeCell ref="X5:AB5"/>
    <mergeCell ref="B6:I6"/>
    <mergeCell ref="J6:S6"/>
    <mergeCell ref="C36:I36"/>
    <mergeCell ref="B3:M3"/>
    <mergeCell ref="B5:I5"/>
    <mergeCell ref="J5:S5"/>
    <mergeCell ref="U5:W5"/>
    <mergeCell ref="X7:AA7"/>
    <mergeCell ref="C32:I32"/>
    <mergeCell ref="C33:O33"/>
    <mergeCell ref="C34:I34"/>
    <mergeCell ref="C35:I35"/>
    <mergeCell ref="C37:I37"/>
    <mergeCell ref="C38:I38"/>
    <mergeCell ref="C39:I39"/>
    <mergeCell ref="C40:I40"/>
    <mergeCell ref="C41:I41"/>
  </mergeCells>
  <conditionalFormatting sqref="W2:W24 W26:W29">
    <cfRule type="cellIs" dxfId="3" priority="2" stopIfTrue="1" operator="lessThan">
      <formula>0</formula>
    </cfRule>
  </conditionalFormatting>
  <conditionalFormatting sqref="W2:Z3">
    <cfRule type="cellIs" dxfId="2" priority="3" stopIfTrue="1" operator="greaterThanOrEqual">
      <formula>1</formula>
    </cfRule>
  </conditionalFormatting>
  <conditionalFormatting sqref="X5:Z6">
    <cfRule type="cellIs" dxfId="1" priority="4" stopIfTrue="1" operator="between">
      <formula>1</formula>
      <formula>#REF!</formula>
    </cfRule>
  </conditionalFormatting>
  <conditionalFormatting sqref="X9:Z9 Z10:Z24 X14:Y15 X20:Y20 X24:Y24">
    <cfRule type="cellIs" dxfId="0" priority="1" stopIfTrue="1" operator="between">
      <formula>1</formula>
      <formula>#REF!</formula>
    </cfRule>
  </conditionalFormatting>
  <pageMargins left="0.7" right="0.7" top="0.75" bottom="0.75" header="0.3" footer="0.3"/>
  <pageSetup paperSize="5" orientation="landscape" r:id="rId1"/>
  <ignoredErrors>
    <ignoredError sqref="Z9:Z2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C6B9-9C54-4098-8CAF-602826FF7493}">
  <dimension ref="A1:I28"/>
  <sheetViews>
    <sheetView zoomScale="150" zoomScaleNormal="150" workbookViewId="0">
      <pane xSplit="1" ySplit="2" topLeftCell="B6" activePane="bottomRight" state="frozen"/>
      <selection pane="bottomRight" activeCell="A11" sqref="A11:A27"/>
      <selection pane="bottomLeft" activeCell="A8" sqref="A8"/>
      <selection pane="topRight" activeCell="C1" sqref="C1"/>
    </sheetView>
  </sheetViews>
  <sheetFormatPr defaultRowHeight="12.6"/>
  <cols>
    <col min="1" max="1" width="17.42578125" style="134" customWidth="1"/>
    <col min="2" max="2" width="20.28515625" style="136" customWidth="1"/>
    <col min="3" max="3" width="11.28515625" style="136" customWidth="1"/>
    <col min="4" max="4" width="11.85546875" style="136" customWidth="1"/>
    <col min="5" max="5" width="12.7109375" style="136" customWidth="1"/>
    <col min="6" max="6" width="17.5703125" style="136" customWidth="1"/>
    <col min="7" max="7" width="12.5703125" style="136" customWidth="1"/>
    <col min="8" max="8" width="20.28515625" style="135" customWidth="1"/>
    <col min="9" max="9" width="17.85546875" style="134" customWidth="1"/>
    <col min="10" max="10" width="12.85546875" style="134" customWidth="1"/>
    <col min="11" max="11" width="10.7109375" style="134" bestFit="1" customWidth="1"/>
    <col min="12" max="256" width="8.7109375" style="134"/>
    <col min="257" max="257" width="17.42578125" style="134" customWidth="1"/>
    <col min="258" max="258" width="20.28515625" style="134" customWidth="1"/>
    <col min="259" max="259" width="11.28515625" style="134" customWidth="1"/>
    <col min="260" max="260" width="11.85546875" style="134" customWidth="1"/>
    <col min="261" max="261" width="12.7109375" style="134" customWidth="1"/>
    <col min="262" max="262" width="17.5703125" style="134" customWidth="1"/>
    <col min="263" max="263" width="12.5703125" style="134" customWidth="1"/>
    <col min="264" max="264" width="13.42578125" style="134" customWidth="1"/>
    <col min="265" max="265" width="10" style="134" customWidth="1"/>
    <col min="266" max="266" width="12.85546875" style="134" customWidth="1"/>
    <col min="267" max="267" width="10.7109375" style="134" bestFit="1" customWidth="1"/>
    <col min="268" max="512" width="8.7109375" style="134"/>
    <col min="513" max="513" width="17.42578125" style="134" customWidth="1"/>
    <col min="514" max="514" width="20.28515625" style="134" customWidth="1"/>
    <col min="515" max="515" width="11.28515625" style="134" customWidth="1"/>
    <col min="516" max="516" width="11.85546875" style="134" customWidth="1"/>
    <col min="517" max="517" width="12.7109375" style="134" customWidth="1"/>
    <col min="518" max="518" width="17.5703125" style="134" customWidth="1"/>
    <col min="519" max="519" width="12.5703125" style="134" customWidth="1"/>
    <col min="520" max="520" width="13.42578125" style="134" customWidth="1"/>
    <col min="521" max="521" width="10" style="134" customWidth="1"/>
    <col min="522" max="522" width="12.85546875" style="134" customWidth="1"/>
    <col min="523" max="523" width="10.7109375" style="134" bestFit="1" customWidth="1"/>
    <col min="524" max="768" width="8.7109375" style="134"/>
    <col min="769" max="769" width="17.42578125" style="134" customWidth="1"/>
    <col min="770" max="770" width="20.28515625" style="134" customWidth="1"/>
    <col min="771" max="771" width="11.28515625" style="134" customWidth="1"/>
    <col min="772" max="772" width="11.85546875" style="134" customWidth="1"/>
    <col min="773" max="773" width="12.7109375" style="134" customWidth="1"/>
    <col min="774" max="774" width="17.5703125" style="134" customWidth="1"/>
    <col min="775" max="775" width="12.5703125" style="134" customWidth="1"/>
    <col min="776" max="776" width="13.42578125" style="134" customWidth="1"/>
    <col min="777" max="777" width="10" style="134" customWidth="1"/>
    <col min="778" max="778" width="12.85546875" style="134" customWidth="1"/>
    <col min="779" max="779" width="10.7109375" style="134" bestFit="1" customWidth="1"/>
    <col min="780" max="1024" width="8.7109375" style="134"/>
    <col min="1025" max="1025" width="17.42578125" style="134" customWidth="1"/>
    <col min="1026" max="1026" width="20.28515625" style="134" customWidth="1"/>
    <col min="1027" max="1027" width="11.28515625" style="134" customWidth="1"/>
    <col min="1028" max="1028" width="11.85546875" style="134" customWidth="1"/>
    <col min="1029" max="1029" width="12.7109375" style="134" customWidth="1"/>
    <col min="1030" max="1030" width="17.5703125" style="134" customWidth="1"/>
    <col min="1031" max="1031" width="12.5703125" style="134" customWidth="1"/>
    <col min="1032" max="1032" width="13.42578125" style="134" customWidth="1"/>
    <col min="1033" max="1033" width="10" style="134" customWidth="1"/>
    <col min="1034" max="1034" width="12.85546875" style="134" customWidth="1"/>
    <col min="1035" max="1035" width="10.7109375" style="134" bestFit="1" customWidth="1"/>
    <col min="1036" max="1280" width="8.7109375" style="134"/>
    <col min="1281" max="1281" width="17.42578125" style="134" customWidth="1"/>
    <col min="1282" max="1282" width="20.28515625" style="134" customWidth="1"/>
    <col min="1283" max="1283" width="11.28515625" style="134" customWidth="1"/>
    <col min="1284" max="1284" width="11.85546875" style="134" customWidth="1"/>
    <col min="1285" max="1285" width="12.7109375" style="134" customWidth="1"/>
    <col min="1286" max="1286" width="17.5703125" style="134" customWidth="1"/>
    <col min="1287" max="1287" width="12.5703125" style="134" customWidth="1"/>
    <col min="1288" max="1288" width="13.42578125" style="134" customWidth="1"/>
    <col min="1289" max="1289" width="10" style="134" customWidth="1"/>
    <col min="1290" max="1290" width="12.85546875" style="134" customWidth="1"/>
    <col min="1291" max="1291" width="10.7109375" style="134" bestFit="1" customWidth="1"/>
    <col min="1292" max="1536" width="8.7109375" style="134"/>
    <col min="1537" max="1537" width="17.42578125" style="134" customWidth="1"/>
    <col min="1538" max="1538" width="20.28515625" style="134" customWidth="1"/>
    <col min="1539" max="1539" width="11.28515625" style="134" customWidth="1"/>
    <col min="1540" max="1540" width="11.85546875" style="134" customWidth="1"/>
    <col min="1541" max="1541" width="12.7109375" style="134" customWidth="1"/>
    <col min="1542" max="1542" width="17.5703125" style="134" customWidth="1"/>
    <col min="1543" max="1543" width="12.5703125" style="134" customWidth="1"/>
    <col min="1544" max="1544" width="13.42578125" style="134" customWidth="1"/>
    <col min="1545" max="1545" width="10" style="134" customWidth="1"/>
    <col min="1546" max="1546" width="12.85546875" style="134" customWidth="1"/>
    <col min="1547" max="1547" width="10.7109375" style="134" bestFit="1" customWidth="1"/>
    <col min="1548" max="1792" width="8.7109375" style="134"/>
    <col min="1793" max="1793" width="17.42578125" style="134" customWidth="1"/>
    <col min="1794" max="1794" width="20.28515625" style="134" customWidth="1"/>
    <col min="1795" max="1795" width="11.28515625" style="134" customWidth="1"/>
    <col min="1796" max="1796" width="11.85546875" style="134" customWidth="1"/>
    <col min="1797" max="1797" width="12.7109375" style="134" customWidth="1"/>
    <col min="1798" max="1798" width="17.5703125" style="134" customWidth="1"/>
    <col min="1799" max="1799" width="12.5703125" style="134" customWidth="1"/>
    <col min="1800" max="1800" width="13.42578125" style="134" customWidth="1"/>
    <col min="1801" max="1801" width="10" style="134" customWidth="1"/>
    <col min="1802" max="1802" width="12.85546875" style="134" customWidth="1"/>
    <col min="1803" max="1803" width="10.7109375" style="134" bestFit="1" customWidth="1"/>
    <col min="1804" max="2048" width="8.7109375" style="134"/>
    <col min="2049" max="2049" width="17.42578125" style="134" customWidth="1"/>
    <col min="2050" max="2050" width="20.28515625" style="134" customWidth="1"/>
    <col min="2051" max="2051" width="11.28515625" style="134" customWidth="1"/>
    <col min="2052" max="2052" width="11.85546875" style="134" customWidth="1"/>
    <col min="2053" max="2053" width="12.7109375" style="134" customWidth="1"/>
    <col min="2054" max="2054" width="17.5703125" style="134" customWidth="1"/>
    <col min="2055" max="2055" width="12.5703125" style="134" customWidth="1"/>
    <col min="2056" max="2056" width="13.42578125" style="134" customWidth="1"/>
    <col min="2057" max="2057" width="10" style="134" customWidth="1"/>
    <col min="2058" max="2058" width="12.85546875" style="134" customWidth="1"/>
    <col min="2059" max="2059" width="10.7109375" style="134" bestFit="1" customWidth="1"/>
    <col min="2060" max="2304" width="8.7109375" style="134"/>
    <col min="2305" max="2305" width="17.42578125" style="134" customWidth="1"/>
    <col min="2306" max="2306" width="20.28515625" style="134" customWidth="1"/>
    <col min="2307" max="2307" width="11.28515625" style="134" customWidth="1"/>
    <col min="2308" max="2308" width="11.85546875" style="134" customWidth="1"/>
    <col min="2309" max="2309" width="12.7109375" style="134" customWidth="1"/>
    <col min="2310" max="2310" width="17.5703125" style="134" customWidth="1"/>
    <col min="2311" max="2311" width="12.5703125" style="134" customWidth="1"/>
    <col min="2312" max="2312" width="13.42578125" style="134" customWidth="1"/>
    <col min="2313" max="2313" width="10" style="134" customWidth="1"/>
    <col min="2314" max="2314" width="12.85546875" style="134" customWidth="1"/>
    <col min="2315" max="2315" width="10.7109375" style="134" bestFit="1" customWidth="1"/>
    <col min="2316" max="2560" width="8.7109375" style="134"/>
    <col min="2561" max="2561" width="17.42578125" style="134" customWidth="1"/>
    <col min="2562" max="2562" width="20.28515625" style="134" customWidth="1"/>
    <col min="2563" max="2563" width="11.28515625" style="134" customWidth="1"/>
    <col min="2564" max="2564" width="11.85546875" style="134" customWidth="1"/>
    <col min="2565" max="2565" width="12.7109375" style="134" customWidth="1"/>
    <col min="2566" max="2566" width="17.5703125" style="134" customWidth="1"/>
    <col min="2567" max="2567" width="12.5703125" style="134" customWidth="1"/>
    <col min="2568" max="2568" width="13.42578125" style="134" customWidth="1"/>
    <col min="2569" max="2569" width="10" style="134" customWidth="1"/>
    <col min="2570" max="2570" width="12.85546875" style="134" customWidth="1"/>
    <col min="2571" max="2571" width="10.7109375" style="134" bestFit="1" customWidth="1"/>
    <col min="2572" max="2816" width="8.7109375" style="134"/>
    <col min="2817" max="2817" width="17.42578125" style="134" customWidth="1"/>
    <col min="2818" max="2818" width="20.28515625" style="134" customWidth="1"/>
    <col min="2819" max="2819" width="11.28515625" style="134" customWidth="1"/>
    <col min="2820" max="2820" width="11.85546875" style="134" customWidth="1"/>
    <col min="2821" max="2821" width="12.7109375" style="134" customWidth="1"/>
    <col min="2822" max="2822" width="17.5703125" style="134" customWidth="1"/>
    <col min="2823" max="2823" width="12.5703125" style="134" customWidth="1"/>
    <col min="2824" max="2824" width="13.42578125" style="134" customWidth="1"/>
    <col min="2825" max="2825" width="10" style="134" customWidth="1"/>
    <col min="2826" max="2826" width="12.85546875" style="134" customWidth="1"/>
    <col min="2827" max="2827" width="10.7109375" style="134" bestFit="1" customWidth="1"/>
    <col min="2828" max="3072" width="8.7109375" style="134"/>
    <col min="3073" max="3073" width="17.42578125" style="134" customWidth="1"/>
    <col min="3074" max="3074" width="20.28515625" style="134" customWidth="1"/>
    <col min="3075" max="3075" width="11.28515625" style="134" customWidth="1"/>
    <col min="3076" max="3076" width="11.85546875" style="134" customWidth="1"/>
    <col min="3077" max="3077" width="12.7109375" style="134" customWidth="1"/>
    <col min="3078" max="3078" width="17.5703125" style="134" customWidth="1"/>
    <col min="3079" max="3079" width="12.5703125" style="134" customWidth="1"/>
    <col min="3080" max="3080" width="13.42578125" style="134" customWidth="1"/>
    <col min="3081" max="3081" width="10" style="134" customWidth="1"/>
    <col min="3082" max="3082" width="12.85546875" style="134" customWidth="1"/>
    <col min="3083" max="3083" width="10.7109375" style="134" bestFit="1" customWidth="1"/>
    <col min="3084" max="3328" width="8.7109375" style="134"/>
    <col min="3329" max="3329" width="17.42578125" style="134" customWidth="1"/>
    <col min="3330" max="3330" width="20.28515625" style="134" customWidth="1"/>
    <col min="3331" max="3331" width="11.28515625" style="134" customWidth="1"/>
    <col min="3332" max="3332" width="11.85546875" style="134" customWidth="1"/>
    <col min="3333" max="3333" width="12.7109375" style="134" customWidth="1"/>
    <col min="3334" max="3334" width="17.5703125" style="134" customWidth="1"/>
    <col min="3335" max="3335" width="12.5703125" style="134" customWidth="1"/>
    <col min="3336" max="3336" width="13.42578125" style="134" customWidth="1"/>
    <col min="3337" max="3337" width="10" style="134" customWidth="1"/>
    <col min="3338" max="3338" width="12.85546875" style="134" customWidth="1"/>
    <col min="3339" max="3339" width="10.7109375" style="134" bestFit="1" customWidth="1"/>
    <col min="3340" max="3584" width="8.7109375" style="134"/>
    <col min="3585" max="3585" width="17.42578125" style="134" customWidth="1"/>
    <col min="3586" max="3586" width="20.28515625" style="134" customWidth="1"/>
    <col min="3587" max="3587" width="11.28515625" style="134" customWidth="1"/>
    <col min="3588" max="3588" width="11.85546875" style="134" customWidth="1"/>
    <col min="3589" max="3589" width="12.7109375" style="134" customWidth="1"/>
    <col min="3590" max="3590" width="17.5703125" style="134" customWidth="1"/>
    <col min="3591" max="3591" width="12.5703125" style="134" customWidth="1"/>
    <col min="3592" max="3592" width="13.42578125" style="134" customWidth="1"/>
    <col min="3593" max="3593" width="10" style="134" customWidth="1"/>
    <col min="3594" max="3594" width="12.85546875" style="134" customWidth="1"/>
    <col min="3595" max="3595" width="10.7109375" style="134" bestFit="1" customWidth="1"/>
    <col min="3596" max="3840" width="8.7109375" style="134"/>
    <col min="3841" max="3841" width="17.42578125" style="134" customWidth="1"/>
    <col min="3842" max="3842" width="20.28515625" style="134" customWidth="1"/>
    <col min="3843" max="3843" width="11.28515625" style="134" customWidth="1"/>
    <col min="3844" max="3844" width="11.85546875" style="134" customWidth="1"/>
    <col min="3845" max="3845" width="12.7109375" style="134" customWidth="1"/>
    <col min="3846" max="3846" width="17.5703125" style="134" customWidth="1"/>
    <col min="3847" max="3847" width="12.5703125" style="134" customWidth="1"/>
    <col min="3848" max="3848" width="13.42578125" style="134" customWidth="1"/>
    <col min="3849" max="3849" width="10" style="134" customWidth="1"/>
    <col min="3850" max="3850" width="12.85546875" style="134" customWidth="1"/>
    <col min="3851" max="3851" width="10.7109375" style="134" bestFit="1" customWidth="1"/>
    <col min="3852" max="4096" width="8.7109375" style="134"/>
    <col min="4097" max="4097" width="17.42578125" style="134" customWidth="1"/>
    <col min="4098" max="4098" width="20.28515625" style="134" customWidth="1"/>
    <col min="4099" max="4099" width="11.28515625" style="134" customWidth="1"/>
    <col min="4100" max="4100" width="11.85546875" style="134" customWidth="1"/>
    <col min="4101" max="4101" width="12.7109375" style="134" customWidth="1"/>
    <col min="4102" max="4102" width="17.5703125" style="134" customWidth="1"/>
    <col min="4103" max="4103" width="12.5703125" style="134" customWidth="1"/>
    <col min="4104" max="4104" width="13.42578125" style="134" customWidth="1"/>
    <col min="4105" max="4105" width="10" style="134" customWidth="1"/>
    <col min="4106" max="4106" width="12.85546875" style="134" customWidth="1"/>
    <col min="4107" max="4107" width="10.7109375" style="134" bestFit="1" customWidth="1"/>
    <col min="4108" max="4352" width="8.7109375" style="134"/>
    <col min="4353" max="4353" width="17.42578125" style="134" customWidth="1"/>
    <col min="4354" max="4354" width="20.28515625" style="134" customWidth="1"/>
    <col min="4355" max="4355" width="11.28515625" style="134" customWidth="1"/>
    <col min="4356" max="4356" width="11.85546875" style="134" customWidth="1"/>
    <col min="4357" max="4357" width="12.7109375" style="134" customWidth="1"/>
    <col min="4358" max="4358" width="17.5703125" style="134" customWidth="1"/>
    <col min="4359" max="4359" width="12.5703125" style="134" customWidth="1"/>
    <col min="4360" max="4360" width="13.42578125" style="134" customWidth="1"/>
    <col min="4361" max="4361" width="10" style="134" customWidth="1"/>
    <col min="4362" max="4362" width="12.85546875" style="134" customWidth="1"/>
    <col min="4363" max="4363" width="10.7109375" style="134" bestFit="1" customWidth="1"/>
    <col min="4364" max="4608" width="8.7109375" style="134"/>
    <col min="4609" max="4609" width="17.42578125" style="134" customWidth="1"/>
    <col min="4610" max="4610" width="20.28515625" style="134" customWidth="1"/>
    <col min="4611" max="4611" width="11.28515625" style="134" customWidth="1"/>
    <col min="4612" max="4612" width="11.85546875" style="134" customWidth="1"/>
    <col min="4613" max="4613" width="12.7109375" style="134" customWidth="1"/>
    <col min="4614" max="4614" width="17.5703125" style="134" customWidth="1"/>
    <col min="4615" max="4615" width="12.5703125" style="134" customWidth="1"/>
    <col min="4616" max="4616" width="13.42578125" style="134" customWidth="1"/>
    <col min="4617" max="4617" width="10" style="134" customWidth="1"/>
    <col min="4618" max="4618" width="12.85546875" style="134" customWidth="1"/>
    <col min="4619" max="4619" width="10.7109375" style="134" bestFit="1" customWidth="1"/>
    <col min="4620" max="4864" width="8.7109375" style="134"/>
    <col min="4865" max="4865" width="17.42578125" style="134" customWidth="1"/>
    <col min="4866" max="4866" width="20.28515625" style="134" customWidth="1"/>
    <col min="4867" max="4867" width="11.28515625" style="134" customWidth="1"/>
    <col min="4868" max="4868" width="11.85546875" style="134" customWidth="1"/>
    <col min="4869" max="4869" width="12.7109375" style="134" customWidth="1"/>
    <col min="4870" max="4870" width="17.5703125" style="134" customWidth="1"/>
    <col min="4871" max="4871" width="12.5703125" style="134" customWidth="1"/>
    <col min="4872" max="4872" width="13.42578125" style="134" customWidth="1"/>
    <col min="4873" max="4873" width="10" style="134" customWidth="1"/>
    <col min="4874" max="4874" width="12.85546875" style="134" customWidth="1"/>
    <col min="4875" max="4875" width="10.7109375" style="134" bestFit="1" customWidth="1"/>
    <col min="4876" max="5120" width="8.7109375" style="134"/>
    <col min="5121" max="5121" width="17.42578125" style="134" customWidth="1"/>
    <col min="5122" max="5122" width="20.28515625" style="134" customWidth="1"/>
    <col min="5123" max="5123" width="11.28515625" style="134" customWidth="1"/>
    <col min="5124" max="5124" width="11.85546875" style="134" customWidth="1"/>
    <col min="5125" max="5125" width="12.7109375" style="134" customWidth="1"/>
    <col min="5126" max="5126" width="17.5703125" style="134" customWidth="1"/>
    <col min="5127" max="5127" width="12.5703125" style="134" customWidth="1"/>
    <col min="5128" max="5128" width="13.42578125" style="134" customWidth="1"/>
    <col min="5129" max="5129" width="10" style="134" customWidth="1"/>
    <col min="5130" max="5130" width="12.85546875" style="134" customWidth="1"/>
    <col min="5131" max="5131" width="10.7109375" style="134" bestFit="1" customWidth="1"/>
    <col min="5132" max="5376" width="8.7109375" style="134"/>
    <col min="5377" max="5377" width="17.42578125" style="134" customWidth="1"/>
    <col min="5378" max="5378" width="20.28515625" style="134" customWidth="1"/>
    <col min="5379" max="5379" width="11.28515625" style="134" customWidth="1"/>
    <col min="5380" max="5380" width="11.85546875" style="134" customWidth="1"/>
    <col min="5381" max="5381" width="12.7109375" style="134" customWidth="1"/>
    <col min="5382" max="5382" width="17.5703125" style="134" customWidth="1"/>
    <col min="5383" max="5383" width="12.5703125" style="134" customWidth="1"/>
    <col min="5384" max="5384" width="13.42578125" style="134" customWidth="1"/>
    <col min="5385" max="5385" width="10" style="134" customWidth="1"/>
    <col min="5386" max="5386" width="12.85546875" style="134" customWidth="1"/>
    <col min="5387" max="5387" width="10.7109375" style="134" bestFit="1" customWidth="1"/>
    <col min="5388" max="5632" width="8.7109375" style="134"/>
    <col min="5633" max="5633" width="17.42578125" style="134" customWidth="1"/>
    <col min="5634" max="5634" width="20.28515625" style="134" customWidth="1"/>
    <col min="5635" max="5635" width="11.28515625" style="134" customWidth="1"/>
    <col min="5636" max="5636" width="11.85546875" style="134" customWidth="1"/>
    <col min="5637" max="5637" width="12.7109375" style="134" customWidth="1"/>
    <col min="5638" max="5638" width="17.5703125" style="134" customWidth="1"/>
    <col min="5639" max="5639" width="12.5703125" style="134" customWidth="1"/>
    <col min="5640" max="5640" width="13.42578125" style="134" customWidth="1"/>
    <col min="5641" max="5641" width="10" style="134" customWidth="1"/>
    <col min="5642" max="5642" width="12.85546875" style="134" customWidth="1"/>
    <col min="5643" max="5643" width="10.7109375" style="134" bestFit="1" customWidth="1"/>
    <col min="5644" max="5888" width="8.7109375" style="134"/>
    <col min="5889" max="5889" width="17.42578125" style="134" customWidth="1"/>
    <col min="5890" max="5890" width="20.28515625" style="134" customWidth="1"/>
    <col min="5891" max="5891" width="11.28515625" style="134" customWidth="1"/>
    <col min="5892" max="5892" width="11.85546875" style="134" customWidth="1"/>
    <col min="5893" max="5893" width="12.7109375" style="134" customWidth="1"/>
    <col min="5894" max="5894" width="17.5703125" style="134" customWidth="1"/>
    <col min="5895" max="5895" width="12.5703125" style="134" customWidth="1"/>
    <col min="5896" max="5896" width="13.42578125" style="134" customWidth="1"/>
    <col min="5897" max="5897" width="10" style="134" customWidth="1"/>
    <col min="5898" max="5898" width="12.85546875" style="134" customWidth="1"/>
    <col min="5899" max="5899" width="10.7109375" style="134" bestFit="1" customWidth="1"/>
    <col min="5900" max="6144" width="8.7109375" style="134"/>
    <col min="6145" max="6145" width="17.42578125" style="134" customWidth="1"/>
    <col min="6146" max="6146" width="20.28515625" style="134" customWidth="1"/>
    <col min="6147" max="6147" width="11.28515625" style="134" customWidth="1"/>
    <col min="6148" max="6148" width="11.85546875" style="134" customWidth="1"/>
    <col min="6149" max="6149" width="12.7109375" style="134" customWidth="1"/>
    <col min="6150" max="6150" width="17.5703125" style="134" customWidth="1"/>
    <col min="6151" max="6151" width="12.5703125" style="134" customWidth="1"/>
    <col min="6152" max="6152" width="13.42578125" style="134" customWidth="1"/>
    <col min="6153" max="6153" width="10" style="134" customWidth="1"/>
    <col min="6154" max="6154" width="12.85546875" style="134" customWidth="1"/>
    <col min="6155" max="6155" width="10.7109375" style="134" bestFit="1" customWidth="1"/>
    <col min="6156" max="6400" width="8.7109375" style="134"/>
    <col min="6401" max="6401" width="17.42578125" style="134" customWidth="1"/>
    <col min="6402" max="6402" width="20.28515625" style="134" customWidth="1"/>
    <col min="6403" max="6403" width="11.28515625" style="134" customWidth="1"/>
    <col min="6404" max="6404" width="11.85546875" style="134" customWidth="1"/>
    <col min="6405" max="6405" width="12.7109375" style="134" customWidth="1"/>
    <col min="6406" max="6406" width="17.5703125" style="134" customWidth="1"/>
    <col min="6407" max="6407" width="12.5703125" style="134" customWidth="1"/>
    <col min="6408" max="6408" width="13.42578125" style="134" customWidth="1"/>
    <col min="6409" max="6409" width="10" style="134" customWidth="1"/>
    <col min="6410" max="6410" width="12.85546875" style="134" customWidth="1"/>
    <col min="6411" max="6411" width="10.7109375" style="134" bestFit="1" customWidth="1"/>
    <col min="6412" max="6656" width="8.7109375" style="134"/>
    <col min="6657" max="6657" width="17.42578125" style="134" customWidth="1"/>
    <col min="6658" max="6658" width="20.28515625" style="134" customWidth="1"/>
    <col min="6659" max="6659" width="11.28515625" style="134" customWidth="1"/>
    <col min="6660" max="6660" width="11.85546875" style="134" customWidth="1"/>
    <col min="6661" max="6661" width="12.7109375" style="134" customWidth="1"/>
    <col min="6662" max="6662" width="17.5703125" style="134" customWidth="1"/>
    <col min="6663" max="6663" width="12.5703125" style="134" customWidth="1"/>
    <col min="6664" max="6664" width="13.42578125" style="134" customWidth="1"/>
    <col min="6665" max="6665" width="10" style="134" customWidth="1"/>
    <col min="6666" max="6666" width="12.85546875" style="134" customWidth="1"/>
    <col min="6667" max="6667" width="10.7109375" style="134" bestFit="1" customWidth="1"/>
    <col min="6668" max="6912" width="8.7109375" style="134"/>
    <col min="6913" max="6913" width="17.42578125" style="134" customWidth="1"/>
    <col min="6914" max="6914" width="20.28515625" style="134" customWidth="1"/>
    <col min="6915" max="6915" width="11.28515625" style="134" customWidth="1"/>
    <col min="6916" max="6916" width="11.85546875" style="134" customWidth="1"/>
    <col min="6917" max="6917" width="12.7109375" style="134" customWidth="1"/>
    <col min="6918" max="6918" width="17.5703125" style="134" customWidth="1"/>
    <col min="6919" max="6919" width="12.5703125" style="134" customWidth="1"/>
    <col min="6920" max="6920" width="13.42578125" style="134" customWidth="1"/>
    <col min="6921" max="6921" width="10" style="134" customWidth="1"/>
    <col min="6922" max="6922" width="12.85546875" style="134" customWidth="1"/>
    <col min="6923" max="6923" width="10.7109375" style="134" bestFit="1" customWidth="1"/>
    <col min="6924" max="7168" width="8.7109375" style="134"/>
    <col min="7169" max="7169" width="17.42578125" style="134" customWidth="1"/>
    <col min="7170" max="7170" width="20.28515625" style="134" customWidth="1"/>
    <col min="7171" max="7171" width="11.28515625" style="134" customWidth="1"/>
    <col min="7172" max="7172" width="11.85546875" style="134" customWidth="1"/>
    <col min="7173" max="7173" width="12.7109375" style="134" customWidth="1"/>
    <col min="7174" max="7174" width="17.5703125" style="134" customWidth="1"/>
    <col min="7175" max="7175" width="12.5703125" style="134" customWidth="1"/>
    <col min="7176" max="7176" width="13.42578125" style="134" customWidth="1"/>
    <col min="7177" max="7177" width="10" style="134" customWidth="1"/>
    <col min="7178" max="7178" width="12.85546875" style="134" customWidth="1"/>
    <col min="7179" max="7179" width="10.7109375" style="134" bestFit="1" customWidth="1"/>
    <col min="7180" max="7424" width="8.7109375" style="134"/>
    <col min="7425" max="7425" width="17.42578125" style="134" customWidth="1"/>
    <col min="7426" max="7426" width="20.28515625" style="134" customWidth="1"/>
    <col min="7427" max="7427" width="11.28515625" style="134" customWidth="1"/>
    <col min="7428" max="7428" width="11.85546875" style="134" customWidth="1"/>
    <col min="7429" max="7429" width="12.7109375" style="134" customWidth="1"/>
    <col min="7430" max="7430" width="17.5703125" style="134" customWidth="1"/>
    <col min="7431" max="7431" width="12.5703125" style="134" customWidth="1"/>
    <col min="7432" max="7432" width="13.42578125" style="134" customWidth="1"/>
    <col min="7433" max="7433" width="10" style="134" customWidth="1"/>
    <col min="7434" max="7434" width="12.85546875" style="134" customWidth="1"/>
    <col min="7435" max="7435" width="10.7109375" style="134" bestFit="1" customWidth="1"/>
    <col min="7436" max="7680" width="8.7109375" style="134"/>
    <col min="7681" max="7681" width="17.42578125" style="134" customWidth="1"/>
    <col min="7682" max="7682" width="20.28515625" style="134" customWidth="1"/>
    <col min="7683" max="7683" width="11.28515625" style="134" customWidth="1"/>
    <col min="7684" max="7684" width="11.85546875" style="134" customWidth="1"/>
    <col min="7685" max="7685" width="12.7109375" style="134" customWidth="1"/>
    <col min="7686" max="7686" width="17.5703125" style="134" customWidth="1"/>
    <col min="7687" max="7687" width="12.5703125" style="134" customWidth="1"/>
    <col min="7688" max="7688" width="13.42578125" style="134" customWidth="1"/>
    <col min="7689" max="7689" width="10" style="134" customWidth="1"/>
    <col min="7690" max="7690" width="12.85546875" style="134" customWidth="1"/>
    <col min="7691" max="7691" width="10.7109375" style="134" bestFit="1" customWidth="1"/>
    <col min="7692" max="7936" width="8.7109375" style="134"/>
    <col min="7937" max="7937" width="17.42578125" style="134" customWidth="1"/>
    <col min="7938" max="7938" width="20.28515625" style="134" customWidth="1"/>
    <col min="7939" max="7939" width="11.28515625" style="134" customWidth="1"/>
    <col min="7940" max="7940" width="11.85546875" style="134" customWidth="1"/>
    <col min="7941" max="7941" width="12.7109375" style="134" customWidth="1"/>
    <col min="7942" max="7942" width="17.5703125" style="134" customWidth="1"/>
    <col min="7943" max="7943" width="12.5703125" style="134" customWidth="1"/>
    <col min="7944" max="7944" width="13.42578125" style="134" customWidth="1"/>
    <col min="7945" max="7945" width="10" style="134" customWidth="1"/>
    <col min="7946" max="7946" width="12.85546875" style="134" customWidth="1"/>
    <col min="7947" max="7947" width="10.7109375" style="134" bestFit="1" customWidth="1"/>
    <col min="7948" max="8192" width="8.7109375" style="134"/>
    <col min="8193" max="8193" width="17.42578125" style="134" customWidth="1"/>
    <col min="8194" max="8194" width="20.28515625" style="134" customWidth="1"/>
    <col min="8195" max="8195" width="11.28515625" style="134" customWidth="1"/>
    <col min="8196" max="8196" width="11.85546875" style="134" customWidth="1"/>
    <col min="8197" max="8197" width="12.7109375" style="134" customWidth="1"/>
    <col min="8198" max="8198" width="17.5703125" style="134" customWidth="1"/>
    <col min="8199" max="8199" width="12.5703125" style="134" customWidth="1"/>
    <col min="8200" max="8200" width="13.42578125" style="134" customWidth="1"/>
    <col min="8201" max="8201" width="10" style="134" customWidth="1"/>
    <col min="8202" max="8202" width="12.85546875" style="134" customWidth="1"/>
    <col min="8203" max="8203" width="10.7109375" style="134" bestFit="1" customWidth="1"/>
    <col min="8204" max="8448" width="8.7109375" style="134"/>
    <col min="8449" max="8449" width="17.42578125" style="134" customWidth="1"/>
    <col min="8450" max="8450" width="20.28515625" style="134" customWidth="1"/>
    <col min="8451" max="8451" width="11.28515625" style="134" customWidth="1"/>
    <col min="8452" max="8452" width="11.85546875" style="134" customWidth="1"/>
    <col min="8453" max="8453" width="12.7109375" style="134" customWidth="1"/>
    <col min="8454" max="8454" width="17.5703125" style="134" customWidth="1"/>
    <col min="8455" max="8455" width="12.5703125" style="134" customWidth="1"/>
    <col min="8456" max="8456" width="13.42578125" style="134" customWidth="1"/>
    <col min="8457" max="8457" width="10" style="134" customWidth="1"/>
    <col min="8458" max="8458" width="12.85546875" style="134" customWidth="1"/>
    <col min="8459" max="8459" width="10.7109375" style="134" bestFit="1" customWidth="1"/>
    <col min="8460" max="8704" width="8.7109375" style="134"/>
    <col min="8705" max="8705" width="17.42578125" style="134" customWidth="1"/>
    <col min="8706" max="8706" width="20.28515625" style="134" customWidth="1"/>
    <col min="8707" max="8707" width="11.28515625" style="134" customWidth="1"/>
    <col min="8708" max="8708" width="11.85546875" style="134" customWidth="1"/>
    <col min="8709" max="8709" width="12.7109375" style="134" customWidth="1"/>
    <col min="8710" max="8710" width="17.5703125" style="134" customWidth="1"/>
    <col min="8711" max="8711" width="12.5703125" style="134" customWidth="1"/>
    <col min="8712" max="8712" width="13.42578125" style="134" customWidth="1"/>
    <col min="8713" max="8713" width="10" style="134" customWidth="1"/>
    <col min="8714" max="8714" width="12.85546875" style="134" customWidth="1"/>
    <col min="8715" max="8715" width="10.7109375" style="134" bestFit="1" customWidth="1"/>
    <col min="8716" max="8960" width="8.7109375" style="134"/>
    <col min="8961" max="8961" width="17.42578125" style="134" customWidth="1"/>
    <col min="8962" max="8962" width="20.28515625" style="134" customWidth="1"/>
    <col min="8963" max="8963" width="11.28515625" style="134" customWidth="1"/>
    <col min="8964" max="8964" width="11.85546875" style="134" customWidth="1"/>
    <col min="8965" max="8965" width="12.7109375" style="134" customWidth="1"/>
    <col min="8966" max="8966" width="17.5703125" style="134" customWidth="1"/>
    <col min="8967" max="8967" width="12.5703125" style="134" customWidth="1"/>
    <col min="8968" max="8968" width="13.42578125" style="134" customWidth="1"/>
    <col min="8969" max="8969" width="10" style="134" customWidth="1"/>
    <col min="8970" max="8970" width="12.85546875" style="134" customWidth="1"/>
    <col min="8971" max="8971" width="10.7109375" style="134" bestFit="1" customWidth="1"/>
    <col min="8972" max="9216" width="8.7109375" style="134"/>
    <col min="9217" max="9217" width="17.42578125" style="134" customWidth="1"/>
    <col min="9218" max="9218" width="20.28515625" style="134" customWidth="1"/>
    <col min="9219" max="9219" width="11.28515625" style="134" customWidth="1"/>
    <col min="9220" max="9220" width="11.85546875" style="134" customWidth="1"/>
    <col min="9221" max="9221" width="12.7109375" style="134" customWidth="1"/>
    <col min="9222" max="9222" width="17.5703125" style="134" customWidth="1"/>
    <col min="9223" max="9223" width="12.5703125" style="134" customWidth="1"/>
    <col min="9224" max="9224" width="13.42578125" style="134" customWidth="1"/>
    <col min="9225" max="9225" width="10" style="134" customWidth="1"/>
    <col min="9226" max="9226" width="12.85546875" style="134" customWidth="1"/>
    <col min="9227" max="9227" width="10.7109375" style="134" bestFit="1" customWidth="1"/>
    <col min="9228" max="9472" width="8.7109375" style="134"/>
    <col min="9473" max="9473" width="17.42578125" style="134" customWidth="1"/>
    <col min="9474" max="9474" width="20.28515625" style="134" customWidth="1"/>
    <col min="9475" max="9475" width="11.28515625" style="134" customWidth="1"/>
    <col min="9476" max="9476" width="11.85546875" style="134" customWidth="1"/>
    <col min="9477" max="9477" width="12.7109375" style="134" customWidth="1"/>
    <col min="9478" max="9478" width="17.5703125" style="134" customWidth="1"/>
    <col min="9479" max="9479" width="12.5703125" style="134" customWidth="1"/>
    <col min="9480" max="9480" width="13.42578125" style="134" customWidth="1"/>
    <col min="9481" max="9481" width="10" style="134" customWidth="1"/>
    <col min="9482" max="9482" width="12.85546875" style="134" customWidth="1"/>
    <col min="9483" max="9483" width="10.7109375" style="134" bestFit="1" customWidth="1"/>
    <col min="9484" max="9728" width="8.7109375" style="134"/>
    <col min="9729" max="9729" width="17.42578125" style="134" customWidth="1"/>
    <col min="9730" max="9730" width="20.28515625" style="134" customWidth="1"/>
    <col min="9731" max="9731" width="11.28515625" style="134" customWidth="1"/>
    <col min="9732" max="9732" width="11.85546875" style="134" customWidth="1"/>
    <col min="9733" max="9733" width="12.7109375" style="134" customWidth="1"/>
    <col min="9734" max="9734" width="17.5703125" style="134" customWidth="1"/>
    <col min="9735" max="9735" width="12.5703125" style="134" customWidth="1"/>
    <col min="9736" max="9736" width="13.42578125" style="134" customWidth="1"/>
    <col min="9737" max="9737" width="10" style="134" customWidth="1"/>
    <col min="9738" max="9738" width="12.85546875" style="134" customWidth="1"/>
    <col min="9739" max="9739" width="10.7109375" style="134" bestFit="1" customWidth="1"/>
    <col min="9740" max="9984" width="8.7109375" style="134"/>
    <col min="9985" max="9985" width="17.42578125" style="134" customWidth="1"/>
    <col min="9986" max="9986" width="20.28515625" style="134" customWidth="1"/>
    <col min="9987" max="9987" width="11.28515625" style="134" customWidth="1"/>
    <col min="9988" max="9988" width="11.85546875" style="134" customWidth="1"/>
    <col min="9989" max="9989" width="12.7109375" style="134" customWidth="1"/>
    <col min="9990" max="9990" width="17.5703125" style="134" customWidth="1"/>
    <col min="9991" max="9991" width="12.5703125" style="134" customWidth="1"/>
    <col min="9992" max="9992" width="13.42578125" style="134" customWidth="1"/>
    <col min="9993" max="9993" width="10" style="134" customWidth="1"/>
    <col min="9994" max="9994" width="12.85546875" style="134" customWidth="1"/>
    <col min="9995" max="9995" width="10.7109375" style="134" bestFit="1" customWidth="1"/>
    <col min="9996" max="10240" width="8.7109375" style="134"/>
    <col min="10241" max="10241" width="17.42578125" style="134" customWidth="1"/>
    <col min="10242" max="10242" width="20.28515625" style="134" customWidth="1"/>
    <col min="10243" max="10243" width="11.28515625" style="134" customWidth="1"/>
    <col min="10244" max="10244" width="11.85546875" style="134" customWidth="1"/>
    <col min="10245" max="10245" width="12.7109375" style="134" customWidth="1"/>
    <col min="10246" max="10246" width="17.5703125" style="134" customWidth="1"/>
    <col min="10247" max="10247" width="12.5703125" style="134" customWidth="1"/>
    <col min="10248" max="10248" width="13.42578125" style="134" customWidth="1"/>
    <col min="10249" max="10249" width="10" style="134" customWidth="1"/>
    <col min="10250" max="10250" width="12.85546875" style="134" customWidth="1"/>
    <col min="10251" max="10251" width="10.7109375" style="134" bestFit="1" customWidth="1"/>
    <col min="10252" max="10496" width="8.7109375" style="134"/>
    <col min="10497" max="10497" width="17.42578125" style="134" customWidth="1"/>
    <col min="10498" max="10498" width="20.28515625" style="134" customWidth="1"/>
    <col min="10499" max="10499" width="11.28515625" style="134" customWidth="1"/>
    <col min="10500" max="10500" width="11.85546875" style="134" customWidth="1"/>
    <col min="10501" max="10501" width="12.7109375" style="134" customWidth="1"/>
    <col min="10502" max="10502" width="17.5703125" style="134" customWidth="1"/>
    <col min="10503" max="10503" width="12.5703125" style="134" customWidth="1"/>
    <col min="10504" max="10504" width="13.42578125" style="134" customWidth="1"/>
    <col min="10505" max="10505" width="10" style="134" customWidth="1"/>
    <col min="10506" max="10506" width="12.85546875" style="134" customWidth="1"/>
    <col min="10507" max="10507" width="10.7109375" style="134" bestFit="1" customWidth="1"/>
    <col min="10508" max="10752" width="8.7109375" style="134"/>
    <col min="10753" max="10753" width="17.42578125" style="134" customWidth="1"/>
    <col min="10754" max="10754" width="20.28515625" style="134" customWidth="1"/>
    <col min="10755" max="10755" width="11.28515625" style="134" customWidth="1"/>
    <col min="10756" max="10756" width="11.85546875" style="134" customWidth="1"/>
    <col min="10757" max="10757" width="12.7109375" style="134" customWidth="1"/>
    <col min="10758" max="10758" width="17.5703125" style="134" customWidth="1"/>
    <col min="10759" max="10759" width="12.5703125" style="134" customWidth="1"/>
    <col min="10760" max="10760" width="13.42578125" style="134" customWidth="1"/>
    <col min="10761" max="10761" width="10" style="134" customWidth="1"/>
    <col min="10762" max="10762" width="12.85546875" style="134" customWidth="1"/>
    <col min="10763" max="10763" width="10.7109375" style="134" bestFit="1" customWidth="1"/>
    <col min="10764" max="11008" width="8.7109375" style="134"/>
    <col min="11009" max="11009" width="17.42578125" style="134" customWidth="1"/>
    <col min="11010" max="11010" width="20.28515625" style="134" customWidth="1"/>
    <col min="11011" max="11011" width="11.28515625" style="134" customWidth="1"/>
    <col min="11012" max="11012" width="11.85546875" style="134" customWidth="1"/>
    <col min="11013" max="11013" width="12.7109375" style="134" customWidth="1"/>
    <col min="11014" max="11014" width="17.5703125" style="134" customWidth="1"/>
    <col min="11015" max="11015" width="12.5703125" style="134" customWidth="1"/>
    <col min="11016" max="11016" width="13.42578125" style="134" customWidth="1"/>
    <col min="11017" max="11017" width="10" style="134" customWidth="1"/>
    <col min="11018" max="11018" width="12.85546875" style="134" customWidth="1"/>
    <col min="11019" max="11019" width="10.7109375" style="134" bestFit="1" customWidth="1"/>
    <col min="11020" max="11264" width="8.7109375" style="134"/>
    <col min="11265" max="11265" width="17.42578125" style="134" customWidth="1"/>
    <col min="11266" max="11266" width="20.28515625" style="134" customWidth="1"/>
    <col min="11267" max="11267" width="11.28515625" style="134" customWidth="1"/>
    <col min="11268" max="11268" width="11.85546875" style="134" customWidth="1"/>
    <col min="11269" max="11269" width="12.7109375" style="134" customWidth="1"/>
    <col min="11270" max="11270" width="17.5703125" style="134" customWidth="1"/>
    <col min="11271" max="11271" width="12.5703125" style="134" customWidth="1"/>
    <col min="11272" max="11272" width="13.42578125" style="134" customWidth="1"/>
    <col min="11273" max="11273" width="10" style="134" customWidth="1"/>
    <col min="11274" max="11274" width="12.85546875" style="134" customWidth="1"/>
    <col min="11275" max="11275" width="10.7109375" style="134" bestFit="1" customWidth="1"/>
    <col min="11276" max="11520" width="8.7109375" style="134"/>
    <col min="11521" max="11521" width="17.42578125" style="134" customWidth="1"/>
    <col min="11522" max="11522" width="20.28515625" style="134" customWidth="1"/>
    <col min="11523" max="11523" width="11.28515625" style="134" customWidth="1"/>
    <col min="11524" max="11524" width="11.85546875" style="134" customWidth="1"/>
    <col min="11525" max="11525" width="12.7109375" style="134" customWidth="1"/>
    <col min="11526" max="11526" width="17.5703125" style="134" customWidth="1"/>
    <col min="11527" max="11527" width="12.5703125" style="134" customWidth="1"/>
    <col min="11528" max="11528" width="13.42578125" style="134" customWidth="1"/>
    <col min="11529" max="11529" width="10" style="134" customWidth="1"/>
    <col min="11530" max="11530" width="12.85546875" style="134" customWidth="1"/>
    <col min="11531" max="11531" width="10.7109375" style="134" bestFit="1" customWidth="1"/>
    <col min="11532" max="11776" width="8.7109375" style="134"/>
    <col min="11777" max="11777" width="17.42578125" style="134" customWidth="1"/>
    <col min="11778" max="11778" width="20.28515625" style="134" customWidth="1"/>
    <col min="11779" max="11779" width="11.28515625" style="134" customWidth="1"/>
    <col min="11780" max="11780" width="11.85546875" style="134" customWidth="1"/>
    <col min="11781" max="11781" width="12.7109375" style="134" customWidth="1"/>
    <col min="11782" max="11782" width="17.5703125" style="134" customWidth="1"/>
    <col min="11783" max="11783" width="12.5703125" style="134" customWidth="1"/>
    <col min="11784" max="11784" width="13.42578125" style="134" customWidth="1"/>
    <col min="11785" max="11785" width="10" style="134" customWidth="1"/>
    <col min="11786" max="11786" width="12.85546875" style="134" customWidth="1"/>
    <col min="11787" max="11787" width="10.7109375" style="134" bestFit="1" customWidth="1"/>
    <col min="11788" max="12032" width="8.7109375" style="134"/>
    <col min="12033" max="12033" width="17.42578125" style="134" customWidth="1"/>
    <col min="12034" max="12034" width="20.28515625" style="134" customWidth="1"/>
    <col min="12035" max="12035" width="11.28515625" style="134" customWidth="1"/>
    <col min="12036" max="12036" width="11.85546875" style="134" customWidth="1"/>
    <col min="12037" max="12037" width="12.7109375" style="134" customWidth="1"/>
    <col min="12038" max="12038" width="17.5703125" style="134" customWidth="1"/>
    <col min="12039" max="12039" width="12.5703125" style="134" customWidth="1"/>
    <col min="12040" max="12040" width="13.42578125" style="134" customWidth="1"/>
    <col min="12041" max="12041" width="10" style="134" customWidth="1"/>
    <col min="12042" max="12042" width="12.85546875" style="134" customWidth="1"/>
    <col min="12043" max="12043" width="10.7109375" style="134" bestFit="1" customWidth="1"/>
    <col min="12044" max="12288" width="8.7109375" style="134"/>
    <col min="12289" max="12289" width="17.42578125" style="134" customWidth="1"/>
    <col min="12290" max="12290" width="20.28515625" style="134" customWidth="1"/>
    <col min="12291" max="12291" width="11.28515625" style="134" customWidth="1"/>
    <col min="12292" max="12292" width="11.85546875" style="134" customWidth="1"/>
    <col min="12293" max="12293" width="12.7109375" style="134" customWidth="1"/>
    <col min="12294" max="12294" width="17.5703125" style="134" customWidth="1"/>
    <col min="12295" max="12295" width="12.5703125" style="134" customWidth="1"/>
    <col min="12296" max="12296" width="13.42578125" style="134" customWidth="1"/>
    <col min="12297" max="12297" width="10" style="134" customWidth="1"/>
    <col min="12298" max="12298" width="12.85546875" style="134" customWidth="1"/>
    <col min="12299" max="12299" width="10.7109375" style="134" bestFit="1" customWidth="1"/>
    <col min="12300" max="12544" width="8.7109375" style="134"/>
    <col min="12545" max="12545" width="17.42578125" style="134" customWidth="1"/>
    <col min="12546" max="12546" width="20.28515625" style="134" customWidth="1"/>
    <col min="12547" max="12547" width="11.28515625" style="134" customWidth="1"/>
    <col min="12548" max="12548" width="11.85546875" style="134" customWidth="1"/>
    <col min="12549" max="12549" width="12.7109375" style="134" customWidth="1"/>
    <col min="12550" max="12550" width="17.5703125" style="134" customWidth="1"/>
    <col min="12551" max="12551" width="12.5703125" style="134" customWidth="1"/>
    <col min="12552" max="12552" width="13.42578125" style="134" customWidth="1"/>
    <col min="12553" max="12553" width="10" style="134" customWidth="1"/>
    <col min="12554" max="12554" width="12.85546875" style="134" customWidth="1"/>
    <col min="12555" max="12555" width="10.7109375" style="134" bestFit="1" customWidth="1"/>
    <col min="12556" max="12800" width="8.7109375" style="134"/>
    <col min="12801" max="12801" width="17.42578125" style="134" customWidth="1"/>
    <col min="12802" max="12802" width="20.28515625" style="134" customWidth="1"/>
    <col min="12803" max="12803" width="11.28515625" style="134" customWidth="1"/>
    <col min="12804" max="12804" width="11.85546875" style="134" customWidth="1"/>
    <col min="12805" max="12805" width="12.7109375" style="134" customWidth="1"/>
    <col min="12806" max="12806" width="17.5703125" style="134" customWidth="1"/>
    <col min="12807" max="12807" width="12.5703125" style="134" customWidth="1"/>
    <col min="12808" max="12808" width="13.42578125" style="134" customWidth="1"/>
    <col min="12809" max="12809" width="10" style="134" customWidth="1"/>
    <col min="12810" max="12810" width="12.85546875" style="134" customWidth="1"/>
    <col min="12811" max="12811" width="10.7109375" style="134" bestFit="1" customWidth="1"/>
    <col min="12812" max="13056" width="8.7109375" style="134"/>
    <col min="13057" max="13057" width="17.42578125" style="134" customWidth="1"/>
    <col min="13058" max="13058" width="20.28515625" style="134" customWidth="1"/>
    <col min="13059" max="13059" width="11.28515625" style="134" customWidth="1"/>
    <col min="13060" max="13060" width="11.85546875" style="134" customWidth="1"/>
    <col min="13061" max="13061" width="12.7109375" style="134" customWidth="1"/>
    <col min="13062" max="13062" width="17.5703125" style="134" customWidth="1"/>
    <col min="13063" max="13063" width="12.5703125" style="134" customWidth="1"/>
    <col min="13064" max="13064" width="13.42578125" style="134" customWidth="1"/>
    <col min="13065" max="13065" width="10" style="134" customWidth="1"/>
    <col min="13066" max="13066" width="12.85546875" style="134" customWidth="1"/>
    <col min="13067" max="13067" width="10.7109375" style="134" bestFit="1" customWidth="1"/>
    <col min="13068" max="13312" width="8.7109375" style="134"/>
    <col min="13313" max="13313" width="17.42578125" style="134" customWidth="1"/>
    <col min="13314" max="13314" width="20.28515625" style="134" customWidth="1"/>
    <col min="13315" max="13315" width="11.28515625" style="134" customWidth="1"/>
    <col min="13316" max="13316" width="11.85546875" style="134" customWidth="1"/>
    <col min="13317" max="13317" width="12.7109375" style="134" customWidth="1"/>
    <col min="13318" max="13318" width="17.5703125" style="134" customWidth="1"/>
    <col min="13319" max="13319" width="12.5703125" style="134" customWidth="1"/>
    <col min="13320" max="13320" width="13.42578125" style="134" customWidth="1"/>
    <col min="13321" max="13321" width="10" style="134" customWidth="1"/>
    <col min="13322" max="13322" width="12.85546875" style="134" customWidth="1"/>
    <col min="13323" max="13323" width="10.7109375" style="134" bestFit="1" customWidth="1"/>
    <col min="13324" max="13568" width="8.7109375" style="134"/>
    <col min="13569" max="13569" width="17.42578125" style="134" customWidth="1"/>
    <col min="13570" max="13570" width="20.28515625" style="134" customWidth="1"/>
    <col min="13571" max="13571" width="11.28515625" style="134" customWidth="1"/>
    <col min="13572" max="13572" width="11.85546875" style="134" customWidth="1"/>
    <col min="13573" max="13573" width="12.7109375" style="134" customWidth="1"/>
    <col min="13574" max="13574" width="17.5703125" style="134" customWidth="1"/>
    <col min="13575" max="13575" width="12.5703125" style="134" customWidth="1"/>
    <col min="13576" max="13576" width="13.42578125" style="134" customWidth="1"/>
    <col min="13577" max="13577" width="10" style="134" customWidth="1"/>
    <col min="13578" max="13578" width="12.85546875" style="134" customWidth="1"/>
    <col min="13579" max="13579" width="10.7109375" style="134" bestFit="1" customWidth="1"/>
    <col min="13580" max="13824" width="8.7109375" style="134"/>
    <col min="13825" max="13825" width="17.42578125" style="134" customWidth="1"/>
    <col min="13826" max="13826" width="20.28515625" style="134" customWidth="1"/>
    <col min="13827" max="13827" width="11.28515625" style="134" customWidth="1"/>
    <col min="13828" max="13828" width="11.85546875" style="134" customWidth="1"/>
    <col min="13829" max="13829" width="12.7109375" style="134" customWidth="1"/>
    <col min="13830" max="13830" width="17.5703125" style="134" customWidth="1"/>
    <col min="13831" max="13831" width="12.5703125" style="134" customWidth="1"/>
    <col min="13832" max="13832" width="13.42578125" style="134" customWidth="1"/>
    <col min="13833" max="13833" width="10" style="134" customWidth="1"/>
    <col min="13834" max="13834" width="12.85546875" style="134" customWidth="1"/>
    <col min="13835" max="13835" width="10.7109375" style="134" bestFit="1" customWidth="1"/>
    <col min="13836" max="14080" width="8.7109375" style="134"/>
    <col min="14081" max="14081" width="17.42578125" style="134" customWidth="1"/>
    <col min="14082" max="14082" width="20.28515625" style="134" customWidth="1"/>
    <col min="14083" max="14083" width="11.28515625" style="134" customWidth="1"/>
    <col min="14084" max="14084" width="11.85546875" style="134" customWidth="1"/>
    <col min="14085" max="14085" width="12.7109375" style="134" customWidth="1"/>
    <col min="14086" max="14086" width="17.5703125" style="134" customWidth="1"/>
    <col min="14087" max="14087" width="12.5703125" style="134" customWidth="1"/>
    <col min="14088" max="14088" width="13.42578125" style="134" customWidth="1"/>
    <col min="14089" max="14089" width="10" style="134" customWidth="1"/>
    <col min="14090" max="14090" width="12.85546875" style="134" customWidth="1"/>
    <col min="14091" max="14091" width="10.7109375" style="134" bestFit="1" customWidth="1"/>
    <col min="14092" max="14336" width="8.7109375" style="134"/>
    <col min="14337" max="14337" width="17.42578125" style="134" customWidth="1"/>
    <col min="14338" max="14338" width="20.28515625" style="134" customWidth="1"/>
    <col min="14339" max="14339" width="11.28515625" style="134" customWidth="1"/>
    <col min="14340" max="14340" width="11.85546875" style="134" customWidth="1"/>
    <col min="14341" max="14341" width="12.7109375" style="134" customWidth="1"/>
    <col min="14342" max="14342" width="17.5703125" style="134" customWidth="1"/>
    <col min="14343" max="14343" width="12.5703125" style="134" customWidth="1"/>
    <col min="14344" max="14344" width="13.42578125" style="134" customWidth="1"/>
    <col min="14345" max="14345" width="10" style="134" customWidth="1"/>
    <col min="14346" max="14346" width="12.85546875" style="134" customWidth="1"/>
    <col min="14347" max="14347" width="10.7109375" style="134" bestFit="1" customWidth="1"/>
    <col min="14348" max="14592" width="8.7109375" style="134"/>
    <col min="14593" max="14593" width="17.42578125" style="134" customWidth="1"/>
    <col min="14594" max="14594" width="20.28515625" style="134" customWidth="1"/>
    <col min="14595" max="14595" width="11.28515625" style="134" customWidth="1"/>
    <col min="14596" max="14596" width="11.85546875" style="134" customWidth="1"/>
    <col min="14597" max="14597" width="12.7109375" style="134" customWidth="1"/>
    <col min="14598" max="14598" width="17.5703125" style="134" customWidth="1"/>
    <col min="14599" max="14599" width="12.5703125" style="134" customWidth="1"/>
    <col min="14600" max="14600" width="13.42578125" style="134" customWidth="1"/>
    <col min="14601" max="14601" width="10" style="134" customWidth="1"/>
    <col min="14602" max="14602" width="12.85546875" style="134" customWidth="1"/>
    <col min="14603" max="14603" width="10.7109375" style="134" bestFit="1" customWidth="1"/>
    <col min="14604" max="14848" width="8.7109375" style="134"/>
    <col min="14849" max="14849" width="17.42578125" style="134" customWidth="1"/>
    <col min="14850" max="14850" width="20.28515625" style="134" customWidth="1"/>
    <col min="14851" max="14851" width="11.28515625" style="134" customWidth="1"/>
    <col min="14852" max="14852" width="11.85546875" style="134" customWidth="1"/>
    <col min="14853" max="14853" width="12.7109375" style="134" customWidth="1"/>
    <col min="14854" max="14854" width="17.5703125" style="134" customWidth="1"/>
    <col min="14855" max="14855" width="12.5703125" style="134" customWidth="1"/>
    <col min="14856" max="14856" width="13.42578125" style="134" customWidth="1"/>
    <col min="14857" max="14857" width="10" style="134" customWidth="1"/>
    <col min="14858" max="14858" width="12.85546875" style="134" customWidth="1"/>
    <col min="14859" max="14859" width="10.7109375" style="134" bestFit="1" customWidth="1"/>
    <col min="14860" max="15104" width="8.7109375" style="134"/>
    <col min="15105" max="15105" width="17.42578125" style="134" customWidth="1"/>
    <col min="15106" max="15106" width="20.28515625" style="134" customWidth="1"/>
    <col min="15107" max="15107" width="11.28515625" style="134" customWidth="1"/>
    <col min="15108" max="15108" width="11.85546875" style="134" customWidth="1"/>
    <col min="15109" max="15109" width="12.7109375" style="134" customWidth="1"/>
    <col min="15110" max="15110" width="17.5703125" style="134" customWidth="1"/>
    <col min="15111" max="15111" width="12.5703125" style="134" customWidth="1"/>
    <col min="15112" max="15112" width="13.42578125" style="134" customWidth="1"/>
    <col min="15113" max="15113" width="10" style="134" customWidth="1"/>
    <col min="15114" max="15114" width="12.85546875" style="134" customWidth="1"/>
    <col min="15115" max="15115" width="10.7109375" style="134" bestFit="1" customWidth="1"/>
    <col min="15116" max="15360" width="8.7109375" style="134"/>
    <col min="15361" max="15361" width="17.42578125" style="134" customWidth="1"/>
    <col min="15362" max="15362" width="20.28515625" style="134" customWidth="1"/>
    <col min="15363" max="15363" width="11.28515625" style="134" customWidth="1"/>
    <col min="15364" max="15364" width="11.85546875" style="134" customWidth="1"/>
    <col min="15365" max="15365" width="12.7109375" style="134" customWidth="1"/>
    <col min="15366" max="15366" width="17.5703125" style="134" customWidth="1"/>
    <col min="15367" max="15367" width="12.5703125" style="134" customWidth="1"/>
    <col min="15368" max="15368" width="13.42578125" style="134" customWidth="1"/>
    <col min="15369" max="15369" width="10" style="134" customWidth="1"/>
    <col min="15370" max="15370" width="12.85546875" style="134" customWidth="1"/>
    <col min="15371" max="15371" width="10.7109375" style="134" bestFit="1" customWidth="1"/>
    <col min="15372" max="15616" width="8.7109375" style="134"/>
    <col min="15617" max="15617" width="17.42578125" style="134" customWidth="1"/>
    <col min="15618" max="15618" width="20.28515625" style="134" customWidth="1"/>
    <col min="15619" max="15619" width="11.28515625" style="134" customWidth="1"/>
    <col min="15620" max="15620" width="11.85546875" style="134" customWidth="1"/>
    <col min="15621" max="15621" width="12.7109375" style="134" customWidth="1"/>
    <col min="15622" max="15622" width="17.5703125" style="134" customWidth="1"/>
    <col min="15623" max="15623" width="12.5703125" style="134" customWidth="1"/>
    <col min="15624" max="15624" width="13.42578125" style="134" customWidth="1"/>
    <col min="15625" max="15625" width="10" style="134" customWidth="1"/>
    <col min="15626" max="15626" width="12.85546875" style="134" customWidth="1"/>
    <col min="15627" max="15627" width="10.7109375" style="134" bestFit="1" customWidth="1"/>
    <col min="15628" max="15872" width="8.7109375" style="134"/>
    <col min="15873" max="15873" width="17.42578125" style="134" customWidth="1"/>
    <col min="15874" max="15874" width="20.28515625" style="134" customWidth="1"/>
    <col min="15875" max="15875" width="11.28515625" style="134" customWidth="1"/>
    <col min="15876" max="15876" width="11.85546875" style="134" customWidth="1"/>
    <col min="15877" max="15877" width="12.7109375" style="134" customWidth="1"/>
    <col min="15878" max="15878" width="17.5703125" style="134" customWidth="1"/>
    <col min="15879" max="15879" width="12.5703125" style="134" customWidth="1"/>
    <col min="15880" max="15880" width="13.42578125" style="134" customWidth="1"/>
    <col min="15881" max="15881" width="10" style="134" customWidth="1"/>
    <col min="15882" max="15882" width="12.85546875" style="134" customWidth="1"/>
    <col min="15883" max="15883" width="10.7109375" style="134" bestFit="1" customWidth="1"/>
    <col min="15884" max="16128" width="8.7109375" style="134"/>
    <col min="16129" max="16129" width="17.42578125" style="134" customWidth="1"/>
    <col min="16130" max="16130" width="20.28515625" style="134" customWidth="1"/>
    <col min="16131" max="16131" width="11.28515625" style="134" customWidth="1"/>
    <col min="16132" max="16132" width="11.85546875" style="134" customWidth="1"/>
    <col min="16133" max="16133" width="12.7109375" style="134" customWidth="1"/>
    <col min="16134" max="16134" width="17.5703125" style="134" customWidth="1"/>
    <col min="16135" max="16135" width="12.5703125" style="134" customWidth="1"/>
    <col min="16136" max="16136" width="13.42578125" style="134" customWidth="1"/>
    <col min="16137" max="16137" width="10" style="134" customWidth="1"/>
    <col min="16138" max="16138" width="12.85546875" style="134" customWidth="1"/>
    <col min="16139" max="16139" width="10.7109375" style="134" bestFit="1" customWidth="1"/>
    <col min="16140" max="16384" width="8.7109375" style="134"/>
  </cols>
  <sheetData>
    <row r="1" spans="1:9" ht="12.95">
      <c r="A1" s="151">
        <v>45819</v>
      </c>
      <c r="B1" s="152"/>
      <c r="C1" s="140"/>
      <c r="D1" s="140"/>
      <c r="E1" s="140"/>
      <c r="F1" s="140"/>
      <c r="G1" s="140"/>
      <c r="H1" s="141"/>
      <c r="I1" s="138"/>
    </row>
    <row r="2" spans="1:9" ht="12.95">
      <c r="A2" s="153" t="s">
        <v>97</v>
      </c>
      <c r="B2" s="152"/>
      <c r="C2" s="140"/>
      <c r="D2" s="140"/>
      <c r="E2" s="140"/>
      <c r="F2" s="140"/>
      <c r="G2" s="140"/>
      <c r="H2" s="141"/>
      <c r="I2" s="138"/>
    </row>
    <row r="3" spans="1:9" ht="12.95">
      <c r="A3" s="138"/>
    </row>
    <row r="4" spans="1:9" ht="12.95">
      <c r="A4" s="148" t="s">
        <v>98</v>
      </c>
      <c r="B4" s="149"/>
    </row>
    <row r="5" spans="1:9">
      <c r="I5" s="137"/>
    </row>
    <row r="6" spans="1:9" ht="12.95">
      <c r="B6" s="142" t="s">
        <v>99</v>
      </c>
      <c r="C6" s="142"/>
      <c r="D6" s="142" t="s">
        <v>100</v>
      </c>
      <c r="E6" s="142"/>
      <c r="F6" s="142"/>
      <c r="G6" s="142"/>
      <c r="H6" s="142"/>
      <c r="I6" s="142" t="s">
        <v>101</v>
      </c>
    </row>
    <row r="7" spans="1:9" ht="12.95">
      <c r="B7" s="142" t="s">
        <v>102</v>
      </c>
      <c r="C7" s="142" t="s">
        <v>103</v>
      </c>
      <c r="D7" s="142" t="s">
        <v>104</v>
      </c>
      <c r="E7" s="142" t="s">
        <v>105</v>
      </c>
      <c r="F7" s="142" t="s">
        <v>106</v>
      </c>
      <c r="G7" s="142" t="s">
        <v>107</v>
      </c>
      <c r="H7" s="142" t="s">
        <v>101</v>
      </c>
      <c r="I7" s="143" t="s">
        <v>108</v>
      </c>
    </row>
    <row r="8" spans="1:9" ht="12.95">
      <c r="B8" s="142" t="s">
        <v>109</v>
      </c>
      <c r="C8" s="142" t="s">
        <v>104</v>
      </c>
      <c r="D8" s="143">
        <v>0.9</v>
      </c>
      <c r="E8" s="143" t="s">
        <v>110</v>
      </c>
      <c r="F8" s="143" t="s">
        <v>111</v>
      </c>
      <c r="G8" s="143" t="s">
        <v>112</v>
      </c>
      <c r="H8" s="143" t="s">
        <v>108</v>
      </c>
      <c r="I8" s="144" t="s">
        <v>113</v>
      </c>
    </row>
    <row r="9" spans="1:9" ht="13.5" thickBot="1">
      <c r="B9" s="145" t="s">
        <v>114</v>
      </c>
      <c r="C9" s="145" t="s">
        <v>114</v>
      </c>
      <c r="D9" s="145" t="s">
        <v>115</v>
      </c>
      <c r="E9" s="145" t="s">
        <v>114</v>
      </c>
      <c r="F9" s="145" t="s">
        <v>104</v>
      </c>
      <c r="G9" s="145" t="s">
        <v>116</v>
      </c>
      <c r="H9" s="145" t="s">
        <v>113</v>
      </c>
      <c r="I9" s="145" t="s">
        <v>117</v>
      </c>
    </row>
    <row r="11" spans="1:9" ht="14.45">
      <c r="A11" s="215" t="s">
        <v>118</v>
      </c>
      <c r="B11" s="64">
        <v>2.46E-2</v>
      </c>
      <c r="C11" s="67">
        <v>2.1700000000000001E-2</v>
      </c>
      <c r="F11" s="64">
        <v>2.46E-2</v>
      </c>
      <c r="G11" s="139">
        <f>F11-C11</f>
        <v>2.8999999999999998E-3</v>
      </c>
      <c r="H11" s="146">
        <f>G11/$G$27*$E$28</f>
        <v>0</v>
      </c>
      <c r="I11" s="139">
        <f>B11-H11</f>
        <v>2.46E-2</v>
      </c>
    </row>
    <row r="12" spans="1:9" ht="14.45">
      <c r="A12" s="215" t="s">
        <v>19</v>
      </c>
      <c r="B12" s="64">
        <v>0.1082</v>
      </c>
      <c r="C12" s="67">
        <v>9.6299999999999997E-2</v>
      </c>
      <c r="F12" s="64">
        <v>0.1082</v>
      </c>
      <c r="G12" s="139">
        <f t="shared" ref="G12:G26" si="0">F12-C12</f>
        <v>1.1900000000000008E-2</v>
      </c>
      <c r="H12" s="146">
        <f t="shared" ref="H12:H26" si="1">G12/$G$27*$E$28</f>
        <v>0</v>
      </c>
      <c r="I12" s="139">
        <f t="shared" ref="I12:I26" si="2">B12-H12</f>
        <v>0.1082</v>
      </c>
    </row>
    <row r="13" spans="1:9" ht="14.45">
      <c r="A13" s="215" t="s">
        <v>119</v>
      </c>
      <c r="B13" s="64">
        <v>6.6400000000000001E-2</v>
      </c>
      <c r="C13" s="67">
        <v>5.8500000000000003E-2</v>
      </c>
      <c r="F13" s="64">
        <v>6.6400000000000001E-2</v>
      </c>
      <c r="G13" s="139">
        <f t="shared" si="0"/>
        <v>7.8999999999999973E-3</v>
      </c>
      <c r="H13" s="146">
        <f t="shared" si="1"/>
        <v>0</v>
      </c>
      <c r="I13" s="139">
        <f t="shared" si="2"/>
        <v>6.6400000000000001E-2</v>
      </c>
    </row>
    <row r="14" spans="1:9" ht="14.45">
      <c r="A14" s="215" t="s">
        <v>21</v>
      </c>
      <c r="B14" s="64">
        <v>4.3400000000000001E-2</v>
      </c>
      <c r="C14" s="67">
        <v>3.6900000000000002E-2</v>
      </c>
      <c r="F14" s="64">
        <v>4.3400000000000001E-2</v>
      </c>
      <c r="G14" s="139">
        <f t="shared" si="0"/>
        <v>6.4999999999999988E-3</v>
      </c>
      <c r="H14" s="146">
        <f t="shared" si="1"/>
        <v>0</v>
      </c>
      <c r="I14" s="139">
        <f t="shared" si="2"/>
        <v>4.3400000000000001E-2</v>
      </c>
    </row>
    <row r="15" spans="1:9" ht="14.45">
      <c r="A15" s="215" t="s">
        <v>120</v>
      </c>
      <c r="B15" s="64">
        <v>3.4700000000000002E-2</v>
      </c>
      <c r="C15" s="67">
        <v>3.3799999999999997E-2</v>
      </c>
      <c r="F15" s="64">
        <v>3.4700000000000002E-2</v>
      </c>
      <c r="G15" s="139">
        <f t="shared" si="0"/>
        <v>9.0000000000000496E-4</v>
      </c>
      <c r="H15" s="146">
        <f t="shared" si="1"/>
        <v>0</v>
      </c>
      <c r="I15" s="139">
        <f t="shared" si="2"/>
        <v>3.4700000000000002E-2</v>
      </c>
    </row>
    <row r="16" spans="1:9" ht="14.45">
      <c r="A16" s="215" t="s">
        <v>121</v>
      </c>
      <c r="B16" s="64">
        <v>7.7299999999999994E-2</v>
      </c>
      <c r="C16" s="67">
        <v>6.9699999999999998E-2</v>
      </c>
      <c r="F16" s="64">
        <v>7.7299999999999994E-2</v>
      </c>
      <c r="G16" s="139">
        <f t="shared" si="0"/>
        <v>7.5999999999999956E-3</v>
      </c>
      <c r="H16" s="146">
        <f t="shared" si="1"/>
        <v>0</v>
      </c>
      <c r="I16" s="139">
        <f t="shared" si="2"/>
        <v>7.7299999999999994E-2</v>
      </c>
    </row>
    <row r="17" spans="1:9" ht="14.45">
      <c r="A17" s="215" t="s">
        <v>24</v>
      </c>
      <c r="B17" s="64">
        <v>3.0700000000000002E-2</v>
      </c>
      <c r="C17" s="67">
        <v>2.8899999999999999E-2</v>
      </c>
      <c r="D17" s="67"/>
      <c r="E17" s="139"/>
      <c r="F17" s="64">
        <v>3.0700000000000002E-2</v>
      </c>
      <c r="G17" s="139">
        <f t="shared" si="0"/>
        <v>1.800000000000003E-3</v>
      </c>
      <c r="H17" s="146">
        <f t="shared" si="1"/>
        <v>0</v>
      </c>
      <c r="I17" s="202">
        <f>B17-H17</f>
        <v>3.0700000000000002E-2</v>
      </c>
    </row>
    <row r="18" spans="1:9" ht="14.45">
      <c r="A18" s="215" t="s">
        <v>25</v>
      </c>
      <c r="B18" s="64">
        <v>5.2699999999999997E-2</v>
      </c>
      <c r="C18" s="67">
        <v>4.4600000000000001E-2</v>
      </c>
      <c r="F18" s="64">
        <v>5.2699999999999997E-2</v>
      </c>
      <c r="G18" s="139">
        <f t="shared" si="0"/>
        <v>8.0999999999999961E-3</v>
      </c>
      <c r="H18" s="146">
        <f t="shared" si="1"/>
        <v>0</v>
      </c>
      <c r="I18" s="139">
        <f t="shared" si="2"/>
        <v>5.2699999999999997E-2</v>
      </c>
    </row>
    <row r="19" spans="1:9" ht="14.45">
      <c r="A19" s="215" t="s">
        <v>122</v>
      </c>
      <c r="B19" s="64">
        <v>3.4799999999999998E-2</v>
      </c>
      <c r="C19" s="67">
        <v>3.2599999999999997E-2</v>
      </c>
      <c r="F19" s="64">
        <v>3.4799999999999998E-2</v>
      </c>
      <c r="G19" s="139">
        <f t="shared" si="0"/>
        <v>2.2000000000000006E-3</v>
      </c>
      <c r="H19" s="146">
        <f t="shared" si="1"/>
        <v>0</v>
      </c>
      <c r="I19" s="139">
        <f t="shared" si="2"/>
        <v>3.4799999999999998E-2</v>
      </c>
    </row>
    <row r="20" spans="1:9" ht="14.45">
      <c r="A20" s="215" t="s">
        <v>123</v>
      </c>
      <c r="B20" s="64">
        <v>0.10580000000000001</v>
      </c>
      <c r="C20" s="67">
        <v>9.8100000000000007E-2</v>
      </c>
      <c r="F20" s="64">
        <v>0.10580000000000001</v>
      </c>
      <c r="G20" s="139">
        <f t="shared" si="0"/>
        <v>7.6999999999999985E-3</v>
      </c>
      <c r="H20" s="146">
        <f t="shared" si="1"/>
        <v>0</v>
      </c>
      <c r="I20" s="139">
        <f t="shared" si="2"/>
        <v>0.10580000000000001</v>
      </c>
    </row>
    <row r="21" spans="1:9" ht="14.45">
      <c r="A21" s="215" t="s">
        <v>124</v>
      </c>
      <c r="B21" s="64">
        <v>6.0299999999999999E-2</v>
      </c>
      <c r="C21" s="67">
        <v>5.3400000000000003E-2</v>
      </c>
      <c r="F21" s="64">
        <v>6.0299999999999999E-2</v>
      </c>
      <c r="G21" s="139">
        <f t="shared" si="0"/>
        <v>6.8999999999999964E-3</v>
      </c>
      <c r="H21" s="146">
        <f t="shared" si="1"/>
        <v>0</v>
      </c>
      <c r="I21" s="139">
        <f t="shared" si="2"/>
        <v>6.0299999999999999E-2</v>
      </c>
    </row>
    <row r="22" spans="1:9" ht="14.45">
      <c r="A22" s="215" t="s">
        <v>29</v>
      </c>
      <c r="B22" s="64">
        <v>9.4700000000000006E-2</v>
      </c>
      <c r="C22" s="67">
        <v>8.6499999999999994E-2</v>
      </c>
      <c r="F22" s="64">
        <v>9.4700000000000006E-2</v>
      </c>
      <c r="G22" s="139">
        <f t="shared" si="0"/>
        <v>8.2000000000000128E-3</v>
      </c>
      <c r="H22" s="146">
        <f t="shared" si="1"/>
        <v>0</v>
      </c>
      <c r="I22" s="139">
        <f t="shared" si="2"/>
        <v>9.4700000000000006E-2</v>
      </c>
    </row>
    <row r="23" spans="1:9" ht="14.45">
      <c r="A23" s="215" t="s">
        <v>30</v>
      </c>
      <c r="B23" s="64">
        <v>9.8400000000000001E-2</v>
      </c>
      <c r="C23" s="67">
        <v>9.1200000000000003E-2</v>
      </c>
      <c r="F23" s="64">
        <v>9.8400000000000001E-2</v>
      </c>
      <c r="G23" s="139">
        <f t="shared" si="0"/>
        <v>7.1999999999999981E-3</v>
      </c>
      <c r="H23" s="146">
        <f t="shared" si="1"/>
        <v>0</v>
      </c>
      <c r="I23" s="139">
        <f t="shared" si="2"/>
        <v>9.8400000000000001E-2</v>
      </c>
    </row>
    <row r="24" spans="1:9" ht="14.45">
      <c r="A24" s="215" t="s">
        <v>31</v>
      </c>
      <c r="B24" s="64">
        <v>3.7100000000000001E-2</v>
      </c>
      <c r="C24" s="67">
        <v>3.3700000000000001E-2</v>
      </c>
      <c r="F24" s="64">
        <v>3.7100000000000001E-2</v>
      </c>
      <c r="G24" s="139">
        <f t="shared" si="0"/>
        <v>3.4000000000000002E-3</v>
      </c>
      <c r="H24" s="146">
        <f t="shared" si="1"/>
        <v>0</v>
      </c>
      <c r="I24" s="139">
        <f t="shared" si="2"/>
        <v>3.7100000000000001E-2</v>
      </c>
    </row>
    <row r="25" spans="1:9" ht="14.45">
      <c r="A25" s="215" t="s">
        <v>32</v>
      </c>
      <c r="B25" s="64">
        <v>6.9599999999999995E-2</v>
      </c>
      <c r="C25" s="67">
        <v>6.2199999999999998E-2</v>
      </c>
      <c r="F25" s="64">
        <v>6.9599999999999995E-2</v>
      </c>
      <c r="G25" s="139">
        <f t="shared" si="0"/>
        <v>7.3999999999999969E-3</v>
      </c>
      <c r="H25" s="146">
        <f t="shared" si="1"/>
        <v>0</v>
      </c>
      <c r="I25" s="139">
        <f t="shared" si="2"/>
        <v>6.9599999999999995E-2</v>
      </c>
    </row>
    <row r="26" spans="1:9" ht="14.45">
      <c r="A26" s="215" t="s">
        <v>33</v>
      </c>
      <c r="B26" s="64">
        <v>6.13E-2</v>
      </c>
      <c r="C26" s="67">
        <v>5.1999999999999998E-2</v>
      </c>
      <c r="F26" s="64">
        <v>6.13E-2</v>
      </c>
      <c r="G26" s="139">
        <f t="shared" si="0"/>
        <v>9.3000000000000027E-3</v>
      </c>
      <c r="H26" s="146">
        <f t="shared" si="1"/>
        <v>0</v>
      </c>
      <c r="I26" s="139">
        <f t="shared" si="2"/>
        <v>6.13E-2</v>
      </c>
    </row>
    <row r="27" spans="1:9" ht="12.95">
      <c r="A27" s="215" t="s">
        <v>125</v>
      </c>
      <c r="C27" s="139"/>
      <c r="F27" s="139">
        <f>SUM(F11:F26)</f>
        <v>1</v>
      </c>
      <c r="G27" s="139">
        <f>SUM(G11:G26)</f>
        <v>9.9900000000000017E-2</v>
      </c>
      <c r="I27" s="139">
        <f>SUM(I11:I26)</f>
        <v>1</v>
      </c>
    </row>
    <row r="28" spans="1:9">
      <c r="B28" s="139">
        <f>SUM(B11:B26)</f>
        <v>1</v>
      </c>
      <c r="D28" s="139">
        <f>SUM(D17:D27)</f>
        <v>0</v>
      </c>
      <c r="E28" s="139">
        <f>SUM(E11:E26)</f>
        <v>0</v>
      </c>
      <c r="F28" s="139">
        <f>SUM(F11:F26)</f>
        <v>1</v>
      </c>
      <c r="I28" s="137"/>
    </row>
  </sheetData>
  <pageMargins left="0.65" right="0.65" top="1" bottom="1" header="0.5" footer="0.5"/>
  <pageSetup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32159C95269649829869F39D3D78A7" ma:contentTypeVersion="19" ma:contentTypeDescription="Create a new document." ma:contentTypeScope="" ma:versionID="1a2d33048aced3fc96af3c7c7b89deea">
  <xsd:schema xmlns:xsd="http://www.w3.org/2001/XMLSchema" xmlns:xs="http://www.w3.org/2001/XMLSchema" xmlns:p="http://schemas.microsoft.com/office/2006/metadata/properties" xmlns:ns1="http://schemas.microsoft.com/sharepoint/v3" xmlns:ns2="69eef59b-4fb6-4551-80fa-880d5adf8c10" xmlns:ns3="704fe8ed-9af7-42bb-ab2d-7383d487533c" targetNamespace="http://schemas.microsoft.com/office/2006/metadata/properties" ma:root="true" ma:fieldsID="fa495fdc121c5706b94e864a694dff84" ns1:_="" ns2:_="" ns3:_="">
    <xsd:import namespace="http://schemas.microsoft.com/sharepoint/v3"/>
    <xsd:import namespace="69eef59b-4fb6-4551-80fa-880d5adf8c10"/>
    <xsd:import namespace="704fe8ed-9af7-42bb-ab2d-7383d487533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1:_ip_UnifiedCompliancePolicyProperties" minOccurs="0"/>
                <xsd:element ref="ns1:_ip_UnifiedCompliancePolicyUIAction" minOccurs="0"/>
                <xsd:element ref="ns3:MediaLengthInSeconds" minOccurs="0"/>
                <xsd:element ref="ns3:Processed"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4fe8ed-9af7-42bb-ab2d-7383d487533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Processed" ma:index="20" nillable="true" ma:displayName="Processed" ma:default="1" ma:format="Dropdown" ma:internalName="Processed">
      <xsd:simpleType>
        <xsd:restriction base="dms:Boolea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9eef59b-4fb6-4551-80fa-880d5adf8c10" xsi:nil="true"/>
    <_ip_UnifiedCompliancePolicyProperties xmlns="http://schemas.microsoft.com/sharepoint/v3" xsi:nil="true"/>
    <Processed xmlns="704fe8ed-9af7-42bb-ab2d-7383d487533c">true</Processed>
    <lcf76f155ced4ddcb4097134ff3c332f xmlns="704fe8ed-9af7-42bb-ab2d-7383d48753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326903-C61D-4F5C-ABAD-6B95B63BB8BE}"/>
</file>

<file path=customXml/itemProps2.xml><?xml version="1.0" encoding="utf-8"?>
<ds:datastoreItem xmlns:ds="http://schemas.openxmlformats.org/officeDocument/2006/customXml" ds:itemID="{DF50EA71-890A-4FFD-825A-F97FF27FBF07}"/>
</file>

<file path=customXml/itemProps3.xml><?xml version="1.0" encoding="utf-8"?>
<ds:datastoreItem xmlns:ds="http://schemas.openxmlformats.org/officeDocument/2006/customXml" ds:itemID="{CBCFE1AA-1128-4F3B-9E76-D0FA1D9375AB}"/>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Boyle, Marilyn (DCS)</dc:creator>
  <cp:keywords/>
  <dc:description/>
  <cp:lastModifiedBy>Caissie, Lisa (DCS)</cp:lastModifiedBy>
  <cp:revision/>
  <dcterms:created xsi:type="dcterms:W3CDTF">2024-06-28T17:43:46Z</dcterms:created>
  <dcterms:modified xsi:type="dcterms:W3CDTF">2025-07-17T19:41:05Z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0x010100AD32159C95269649829869F39D3D78A7</vt:lpwstr>
  </property>
  <property fmtid="{D5CDD505-2E9C-101B-9397-08002B2CF9AE}" pid="3" name="MediaServiceImageTags">
    <vt:lpwstr/>
  </property>
</Properties>
</file>