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marilyn_boyle_mass_gov/Documents/FY26 Allocations/Working Tables Not For DistributionsNew folder/"/>
    </mc:Choice>
  </mc:AlternateContent>
  <xr:revisionPtr revIDLastSave="152" documentId="8_{E44618FE-2B34-4B1D-BBD7-5F18C8C5B9E4}" xr6:coauthVersionLast="47" xr6:coauthVersionMax="47" xr10:uidLastSave="{07AD6E43-FFEE-45DF-9ACC-DAAB2D7113FF}"/>
  <bookViews>
    <workbookView xWindow="28680" yWindow="-120" windowWidth="29040" windowHeight="15720" xr2:uid="{ECB3BB67-4B91-4624-9894-8DBE7BE163CA}"/>
  </bookViews>
  <sheets>
    <sheet name="FY26 and FY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O30" i="1"/>
  <c r="G30" i="1"/>
  <c r="C30" i="1"/>
  <c r="S30" i="1" s="1"/>
  <c r="R13" i="1"/>
  <c r="B30" i="1"/>
  <c r="D13" i="1"/>
  <c r="E13" i="1"/>
  <c r="U13" i="1" l="1"/>
  <c r="P30" i="1"/>
  <c r="H13" i="1"/>
  <c r="I13" i="1"/>
  <c r="L13" i="1"/>
  <c r="M13" i="1"/>
  <c r="P13" i="1"/>
  <c r="Q13" i="1"/>
  <c r="D30" i="1" l="1"/>
  <c r="E30" i="1" s="1"/>
  <c r="R28" i="1"/>
  <c r="U28" i="1" s="1"/>
  <c r="Q28" i="1"/>
  <c r="P28" i="1"/>
  <c r="M28" i="1"/>
  <c r="L28" i="1"/>
  <c r="I28" i="1"/>
  <c r="H28" i="1"/>
  <c r="E28" i="1"/>
  <c r="D28" i="1"/>
  <c r="R27" i="1"/>
  <c r="U27" i="1" s="1"/>
  <c r="Q27" i="1"/>
  <c r="P27" i="1"/>
  <c r="M27" i="1"/>
  <c r="L27" i="1"/>
  <c r="I27" i="1"/>
  <c r="H27" i="1"/>
  <c r="E27" i="1"/>
  <c r="D27" i="1"/>
  <c r="R26" i="1"/>
  <c r="U26" i="1" s="1"/>
  <c r="Q26" i="1"/>
  <c r="P26" i="1"/>
  <c r="M26" i="1"/>
  <c r="L26" i="1"/>
  <c r="I26" i="1"/>
  <c r="H26" i="1"/>
  <c r="E26" i="1"/>
  <c r="D26" i="1"/>
  <c r="R25" i="1"/>
  <c r="U25" i="1" s="1"/>
  <c r="Q25" i="1"/>
  <c r="P25" i="1"/>
  <c r="M25" i="1"/>
  <c r="L25" i="1"/>
  <c r="I25" i="1"/>
  <c r="H25" i="1"/>
  <c r="E25" i="1"/>
  <c r="D25" i="1"/>
  <c r="R24" i="1"/>
  <c r="U24" i="1" s="1"/>
  <c r="Q24" i="1"/>
  <c r="P24" i="1"/>
  <c r="M24" i="1"/>
  <c r="L24" i="1"/>
  <c r="I24" i="1"/>
  <c r="H24" i="1"/>
  <c r="E24" i="1"/>
  <c r="D24" i="1"/>
  <c r="R23" i="1"/>
  <c r="U23" i="1" s="1"/>
  <c r="Q23" i="1"/>
  <c r="P23" i="1"/>
  <c r="M23" i="1"/>
  <c r="L23" i="1"/>
  <c r="I23" i="1"/>
  <c r="H23" i="1"/>
  <c r="E23" i="1"/>
  <c r="D23" i="1"/>
  <c r="R22" i="1"/>
  <c r="U22" i="1" s="1"/>
  <c r="Q22" i="1"/>
  <c r="P22" i="1"/>
  <c r="M22" i="1"/>
  <c r="L22" i="1"/>
  <c r="I22" i="1"/>
  <c r="H22" i="1"/>
  <c r="E22" i="1"/>
  <c r="D22" i="1"/>
  <c r="R21" i="1"/>
  <c r="U21" i="1" s="1"/>
  <c r="Q21" i="1"/>
  <c r="P21" i="1"/>
  <c r="M21" i="1"/>
  <c r="L21" i="1"/>
  <c r="I21" i="1"/>
  <c r="H21" i="1"/>
  <c r="E21" i="1"/>
  <c r="D21" i="1"/>
  <c r="R20" i="1"/>
  <c r="U20" i="1" s="1"/>
  <c r="Q20" i="1"/>
  <c r="P20" i="1"/>
  <c r="M20" i="1"/>
  <c r="L20" i="1"/>
  <c r="I20" i="1"/>
  <c r="H20" i="1"/>
  <c r="E20" i="1"/>
  <c r="D20" i="1"/>
  <c r="R19" i="1"/>
  <c r="U19" i="1" s="1"/>
  <c r="Q19" i="1"/>
  <c r="P19" i="1"/>
  <c r="M19" i="1"/>
  <c r="L19" i="1"/>
  <c r="I19" i="1"/>
  <c r="H19" i="1"/>
  <c r="E19" i="1"/>
  <c r="D19" i="1"/>
  <c r="R18" i="1"/>
  <c r="U18" i="1" s="1"/>
  <c r="Q18" i="1"/>
  <c r="P18" i="1"/>
  <c r="M18" i="1"/>
  <c r="L18" i="1"/>
  <c r="I18" i="1"/>
  <c r="H18" i="1"/>
  <c r="E18" i="1"/>
  <c r="D18" i="1"/>
  <c r="R17" i="1"/>
  <c r="U17" i="1" s="1"/>
  <c r="Q17" i="1"/>
  <c r="P17" i="1"/>
  <c r="M17" i="1"/>
  <c r="L17" i="1"/>
  <c r="I17" i="1"/>
  <c r="H17" i="1"/>
  <c r="E17" i="1"/>
  <c r="D17" i="1"/>
  <c r="R16" i="1"/>
  <c r="U16" i="1" s="1"/>
  <c r="Q16" i="1"/>
  <c r="P16" i="1"/>
  <c r="M16" i="1"/>
  <c r="L16" i="1"/>
  <c r="I16" i="1"/>
  <c r="H16" i="1"/>
  <c r="E16" i="1"/>
  <c r="D16" i="1"/>
  <c r="R15" i="1"/>
  <c r="U15" i="1" s="1"/>
  <c r="Q15" i="1"/>
  <c r="P15" i="1"/>
  <c r="M15" i="1"/>
  <c r="L15" i="1"/>
  <c r="I15" i="1"/>
  <c r="H15" i="1"/>
  <c r="E15" i="1"/>
  <c r="D15" i="1"/>
  <c r="R14" i="1"/>
  <c r="U14" i="1" s="1"/>
  <c r="Q14" i="1"/>
  <c r="P14" i="1"/>
  <c r="Q30" i="1" s="1"/>
  <c r="M14" i="1"/>
  <c r="L14" i="1"/>
  <c r="I14" i="1"/>
  <c r="H14" i="1"/>
  <c r="E14" i="1"/>
  <c r="D14" i="1"/>
  <c r="H30" i="1" l="1"/>
  <c r="I30" i="1" s="1"/>
  <c r="T25" i="1"/>
  <c r="T18" i="1"/>
  <c r="L30" i="1"/>
  <c r="M30" i="1"/>
  <c r="T16" i="1"/>
  <c r="T20" i="1"/>
  <c r="T24" i="1"/>
  <c r="T17" i="1"/>
  <c r="T23" i="1"/>
  <c r="T14" i="1"/>
  <c r="T21" i="1"/>
  <c r="T15" i="1"/>
  <c r="T27" i="1"/>
  <c r="T19" i="1"/>
  <c r="T22" i="1"/>
  <c r="T26" i="1"/>
  <c r="T28" i="1"/>
  <c r="R30" i="1"/>
  <c r="T30" i="1" l="1"/>
  <c r="U30" i="1" s="1"/>
  <c r="T13" i="1"/>
</calcChain>
</file>

<file path=xl/sharedStrings.xml><?xml version="1.0" encoding="utf-8"?>
<sst xmlns="http://schemas.openxmlformats.org/spreadsheetml/2006/main" count="72" uniqueCount="64">
  <si>
    <t>ATTACHMENT R</t>
  </si>
  <si>
    <t>Commonwealth of Massachusetts
Comparison of Fiscal Year 2026 and Fiscal Year 2025 Allocations to Local MassHire Workforce Areas
Wagner-Peyser 10% and 90% Funds and WIOA Title I Adult, Dislocated Worker, and Youth Funds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</si>
  <si>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</si>
  <si>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</si>
  <si>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</si>
  <si>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</si>
  <si>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</si>
  <si>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</si>
  <si>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</si>
  <si>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</si>
  <si>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</si>
  <si>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</si>
  <si>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</si>
  <si>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</si>
  <si>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</si>
  <si>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</si>
  <si>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</si>
  <si>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</si>
  <si>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</si>
  <si>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</si>
  <si>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</si>
  <si>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</si>
  <si>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</si>
  <si>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WAGNER-PEYSER</t>
  </si>
  <si>
    <t>TITLE I ADULT</t>
  </si>
  <si>
    <t>TITLE I DISLOCATED WORKER</t>
  </si>
  <si>
    <t>TITLE I YOUTH</t>
  </si>
  <si>
    <t>TOTAL FUNDING</t>
  </si>
  <si>
    <t>MassHire
Workforce
Areas</t>
  </si>
  <si>
    <t xml:space="preserve">
Wagner
Peyser
10% &amp; 90%
FY26</t>
  </si>
  <si>
    <t xml:space="preserve">
Wagner
Peyser
10% &amp; 90%
FY25</t>
  </si>
  <si>
    <t xml:space="preserve">
Change
from
FY25</t>
  </si>
  <si>
    <t xml:space="preserve">
%
Change 
from
FY25</t>
  </si>
  <si>
    <t xml:space="preserve">
WIOA
Title I
Adult
FY26</t>
  </si>
  <si>
    <t xml:space="preserve">
WIOA
Title I
Adult
FY25</t>
  </si>
  <si>
    <t xml:space="preserve">
WIOA
Title I
DW
FY26</t>
  </si>
  <si>
    <t xml:space="preserve">
WIOA
Title I
DW
FY25</t>
  </si>
  <si>
    <t xml:space="preserve">
WIOA
Title I
Youth
FY26</t>
  </si>
  <si>
    <t xml:space="preserve">
WIOA
Title I
Youth
FY25</t>
  </si>
  <si>
    <t>TOTAL
Workforce
Area
Funding
FY26</t>
  </si>
  <si>
    <t>TOTAL
Workforce
Area
Funding
FY25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</si>
  <si>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</si>
  <si>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</si>
  <si>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</si>
  <si>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</si>
  <si>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</si>
  <si>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</si>
  <si>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</si>
  <si>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</si>
  <si>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</si>
  <si>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 County</t>
  </si>
  <si>
    <t>Merrimack Valley</t>
  </si>
  <si>
    <t>Metro North</t>
  </si>
  <si>
    <t>Metro South/West</t>
  </si>
  <si>
    <t>No.Central</t>
  </si>
  <si>
    <t>North Shore</t>
  </si>
  <si>
    <t>South Shore</t>
  </si>
  <si>
    <t xml:space="preserve">                  </t>
  </si>
  <si>
    <t>TOTAL</t>
  </si>
  <si>
    <t xml:space="preserve">NOTE:    Funds do not include carry-in.   </t>
  </si>
  <si>
    <t>Assumes State Activities at 15%.</t>
  </si>
  <si>
    <t>Totals may not add due to rounding.</t>
  </si>
  <si>
    <t>MassHire Department of Career Services</t>
  </si>
  <si>
    <t>July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</si>
</sst>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5" formatCode="&quot;$&quot;#,##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1" fillId="0" borderId="0" xfId="1"/>
    <xf numFmtId="0" fontId="1" fillId="0" borderId="5" xfId="1" applyBorder="1"/>
    <xf numFmtId="3" fontId="5" fillId="0" borderId="0" xfId="1" applyNumberFormat="1" applyFont="1"/>
    <xf numFmtId="164" fontId="5" fillId="0" borderId="0" xfId="1" applyNumberFormat="1" applyFont="1"/>
    <xf numFmtId="0" fontId="6" fillId="0" borderId="4" xfId="1" applyFont="1" applyBorder="1"/>
    <xf numFmtId="0" fontId="4" fillId="0" borderId="33" xfId="1" applyFont="1" applyBorder="1"/>
    <xf numFmtId="3" fontId="5" fillId="0" borderId="34" xfId="1" applyNumberFormat="1" applyFont="1" applyBorder="1"/>
    <xf numFmtId="164" fontId="5" fillId="0" borderId="34" xfId="1" applyNumberFormat="1" applyFont="1" applyBorder="1"/>
    <xf numFmtId="0" fontId="1" fillId="0" borderId="34" xfId="1" applyBorder="1"/>
    <xf numFmtId="0" fontId="1" fillId="0" borderId="35" xfId="1" applyBorder="1"/>
    <xf numFmtId="0" fontId="9" fillId="0" borderId="6" xfId="1" applyFont="1" applyBorder="1" applyAlignment="1">
      <alignment horizontal="center"/>
    </xf>
    <xf numFmtId="3" fontId="9" fillId="0" borderId="7" xfId="1" applyNumberFormat="1" applyFont="1" applyBorder="1" applyAlignment="1">
      <alignment horizontal="center"/>
    </xf>
    <xf numFmtId="3" fontId="9" fillId="2" borderId="8" xfId="1" applyNumberFormat="1" applyFont="1" applyFill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3" fontId="9" fillId="2" borderId="7" xfId="1" applyNumberFormat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2" fillId="0" borderId="25" xfId="1" applyFont="1" applyBorder="1" applyAlignment="1">
      <alignment horizontal="left"/>
    </xf>
    <xf numFmtId="0" fontId="7" fillId="0" borderId="16" xfId="1" applyFont="1" applyBorder="1"/>
    <xf numFmtId="42" fontId="7" fillId="0" borderId="26" xfId="1" applyNumberFormat="1" applyFont="1" applyBorder="1"/>
    <xf numFmtId="0" fontId="13" fillId="0" borderId="25" xfId="1" applyFont="1" applyBorder="1" applyAlignment="1">
      <alignment horizontal="left" indent="1"/>
    </xf>
    <xf numFmtId="42" fontId="7" fillId="0" borderId="11" xfId="1" applyNumberFormat="1" applyFont="1" applyBorder="1"/>
    <xf numFmtId="42" fontId="7" fillId="0" borderId="23" xfId="1" applyNumberFormat="1" applyFont="1" applyBorder="1"/>
    <xf numFmtId="164" fontId="13" fillId="0" borderId="27" xfId="1" applyNumberFormat="1" applyFont="1" applyBorder="1" applyAlignment="1">
      <alignment horizontal="center"/>
    </xf>
    <xf numFmtId="42" fontId="7" fillId="0" borderId="23" xfId="2" applyNumberFormat="1" applyFont="1" applyFill="1" applyBorder="1" applyAlignment="1">
      <alignment horizontal="right"/>
    </xf>
    <xf numFmtId="42" fontId="7" fillId="0" borderId="30" xfId="1" applyNumberFormat="1" applyFont="1" applyBorder="1" applyAlignment="1">
      <alignment horizontal="center"/>
    </xf>
    <xf numFmtId="42" fontId="7" fillId="0" borderId="26" xfId="3" applyNumberFormat="1" applyFont="1" applyFill="1" applyBorder="1"/>
    <xf numFmtId="0" fontId="13" fillId="0" borderId="14" xfId="1" applyFont="1" applyBorder="1" applyAlignment="1">
      <alignment horizontal="left"/>
    </xf>
    <xf numFmtId="0" fontId="12" fillId="0" borderId="25" xfId="1" applyFont="1" applyBorder="1" applyAlignment="1">
      <alignment horizontal="left" indent="1"/>
    </xf>
    <xf numFmtId="0" fontId="13" fillId="2" borderId="4" xfId="1" applyFont="1" applyFill="1" applyBorder="1" applyAlignment="1">
      <alignment horizontal="left" indent="6"/>
    </xf>
    <xf numFmtId="3" fontId="13" fillId="2" borderId="0" xfId="1" applyNumberFormat="1" applyFont="1" applyFill="1"/>
    <xf numFmtId="3" fontId="7" fillId="2" borderId="0" xfId="0" applyNumberFormat="1" applyFont="1" applyFill="1"/>
    <xf numFmtId="164" fontId="13" fillId="2" borderId="0" xfId="1" applyNumberFormat="1" applyFont="1" applyFill="1"/>
    <xf numFmtId="42" fontId="13" fillId="2" borderId="0" xfId="1" applyNumberFormat="1" applyFont="1" applyFill="1"/>
    <xf numFmtId="44" fontId="13" fillId="2" borderId="0" xfId="1" applyNumberFormat="1" applyFont="1" applyFill="1"/>
    <xf numFmtId="0" fontId="7" fillId="0" borderId="0" xfId="1" applyFont="1"/>
    <xf numFmtId="0" fontId="7" fillId="0" borderId="5" xfId="1" applyFont="1" applyBorder="1"/>
    <xf numFmtId="0" fontId="13" fillId="2" borderId="4" xfId="1" applyFont="1" applyFill="1" applyBorder="1" applyAlignment="1">
      <alignment horizontal="left" indent="4"/>
    </xf>
    <xf numFmtId="3" fontId="13" fillId="0" borderId="0" xfId="1" applyNumberFormat="1" applyFont="1"/>
    <xf numFmtId="164" fontId="13" fillId="0" borderId="0" xfId="1" applyNumberFormat="1" applyFont="1"/>
    <xf numFmtId="0" fontId="12" fillId="2" borderId="11" xfId="1" applyFont="1" applyFill="1" applyBorder="1" applyAlignment="1">
      <alignment horizontal="left" indent="6"/>
    </xf>
    <xf numFmtId="3" fontId="12" fillId="2" borderId="12" xfId="1" applyNumberFormat="1" applyFont="1" applyFill="1" applyBorder="1"/>
    <xf numFmtId="3" fontId="12" fillId="2" borderId="29" xfId="1" applyNumberFormat="1" applyFont="1" applyFill="1" applyBorder="1"/>
    <xf numFmtId="0" fontId="7" fillId="0" borderId="12" xfId="1" applyFont="1" applyBorder="1"/>
    <xf numFmtId="0" fontId="14" fillId="0" borderId="12" xfId="1" applyFont="1" applyBorder="1"/>
    <xf numFmtId="3" fontId="7" fillId="0" borderId="12" xfId="1" applyNumberFormat="1" applyFont="1" applyBorder="1"/>
    <xf numFmtId="0" fontId="9" fillId="0" borderId="13" xfId="1" applyFont="1" applyBorder="1"/>
    <xf numFmtId="0" fontId="7" fillId="0" borderId="15" xfId="1" applyFont="1" applyBorder="1"/>
    <xf numFmtId="3" fontId="12" fillId="0" borderId="31" xfId="1" applyNumberFormat="1" applyFont="1" applyBorder="1" applyAlignment="1">
      <alignment horizontal="center"/>
    </xf>
    <xf numFmtId="3" fontId="12" fillId="0" borderId="16" xfId="1" applyNumberFormat="1" applyFont="1" applyBorder="1" applyAlignment="1">
      <alignment horizontal="center"/>
    </xf>
    <xf numFmtId="3" fontId="12" fillId="0" borderId="15" xfId="1" applyNumberFormat="1" applyFont="1" applyBorder="1" applyAlignment="1">
      <alignment horizontal="center"/>
    </xf>
    <xf numFmtId="0" fontId="12" fillId="0" borderId="32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7" fillId="0" borderId="32" xfId="1" applyFont="1" applyBorder="1"/>
    <xf numFmtId="42" fontId="13" fillId="0" borderId="15" xfId="1" applyNumberFormat="1" applyFont="1" applyBorder="1"/>
    <xf numFmtId="42" fontId="7" fillId="0" borderId="16" xfId="1" applyNumberFormat="1" applyFont="1" applyBorder="1"/>
    <xf numFmtId="42" fontId="7" fillId="0" borderId="32" xfId="1" applyNumberFormat="1" applyFont="1" applyBorder="1"/>
    <xf numFmtId="42" fontId="7" fillId="0" borderId="26" xfId="2" applyNumberFormat="1" applyFont="1" applyFill="1" applyBorder="1" applyAlignment="1">
      <alignment horizontal="right"/>
    </xf>
    <xf numFmtId="42" fontId="7" fillId="0" borderId="29" xfId="1" applyNumberFormat="1" applyFont="1" applyBorder="1" applyAlignment="1">
      <alignment horizontal="center"/>
    </xf>
    <xf numFmtId="3" fontId="12" fillId="0" borderId="17" xfId="1" applyNumberFormat="1" applyFont="1" applyBorder="1" applyAlignment="1">
      <alignment horizontal="center"/>
    </xf>
    <xf numFmtId="3" fontId="12" fillId="0" borderId="17" xfId="1" applyNumberFormat="1" applyFont="1" applyBorder="1" applyAlignment="1">
      <alignment horizontal="right"/>
    </xf>
    <xf numFmtId="0" fontId="7" fillId="0" borderId="17" xfId="1" applyFont="1" applyBorder="1"/>
    <xf numFmtId="42" fontId="7" fillId="0" borderId="11" xfId="1" applyNumberFormat="1" applyFont="1" applyBorder="1" applyAlignment="1">
      <alignment horizontal="right"/>
    </xf>
    <xf numFmtId="164" fontId="7" fillId="0" borderId="27" xfId="1" applyNumberFormat="1" applyFont="1" applyBorder="1" applyAlignment="1">
      <alignment horizontal="center"/>
    </xf>
    <xf numFmtId="0" fontId="9" fillId="3" borderId="10" xfId="1" applyFont="1" applyFill="1" applyBorder="1" applyAlignment="1">
      <alignment horizontal="center"/>
    </xf>
    <xf numFmtId="164" fontId="15" fillId="0" borderId="27" xfId="4" applyNumberFormat="1" applyFont="1" applyBorder="1" applyAlignment="1">
      <alignment horizontal="center"/>
    </xf>
    <xf numFmtId="0" fontId="7" fillId="0" borderId="31" xfId="1" applyFont="1" applyBorder="1"/>
    <xf numFmtId="0" fontId="7" fillId="0" borderId="26" xfId="1" applyFont="1" applyBorder="1"/>
    <xf numFmtId="42" fontId="7" fillId="0" borderId="28" xfId="3" applyNumberFormat="1" applyFont="1" applyFill="1" applyBorder="1"/>
    <xf numFmtId="42" fontId="0" fillId="0" borderId="0" xfId="0" applyNumberFormat="1"/>
    <xf numFmtId="42" fontId="15" fillId="0" borderId="26" xfId="4" applyNumberFormat="1" applyFont="1" applyBorder="1"/>
    <xf numFmtId="10" fontId="13" fillId="0" borderId="0" xfId="1" applyNumberFormat="1" applyFont="1"/>
    <xf numFmtId="164" fontId="0" fillId="0" borderId="0" xfId="0" applyNumberFormat="1"/>
    <xf numFmtId="44" fontId="0" fillId="0" borderId="0" xfId="0" applyNumberFormat="1"/>
    <xf numFmtId="0" fontId="12" fillId="0" borderId="4" xfId="1" applyFont="1" applyBorder="1" applyAlignment="1">
      <alignment horizontal="left" indent="1"/>
    </xf>
    <xf numFmtId="42" fontId="7" fillId="0" borderId="0" xfId="1" applyNumberFormat="1" applyFont="1" applyAlignment="1">
      <alignment horizontal="right"/>
    </xf>
    <xf numFmtId="42" fontId="7" fillId="0" borderId="0" xfId="1" applyNumberFormat="1" applyFont="1"/>
    <xf numFmtId="164" fontId="13" fillId="0" borderId="0" xfId="1" applyNumberFormat="1" applyFont="1" applyAlignment="1">
      <alignment horizontal="center"/>
    </xf>
    <xf numFmtId="165" fontId="15" fillId="0" borderId="0" xfId="0" applyNumberFormat="1" applyFont="1" applyAlignment="1">
      <alignment horizontal="center" vertical="center"/>
    </xf>
    <xf numFmtId="164" fontId="15" fillId="0" borderId="0" xfId="4" applyNumberFormat="1" applyFont="1" applyAlignment="1">
      <alignment horizontal="center"/>
    </xf>
    <xf numFmtId="42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42" fontId="15" fillId="0" borderId="0" xfId="4" applyNumberFormat="1" applyFont="1"/>
    <xf numFmtId="164" fontId="7" fillId="0" borderId="5" xfId="1" applyNumberFormat="1" applyFont="1" applyBorder="1" applyAlignment="1">
      <alignment horizontal="center"/>
    </xf>
    <xf numFmtId="42" fontId="13" fillId="0" borderId="11" xfId="1" applyNumberFormat="1" applyFont="1" applyBorder="1"/>
    <xf numFmtId="42" fontId="13" fillId="0" borderId="26" xfId="1" applyNumberFormat="1" applyFont="1" applyBorder="1"/>
    <xf numFmtId="42" fontId="7" fillId="0" borderId="29" xfId="1" applyNumberFormat="1" applyFont="1" applyBorder="1"/>
    <xf numFmtId="42" fontId="7" fillId="0" borderId="29" xfId="1" applyNumberFormat="1" applyFont="1" applyBorder="1" applyAlignment="1">
      <alignment horizontal="right"/>
    </xf>
    <xf numFmtId="42" fontId="13" fillId="0" borderId="12" xfId="1" applyNumberFormat="1" applyFont="1" applyBorder="1"/>
    <xf numFmtId="44" fontId="7" fillId="0" borderId="12" xfId="1" applyNumberFormat="1" applyFont="1" applyBorder="1"/>
    <xf numFmtId="164" fontId="13" fillId="0" borderId="13" xfId="1" applyNumberFormat="1" applyFont="1" applyBorder="1" applyAlignment="1">
      <alignment horizontal="center"/>
    </xf>
    <xf numFmtId="42" fontId="7" fillId="0" borderId="12" xfId="1" applyNumberFormat="1" applyFont="1" applyBorder="1"/>
    <xf numFmtId="42" fontId="7" fillId="0" borderId="12" xfId="1" applyNumberFormat="1" applyFont="1" applyBorder="1" applyAlignment="1">
      <alignment horizontal="center"/>
    </xf>
    <xf numFmtId="42" fontId="12" fillId="0" borderId="11" xfId="1" applyNumberFormat="1" applyFont="1" applyBorder="1"/>
    <xf numFmtId="42" fontId="12" fillId="0" borderId="12" xfId="1" applyNumberFormat="1" applyFont="1" applyBorder="1"/>
    <xf numFmtId="42" fontId="9" fillId="0" borderId="12" xfId="1" applyNumberFormat="1" applyFont="1" applyBorder="1"/>
    <xf numFmtId="164" fontId="9" fillId="0" borderId="13" xfId="1" applyNumberFormat="1" applyFont="1" applyBorder="1" applyAlignment="1">
      <alignment horizontal="center"/>
    </xf>
    <xf numFmtId="165" fontId="15" fillId="0" borderId="28" xfId="0" applyNumberFormat="1" applyFont="1" applyBorder="1" applyAlignment="1">
      <alignment horizontal="center" vertical="center"/>
    </xf>
    <xf numFmtId="42" fontId="7" fillId="0" borderId="26" xfId="1" applyNumberFormat="1" applyFont="1" applyBorder="1" applyAlignment="1">
      <alignment horizontal="right"/>
    </xf>
    <xf numFmtId="165" fontId="15" fillId="0" borderId="1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3" fontId="10" fillId="3" borderId="11" xfId="1" applyNumberFormat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3" fontId="12" fillId="3" borderId="15" xfId="1" applyNumberFormat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3" fontId="12" fillId="3" borderId="16" xfId="1" applyNumberFormat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12" fillId="3" borderId="31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49" fontId="12" fillId="2" borderId="12" xfId="1" applyNumberFormat="1" applyFont="1" applyFill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42" fontId="12" fillId="3" borderId="16" xfId="1" applyNumberFormat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42" fontId="12" fillId="3" borderId="15" xfId="1" applyNumberFormat="1" applyFont="1" applyFill="1" applyBorder="1" applyAlignment="1">
      <alignment horizontal="center" vertical="center" wrapText="1"/>
    </xf>
  </cellXfs>
  <cellStyles count="5">
    <cellStyle name="Currency 2 2" xfId="3" xr:uid="{A4C9C0BC-9D6C-4F94-AD7F-8963F802C345}"/>
    <cellStyle name="Currency 3" xfId="2" xr:uid="{7A1FD331-D022-430E-BCFC-2F507D3CD0D2}"/>
    <cellStyle name="Normal" xfId="0" builtinId="0"/>
    <cellStyle name="Normal 2" xfId="1" xr:uid="{87814E7C-4422-483C-8614-427448314593}"/>
    <cellStyle name="Normal 3" xfId="4" xr:uid="{20D253A2-790A-4C54-B0B8-40B4261004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C040-AA26-4A41-B517-EEB47AB532D3}">
  <dimension ref="A1:V39"/>
  <sheetViews>
    <sheetView tabSelected="1" topLeftCell="A2" zoomScale="90" zoomScaleNormal="90" workbookViewId="0">
      <selection activeCell="P35" sqref="P35"/>
    </sheetView>
  </sheetViews>
  <sheetFormatPr defaultRowHeight="14.45"/>
  <cols>
    <col min="1" max="1" width="22.28515625" customWidth="1"/>
    <col min="2" max="3" width="12.85546875" customWidth="1"/>
    <col min="4" max="4" width="10.28515625" customWidth="1"/>
    <col min="6" max="6" width="14.140625" customWidth="1"/>
    <col min="7" max="7" width="12.28515625" customWidth="1"/>
    <col min="8" max="8" width="12.42578125" customWidth="1"/>
    <col min="10" max="10" width="13.7109375" customWidth="1"/>
    <col min="11" max="11" width="12.42578125" customWidth="1"/>
    <col min="12" max="12" width="11.85546875" customWidth="1"/>
    <col min="14" max="14" width="12.7109375" customWidth="1"/>
    <col min="15" max="15" width="14.28515625" customWidth="1"/>
    <col min="16" max="16" width="14.42578125" customWidth="1"/>
    <col min="18" max="18" width="14.140625" customWidth="1"/>
    <col min="19" max="19" width="13.42578125" customWidth="1"/>
    <col min="20" max="20" width="12.7109375" customWidth="1"/>
    <col min="22" max="22" width="14.28515625" bestFit="1" customWidth="1"/>
  </cols>
  <sheetData>
    <row r="1" spans="1:22" ht="2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7"/>
    </row>
    <row r="2" spans="1:22" ht="92.25" customHeight="1" thickBo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10"/>
    </row>
    <row r="3" spans="1:22">
      <c r="A3" s="11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17" t="s">
        <v>10</v>
      </c>
      <c r="J3" s="15" t="s">
        <v>11</v>
      </c>
      <c r="K3" s="13" t="s">
        <v>12</v>
      </c>
      <c r="L3" s="13" t="s">
        <v>13</v>
      </c>
      <c r="M3" s="14" t="s">
        <v>14</v>
      </c>
      <c r="N3" s="18" t="s">
        <v>15</v>
      </c>
      <c r="O3" s="16" t="s">
        <v>16</v>
      </c>
      <c r="P3" s="16" t="s">
        <v>17</v>
      </c>
      <c r="Q3" s="17" t="s">
        <v>18</v>
      </c>
      <c r="R3" s="19" t="s">
        <v>19</v>
      </c>
      <c r="S3" s="20" t="s">
        <v>20</v>
      </c>
      <c r="T3" s="20" t="s">
        <v>21</v>
      </c>
      <c r="U3" s="21" t="s">
        <v>22</v>
      </c>
    </row>
    <row r="4" spans="1:22">
      <c r="A4" s="69"/>
      <c r="B4" s="111" t="s">
        <v>23</v>
      </c>
      <c r="C4" s="112"/>
      <c r="D4" s="112"/>
      <c r="E4" s="113"/>
      <c r="F4" s="111" t="s">
        <v>24</v>
      </c>
      <c r="G4" s="112"/>
      <c r="H4" s="112"/>
      <c r="I4" s="113"/>
      <c r="J4" s="111" t="s">
        <v>25</v>
      </c>
      <c r="K4" s="112"/>
      <c r="L4" s="112"/>
      <c r="M4" s="113"/>
      <c r="N4" s="114" t="s">
        <v>26</v>
      </c>
      <c r="O4" s="112"/>
      <c r="P4" s="112"/>
      <c r="Q4" s="113"/>
      <c r="R4" s="114" t="s">
        <v>27</v>
      </c>
      <c r="S4" s="112"/>
      <c r="T4" s="112"/>
      <c r="U4" s="113"/>
    </row>
    <row r="5" spans="1:22" ht="15" customHeight="1">
      <c r="A5" s="118" t="s">
        <v>28</v>
      </c>
      <c r="B5" s="121" t="s">
        <v>29</v>
      </c>
      <c r="C5" s="124" t="s">
        <v>30</v>
      </c>
      <c r="D5" s="115" t="s">
        <v>31</v>
      </c>
      <c r="E5" s="127" t="s">
        <v>32</v>
      </c>
      <c r="F5" s="130" t="s">
        <v>33</v>
      </c>
      <c r="G5" s="133" t="s">
        <v>34</v>
      </c>
      <c r="H5" s="115" t="s">
        <v>31</v>
      </c>
      <c r="I5" s="127" t="s">
        <v>32</v>
      </c>
      <c r="J5" s="134" t="s">
        <v>35</v>
      </c>
      <c r="K5" s="115" t="s">
        <v>36</v>
      </c>
      <c r="L5" s="115" t="s">
        <v>31</v>
      </c>
      <c r="M5" s="127" t="s">
        <v>32</v>
      </c>
      <c r="N5" s="138" t="s">
        <v>37</v>
      </c>
      <c r="O5" s="138" t="s">
        <v>38</v>
      </c>
      <c r="P5" s="115" t="s">
        <v>31</v>
      </c>
      <c r="Q5" s="127" t="s">
        <v>32</v>
      </c>
      <c r="R5" s="139" t="s">
        <v>39</v>
      </c>
      <c r="S5" s="137" t="s">
        <v>40</v>
      </c>
      <c r="T5" s="115" t="s">
        <v>31</v>
      </c>
      <c r="U5" s="127" t="s">
        <v>32</v>
      </c>
    </row>
    <row r="6" spans="1:22" ht="15" customHeight="1">
      <c r="A6" s="119"/>
      <c r="B6" s="122"/>
      <c r="C6" s="125"/>
      <c r="D6" s="116"/>
      <c r="E6" s="128"/>
      <c r="F6" s="131"/>
      <c r="G6" s="125"/>
      <c r="H6" s="116"/>
      <c r="I6" s="128"/>
      <c r="J6" s="131"/>
      <c r="K6" s="125"/>
      <c r="L6" s="116"/>
      <c r="M6" s="128"/>
      <c r="N6" s="122"/>
      <c r="O6" s="122"/>
      <c r="P6" s="116"/>
      <c r="Q6" s="128"/>
      <c r="R6" s="122"/>
      <c r="S6" s="125"/>
      <c r="T6" s="116"/>
      <c r="U6" s="128"/>
    </row>
    <row r="7" spans="1:22" ht="15" customHeight="1">
      <c r="A7" s="119"/>
      <c r="B7" s="122"/>
      <c r="C7" s="125"/>
      <c r="D7" s="116"/>
      <c r="E7" s="128"/>
      <c r="F7" s="131"/>
      <c r="G7" s="125"/>
      <c r="H7" s="116"/>
      <c r="I7" s="128"/>
      <c r="J7" s="131"/>
      <c r="K7" s="125"/>
      <c r="L7" s="116"/>
      <c r="M7" s="128"/>
      <c r="N7" s="122"/>
      <c r="O7" s="122"/>
      <c r="P7" s="116"/>
      <c r="Q7" s="128"/>
      <c r="R7" s="122"/>
      <c r="S7" s="125"/>
      <c r="T7" s="116"/>
      <c r="U7" s="128"/>
    </row>
    <row r="8" spans="1:22" ht="15" customHeight="1">
      <c r="A8" s="119"/>
      <c r="B8" s="122"/>
      <c r="C8" s="125"/>
      <c r="D8" s="116"/>
      <c r="E8" s="128"/>
      <c r="F8" s="131"/>
      <c r="G8" s="125"/>
      <c r="H8" s="116"/>
      <c r="I8" s="128"/>
      <c r="J8" s="131"/>
      <c r="K8" s="125"/>
      <c r="L8" s="116"/>
      <c r="M8" s="128"/>
      <c r="N8" s="122"/>
      <c r="O8" s="122"/>
      <c r="P8" s="116"/>
      <c r="Q8" s="128"/>
      <c r="R8" s="122"/>
      <c r="S8" s="125"/>
      <c r="T8" s="116"/>
      <c r="U8" s="128"/>
    </row>
    <row r="9" spans="1:22" ht="15" customHeight="1">
      <c r="A9" s="119"/>
      <c r="B9" s="122"/>
      <c r="C9" s="125"/>
      <c r="D9" s="116"/>
      <c r="E9" s="128"/>
      <c r="F9" s="131"/>
      <c r="G9" s="125"/>
      <c r="H9" s="116"/>
      <c r="I9" s="128"/>
      <c r="J9" s="131"/>
      <c r="K9" s="125"/>
      <c r="L9" s="116"/>
      <c r="M9" s="128"/>
      <c r="N9" s="122"/>
      <c r="O9" s="122"/>
      <c r="P9" s="116"/>
      <c r="Q9" s="128"/>
      <c r="R9" s="122"/>
      <c r="S9" s="125"/>
      <c r="T9" s="116"/>
      <c r="U9" s="128"/>
    </row>
    <row r="10" spans="1:22" ht="15" customHeight="1">
      <c r="A10" s="119"/>
      <c r="B10" s="122"/>
      <c r="C10" s="125"/>
      <c r="D10" s="116"/>
      <c r="E10" s="128"/>
      <c r="F10" s="131"/>
      <c r="G10" s="125"/>
      <c r="H10" s="116"/>
      <c r="I10" s="128"/>
      <c r="J10" s="131"/>
      <c r="K10" s="125"/>
      <c r="L10" s="116"/>
      <c r="M10" s="128"/>
      <c r="N10" s="122"/>
      <c r="O10" s="122"/>
      <c r="P10" s="116"/>
      <c r="Q10" s="128"/>
      <c r="R10" s="122"/>
      <c r="S10" s="125"/>
      <c r="T10" s="116"/>
      <c r="U10" s="128"/>
    </row>
    <row r="11" spans="1:22" ht="15" customHeight="1">
      <c r="A11" s="120"/>
      <c r="B11" s="123"/>
      <c r="C11" s="126"/>
      <c r="D11" s="117"/>
      <c r="E11" s="129"/>
      <c r="F11" s="132"/>
      <c r="G11" s="126"/>
      <c r="H11" s="117"/>
      <c r="I11" s="129"/>
      <c r="J11" s="132"/>
      <c r="K11" s="126"/>
      <c r="L11" s="117"/>
      <c r="M11" s="129"/>
      <c r="N11" s="123"/>
      <c r="O11" s="123"/>
      <c r="P11" s="117"/>
      <c r="Q11" s="129"/>
      <c r="R11" s="123"/>
      <c r="S11" s="126"/>
      <c r="T11" s="117"/>
      <c r="U11" s="129"/>
    </row>
    <row r="12" spans="1:22">
      <c r="A12" s="22"/>
      <c r="B12" s="53"/>
      <c r="C12" s="54"/>
      <c r="D12" s="54"/>
      <c r="E12" s="64"/>
      <c r="F12" s="55"/>
      <c r="G12" s="56"/>
      <c r="H12" s="57"/>
      <c r="I12" s="65"/>
      <c r="J12" s="71"/>
      <c r="K12" s="72"/>
      <c r="L12" s="58"/>
      <c r="M12" s="66"/>
      <c r="N12" s="52"/>
      <c r="O12" s="23"/>
      <c r="P12" s="58"/>
      <c r="Q12" s="66"/>
      <c r="R12" s="59"/>
      <c r="S12" s="60"/>
      <c r="T12" s="61"/>
      <c r="U12" s="66"/>
    </row>
    <row r="13" spans="1:22">
      <c r="A13" s="25" t="s">
        <v>41</v>
      </c>
      <c r="B13" s="26">
        <v>183952.97250000003</v>
      </c>
      <c r="C13" s="91">
        <v>190771</v>
      </c>
      <c r="D13" s="24">
        <f t="shared" ref="D13:D28" si="0">B13-C13</f>
        <v>-6818.0274999999674</v>
      </c>
      <c r="E13" s="28">
        <f t="shared" ref="E13:E28" si="1">SUM(B13/C13)-1</f>
        <v>-3.5739328828805039E-2</v>
      </c>
      <c r="F13" s="62">
        <v>273390</v>
      </c>
      <c r="G13" s="62">
        <v>339892</v>
      </c>
      <c r="H13" s="24">
        <f>F13-G13</f>
        <v>-66502</v>
      </c>
      <c r="I13" s="28">
        <f>SUM(F13/G13)-1</f>
        <v>-0.19565626728490226</v>
      </c>
      <c r="J13" s="73">
        <v>299163</v>
      </c>
      <c r="K13" s="31">
        <v>351528</v>
      </c>
      <c r="L13" s="63">
        <f>J13-K13</f>
        <v>-52365</v>
      </c>
      <c r="M13" s="28">
        <f t="shared" ref="M13:M30" si="2">SUM(J13/K13)-1</f>
        <v>-0.14896395166245646</v>
      </c>
      <c r="N13" s="62">
        <v>324758</v>
      </c>
      <c r="O13" s="62">
        <v>414493</v>
      </c>
      <c r="P13" s="63">
        <f>N13-O13</f>
        <v>-89735</v>
      </c>
      <c r="Q13" s="28">
        <f>SUM(N13/O13)-1</f>
        <v>-0.21649340278364171</v>
      </c>
      <c r="R13" s="89">
        <f t="shared" ref="R13:S28" si="3">SUM(B13+F13+J13+N13)</f>
        <v>1081263.9725000001</v>
      </c>
      <c r="S13" s="90">
        <f>SUM(C13+G13+K13+O13)</f>
        <v>1296684</v>
      </c>
      <c r="T13" s="24">
        <f>R13-S13</f>
        <v>-215420.02749999985</v>
      </c>
      <c r="U13" s="68">
        <f>SUM(R13/S13)-1</f>
        <v>-0.16613147652010807</v>
      </c>
      <c r="V13" s="77"/>
    </row>
    <row r="14" spans="1:22">
      <c r="A14" s="25" t="s">
        <v>42</v>
      </c>
      <c r="B14" s="26">
        <v>1130028.6843999999</v>
      </c>
      <c r="C14" s="91">
        <v>1170266</v>
      </c>
      <c r="D14" s="27">
        <f t="shared" si="0"/>
        <v>-40237.315600000089</v>
      </c>
      <c r="E14" s="28">
        <f t="shared" si="1"/>
        <v>-3.4383051032842227E-2</v>
      </c>
      <c r="F14" s="29">
        <v>1732295</v>
      </c>
      <c r="G14" s="29">
        <v>1956903</v>
      </c>
      <c r="H14" s="27">
        <f t="shared" ref="H14:H28" si="4">F14-G14</f>
        <v>-224608</v>
      </c>
      <c r="I14" s="28">
        <f t="shared" ref="I14:I28" si="5">SUM(F14/G14)-1</f>
        <v>-0.11477727817883665</v>
      </c>
      <c r="J14" s="31">
        <v>1073340</v>
      </c>
      <c r="K14" s="31">
        <v>1092717</v>
      </c>
      <c r="L14" s="30">
        <f t="shared" ref="L14:L30" si="6">J14-K14</f>
        <v>-19377</v>
      </c>
      <c r="M14" s="28">
        <f t="shared" si="2"/>
        <v>-1.7732862214095646E-2</v>
      </c>
      <c r="N14" s="29">
        <v>2220412</v>
      </c>
      <c r="O14" s="29">
        <v>2549210</v>
      </c>
      <c r="P14" s="30">
        <f t="shared" ref="P14:P28" si="7">N14-O14</f>
        <v>-328798</v>
      </c>
      <c r="Q14" s="28">
        <f t="shared" ref="Q14:Q28" si="8">SUM(N14/O14)-1</f>
        <v>-0.1289803507753382</v>
      </c>
      <c r="R14" s="89">
        <f t="shared" si="3"/>
        <v>6156075.6843999997</v>
      </c>
      <c r="S14" s="90">
        <f t="shared" si="3"/>
        <v>6769096</v>
      </c>
      <c r="T14" s="24">
        <f t="shared" ref="T14:T30" si="9">R14-S14</f>
        <v>-613020.31560000032</v>
      </c>
      <c r="U14" s="68">
        <f t="shared" ref="U14:U28" si="10">SUM(R14/S14)-1</f>
        <v>-9.0561622349572324E-2</v>
      </c>
      <c r="V14" s="77"/>
    </row>
    <row r="15" spans="1:22">
      <c r="A15" s="25" t="s">
        <v>43</v>
      </c>
      <c r="B15" s="26">
        <v>628004.29945000005</v>
      </c>
      <c r="C15" s="91">
        <v>626941</v>
      </c>
      <c r="D15" s="27">
        <f t="shared" si="0"/>
        <v>1063.2994500000495</v>
      </c>
      <c r="E15" s="28">
        <f t="shared" si="1"/>
        <v>1.6960119851789912E-3</v>
      </c>
      <c r="F15" s="29">
        <v>721997</v>
      </c>
      <c r="G15" s="29">
        <v>892122</v>
      </c>
      <c r="H15" s="27">
        <f t="shared" si="4"/>
        <v>-170125</v>
      </c>
      <c r="I15" s="28">
        <f t="shared" si="5"/>
        <v>-0.19069701229204072</v>
      </c>
      <c r="J15" s="31">
        <v>700192</v>
      </c>
      <c r="K15" s="31">
        <v>824602</v>
      </c>
      <c r="L15" s="30">
        <f t="shared" si="6"/>
        <v>-124410</v>
      </c>
      <c r="M15" s="28">
        <f t="shared" si="2"/>
        <v>-0.15087278468885601</v>
      </c>
      <c r="N15" s="29">
        <v>745794</v>
      </c>
      <c r="O15" s="29">
        <v>936861</v>
      </c>
      <c r="P15" s="30">
        <f t="shared" si="7"/>
        <v>-191067</v>
      </c>
      <c r="Q15" s="28">
        <f t="shared" si="8"/>
        <v>-0.20394380809960067</v>
      </c>
      <c r="R15" s="89">
        <f t="shared" si="3"/>
        <v>2795987.2994499998</v>
      </c>
      <c r="S15" s="90">
        <f t="shared" si="3"/>
        <v>3280526</v>
      </c>
      <c r="T15" s="24">
        <f t="shared" si="9"/>
        <v>-484538.70055000018</v>
      </c>
      <c r="U15" s="68">
        <f t="shared" si="10"/>
        <v>-0.14770152730080488</v>
      </c>
      <c r="V15" s="77"/>
    </row>
    <row r="16" spans="1:22">
      <c r="A16" s="25" t="s">
        <v>44</v>
      </c>
      <c r="B16" s="26">
        <v>421308.05034999998</v>
      </c>
      <c r="C16" s="91">
        <v>427896</v>
      </c>
      <c r="D16" s="27">
        <f t="shared" si="0"/>
        <v>-6587.9496500000241</v>
      </c>
      <c r="E16" s="28">
        <f t="shared" si="1"/>
        <v>-1.5396146844092962E-2</v>
      </c>
      <c r="F16" s="29">
        <v>680989</v>
      </c>
      <c r="G16" s="29">
        <v>741393</v>
      </c>
      <c r="H16" s="27">
        <f t="shared" si="4"/>
        <v>-60404</v>
      </c>
      <c r="I16" s="28">
        <f t="shared" si="5"/>
        <v>-8.1473658370122215E-2</v>
      </c>
      <c r="J16" s="31">
        <v>494316</v>
      </c>
      <c r="K16" s="31">
        <v>577936</v>
      </c>
      <c r="L16" s="30">
        <f t="shared" si="6"/>
        <v>-83620</v>
      </c>
      <c r="M16" s="28">
        <f t="shared" si="2"/>
        <v>-0.14468730101602945</v>
      </c>
      <c r="N16" s="29">
        <v>802647</v>
      </c>
      <c r="O16" s="29">
        <v>881127</v>
      </c>
      <c r="P16" s="30">
        <f t="shared" si="7"/>
        <v>-78480</v>
      </c>
      <c r="Q16" s="28">
        <f t="shared" si="8"/>
        <v>-8.9067750732868212E-2</v>
      </c>
      <c r="R16" s="89">
        <f t="shared" si="3"/>
        <v>2399260.0503500002</v>
      </c>
      <c r="S16" s="90">
        <f t="shared" si="3"/>
        <v>2628352</v>
      </c>
      <c r="T16" s="24">
        <f t="shared" si="9"/>
        <v>-229091.94964999985</v>
      </c>
      <c r="U16" s="68">
        <f t="shared" si="10"/>
        <v>-8.7161822179829707E-2</v>
      </c>
      <c r="V16" s="77"/>
    </row>
    <row r="17" spans="1:22">
      <c r="A17" s="25" t="s">
        <v>45</v>
      </c>
      <c r="B17" s="26">
        <v>422088.45689999993</v>
      </c>
      <c r="C17" s="91">
        <v>426045</v>
      </c>
      <c r="D17" s="27">
        <f t="shared" si="0"/>
        <v>-3956.5431000000681</v>
      </c>
      <c r="E17" s="28">
        <f t="shared" si="1"/>
        <v>-9.2866788719503379E-3</v>
      </c>
      <c r="F17" s="29">
        <v>721997</v>
      </c>
      <c r="G17" s="29">
        <v>819266</v>
      </c>
      <c r="H17" s="27">
        <f t="shared" si="4"/>
        <v>-97269</v>
      </c>
      <c r="I17" s="28">
        <f t="shared" si="5"/>
        <v>-0.11872700685735771</v>
      </c>
      <c r="J17" s="31">
        <v>562941</v>
      </c>
      <c r="K17" s="31">
        <v>582703</v>
      </c>
      <c r="L17" s="30">
        <f t="shared" si="6"/>
        <v>-19762</v>
      </c>
      <c r="M17" s="28">
        <f t="shared" si="2"/>
        <v>-3.3914361175418684E-2</v>
      </c>
      <c r="N17" s="29">
        <v>797306</v>
      </c>
      <c r="O17" s="29">
        <v>895199</v>
      </c>
      <c r="P17" s="30">
        <f t="shared" si="7"/>
        <v>-97893</v>
      </c>
      <c r="Q17" s="28">
        <f t="shared" si="8"/>
        <v>-0.10935333931338176</v>
      </c>
      <c r="R17" s="89">
        <f t="shared" si="3"/>
        <v>2504332.4568999996</v>
      </c>
      <c r="S17" s="90">
        <f t="shared" si="3"/>
        <v>2723213</v>
      </c>
      <c r="T17" s="24">
        <f t="shared" si="9"/>
        <v>-218880.54310000036</v>
      </c>
      <c r="U17" s="68">
        <f t="shared" si="10"/>
        <v>-8.0375843938759184E-2</v>
      </c>
      <c r="V17" s="77"/>
    </row>
    <row r="18" spans="1:22">
      <c r="A18" s="25" t="s">
        <v>46</v>
      </c>
      <c r="B18" s="26">
        <v>969153.44845000003</v>
      </c>
      <c r="C18" s="91">
        <v>962399</v>
      </c>
      <c r="D18" s="27">
        <f t="shared" si="0"/>
        <v>6754.4484500000253</v>
      </c>
      <c r="E18" s="28">
        <f t="shared" si="1"/>
        <v>7.0183452497352139E-3</v>
      </c>
      <c r="F18" s="29">
        <v>914612</v>
      </c>
      <c r="G18" s="29">
        <v>940238</v>
      </c>
      <c r="H18" s="27">
        <f t="shared" si="4"/>
        <v>-25626</v>
      </c>
      <c r="I18" s="28">
        <f t="shared" si="5"/>
        <v>-2.7254801443889698E-2</v>
      </c>
      <c r="J18" s="31">
        <v>810635</v>
      </c>
      <c r="K18" s="31">
        <v>960447</v>
      </c>
      <c r="L18" s="30">
        <f t="shared" si="6"/>
        <v>-149812</v>
      </c>
      <c r="M18" s="28">
        <f t="shared" si="2"/>
        <v>-0.15598153776314572</v>
      </c>
      <c r="N18" s="29">
        <v>1036983</v>
      </c>
      <c r="O18" s="29">
        <v>1077858</v>
      </c>
      <c r="P18" s="30">
        <f t="shared" si="7"/>
        <v>-40875</v>
      </c>
      <c r="Q18" s="28">
        <f t="shared" si="8"/>
        <v>-3.7922435051741532E-2</v>
      </c>
      <c r="R18" s="89">
        <f t="shared" si="3"/>
        <v>3731383.44845</v>
      </c>
      <c r="S18" s="90">
        <f t="shared" si="3"/>
        <v>3940942</v>
      </c>
      <c r="T18" s="24">
        <f t="shared" si="9"/>
        <v>-209558.55154999997</v>
      </c>
      <c r="U18" s="68">
        <f t="shared" si="10"/>
        <v>-5.317473628132563E-2</v>
      </c>
      <c r="V18" s="77"/>
    </row>
    <row r="19" spans="1:22">
      <c r="A19" s="25" t="s">
        <v>47</v>
      </c>
      <c r="B19" s="26">
        <v>365564.72535000002</v>
      </c>
      <c r="C19" s="91">
        <v>393379</v>
      </c>
      <c r="D19" s="27">
        <f t="shared" si="0"/>
        <v>-27814.274649999978</v>
      </c>
      <c r="E19" s="28">
        <f t="shared" si="1"/>
        <v>-7.0706048492674922E-2</v>
      </c>
      <c r="F19" s="29">
        <v>319369</v>
      </c>
      <c r="G19" s="29">
        <v>390768</v>
      </c>
      <c r="H19" s="27">
        <f t="shared" si="4"/>
        <v>-71399</v>
      </c>
      <c r="I19" s="28">
        <f t="shared" si="5"/>
        <v>-0.18271455185685626</v>
      </c>
      <c r="J19" s="31">
        <v>331331</v>
      </c>
      <c r="K19" s="31">
        <v>370594</v>
      </c>
      <c r="L19" s="30">
        <f t="shared" si="6"/>
        <v>-39263</v>
      </c>
      <c r="M19" s="28">
        <f t="shared" si="2"/>
        <v>-0.1059461297268709</v>
      </c>
      <c r="N19" s="29">
        <v>610344</v>
      </c>
      <c r="O19" s="29">
        <v>753746</v>
      </c>
      <c r="P19" s="30">
        <f t="shared" si="7"/>
        <v>-143402</v>
      </c>
      <c r="Q19" s="28">
        <f t="shared" si="8"/>
        <v>-0.19025241924998604</v>
      </c>
      <c r="R19" s="89">
        <f t="shared" si="3"/>
        <v>1626608.72535</v>
      </c>
      <c r="S19" s="90">
        <f t="shared" si="3"/>
        <v>1908487</v>
      </c>
      <c r="T19" s="24">
        <f t="shared" si="9"/>
        <v>-281878.27465000004</v>
      </c>
      <c r="U19" s="68">
        <f t="shared" si="10"/>
        <v>-0.14769724637893789</v>
      </c>
      <c r="V19" s="77"/>
    </row>
    <row r="20" spans="1:22">
      <c r="A20" s="25" t="s">
        <v>48</v>
      </c>
      <c r="B20" s="26">
        <v>481064.89474999998</v>
      </c>
      <c r="C20" s="91">
        <v>474921</v>
      </c>
      <c r="D20" s="27">
        <f t="shared" si="0"/>
        <v>6143.8947499999776</v>
      </c>
      <c r="E20" s="28">
        <f t="shared" si="1"/>
        <v>1.2936666835115629E-2</v>
      </c>
      <c r="F20" s="29">
        <v>369076</v>
      </c>
      <c r="G20" s="29">
        <v>443196</v>
      </c>
      <c r="H20" s="27">
        <f t="shared" si="4"/>
        <v>-74120</v>
      </c>
      <c r="I20" s="28">
        <f t="shared" si="5"/>
        <v>-0.16723977653227917</v>
      </c>
      <c r="J20" s="31">
        <v>537207</v>
      </c>
      <c r="K20" s="31">
        <v>614877</v>
      </c>
      <c r="L20" s="30">
        <f t="shared" si="6"/>
        <v>-77670</v>
      </c>
      <c r="M20" s="28">
        <f t="shared" si="2"/>
        <v>-0.12631794651613248</v>
      </c>
      <c r="N20" s="29">
        <v>399481</v>
      </c>
      <c r="O20" s="29">
        <v>479406</v>
      </c>
      <c r="P20" s="30">
        <f t="shared" si="7"/>
        <v>-79925</v>
      </c>
      <c r="Q20" s="28">
        <f t="shared" si="8"/>
        <v>-0.16671672861833187</v>
      </c>
      <c r="R20" s="89">
        <f t="shared" si="3"/>
        <v>1786828.89475</v>
      </c>
      <c r="S20" s="90">
        <f t="shared" si="3"/>
        <v>2012400</v>
      </c>
      <c r="T20" s="24">
        <f t="shared" si="9"/>
        <v>-225571.10525000002</v>
      </c>
      <c r="U20" s="68">
        <f t="shared" si="10"/>
        <v>-0.11209059096104157</v>
      </c>
      <c r="V20" s="77"/>
    </row>
    <row r="21" spans="1:22">
      <c r="A21" s="25" t="s">
        <v>49</v>
      </c>
      <c r="B21" s="26">
        <v>356422.82004999998</v>
      </c>
      <c r="C21" s="91">
        <v>379050</v>
      </c>
      <c r="D21" s="27">
        <f t="shared" si="0"/>
        <v>-22627.17995000002</v>
      </c>
      <c r="E21" s="28">
        <f t="shared" si="1"/>
        <v>-5.969444651101441E-2</v>
      </c>
      <c r="F21" s="29">
        <v>513227</v>
      </c>
      <c r="G21" s="29">
        <v>659478</v>
      </c>
      <c r="H21" s="27">
        <f t="shared" si="4"/>
        <v>-146251</v>
      </c>
      <c r="I21" s="28">
        <f t="shared" si="5"/>
        <v>-0.22176782242925464</v>
      </c>
      <c r="J21" s="31">
        <v>499677</v>
      </c>
      <c r="K21" s="31">
        <v>598194</v>
      </c>
      <c r="L21" s="30">
        <f t="shared" si="6"/>
        <v>-98517</v>
      </c>
      <c r="M21" s="28">
        <f t="shared" si="2"/>
        <v>-0.16469071906438382</v>
      </c>
      <c r="N21" s="29">
        <v>576230</v>
      </c>
      <c r="O21" s="29">
        <v>734542</v>
      </c>
      <c r="P21" s="30">
        <f t="shared" si="7"/>
        <v>-158312</v>
      </c>
      <c r="Q21" s="28">
        <f t="shared" si="8"/>
        <v>-0.21552477598285735</v>
      </c>
      <c r="R21" s="89">
        <f t="shared" si="3"/>
        <v>1945556.82005</v>
      </c>
      <c r="S21" s="90">
        <f t="shared" si="3"/>
        <v>2371264</v>
      </c>
      <c r="T21" s="24">
        <f t="shared" si="9"/>
        <v>-425707.17995000002</v>
      </c>
      <c r="U21" s="68">
        <f t="shared" si="10"/>
        <v>-0.17952753466083915</v>
      </c>
      <c r="V21" s="77"/>
    </row>
    <row r="22" spans="1:22">
      <c r="A22" s="25" t="s">
        <v>50</v>
      </c>
      <c r="B22" s="26">
        <v>699690.21539999999</v>
      </c>
      <c r="C22" s="91">
        <v>722390</v>
      </c>
      <c r="D22" s="27">
        <f t="shared" si="0"/>
        <v>-22699.784600000014</v>
      </c>
      <c r="E22" s="28">
        <f t="shared" si="1"/>
        <v>-3.1423171140242845E-2</v>
      </c>
      <c r="F22" s="29">
        <v>1548378</v>
      </c>
      <c r="G22" s="29">
        <v>1710220</v>
      </c>
      <c r="H22" s="27">
        <f t="shared" si="4"/>
        <v>-161842</v>
      </c>
      <c r="I22" s="28">
        <f t="shared" si="5"/>
        <v>-9.4632269532574753E-2</v>
      </c>
      <c r="J22" s="31">
        <v>748444</v>
      </c>
      <c r="K22" s="31">
        <v>898482</v>
      </c>
      <c r="L22" s="30">
        <f t="shared" si="6"/>
        <v>-150038</v>
      </c>
      <c r="M22" s="28">
        <f t="shared" si="2"/>
        <v>-0.16699054627694265</v>
      </c>
      <c r="N22" s="29">
        <v>1672882</v>
      </c>
      <c r="O22" s="29">
        <v>1924988</v>
      </c>
      <c r="P22" s="30">
        <f t="shared" si="7"/>
        <v>-252106</v>
      </c>
      <c r="Q22" s="28">
        <f t="shared" si="8"/>
        <v>-0.13096497224917769</v>
      </c>
      <c r="R22" s="89">
        <f t="shared" si="3"/>
        <v>4669394.2154000001</v>
      </c>
      <c r="S22" s="90">
        <f t="shared" si="3"/>
        <v>5256080</v>
      </c>
      <c r="T22" s="24">
        <f t="shared" si="9"/>
        <v>-586685.7845999999</v>
      </c>
      <c r="U22" s="68">
        <f t="shared" si="10"/>
        <v>-0.11162040619625269</v>
      </c>
      <c r="V22" s="77"/>
    </row>
    <row r="23" spans="1:22">
      <c r="A23" s="25" t="s">
        <v>51</v>
      </c>
      <c r="B23" s="26">
        <v>596007.63090000011</v>
      </c>
      <c r="C23" s="91">
        <v>588540</v>
      </c>
      <c r="D23" s="27">
        <f t="shared" si="0"/>
        <v>7467.6309000001056</v>
      </c>
      <c r="E23" s="28">
        <f t="shared" si="1"/>
        <v>1.2688399938831862E-2</v>
      </c>
      <c r="F23" s="29">
        <v>1046336</v>
      </c>
      <c r="G23" s="29">
        <v>1131909</v>
      </c>
      <c r="H23" s="27">
        <f t="shared" si="4"/>
        <v>-85573</v>
      </c>
      <c r="I23" s="28">
        <f t="shared" si="5"/>
        <v>-7.560060040162242E-2</v>
      </c>
      <c r="J23" s="31">
        <v>632639</v>
      </c>
      <c r="K23" s="31">
        <v>722123</v>
      </c>
      <c r="L23" s="30">
        <f t="shared" si="6"/>
        <v>-89484</v>
      </c>
      <c r="M23" s="28">
        <f t="shared" si="2"/>
        <v>-0.12391794749647911</v>
      </c>
      <c r="N23" s="29">
        <v>1150515</v>
      </c>
      <c r="O23" s="29">
        <v>1247150</v>
      </c>
      <c r="P23" s="30">
        <f t="shared" si="7"/>
        <v>-96635</v>
      </c>
      <c r="Q23" s="28">
        <f t="shared" si="8"/>
        <v>-7.7484665036282707E-2</v>
      </c>
      <c r="R23" s="89">
        <f t="shared" si="3"/>
        <v>3425497.6309000002</v>
      </c>
      <c r="S23" s="90">
        <f t="shared" si="3"/>
        <v>3689722</v>
      </c>
      <c r="T23" s="24">
        <f t="shared" si="9"/>
        <v>-264224.36909999978</v>
      </c>
      <c r="U23" s="68">
        <f t="shared" si="10"/>
        <v>-7.1610915158377697E-2</v>
      </c>
      <c r="V23" s="77"/>
    </row>
    <row r="24" spans="1:22">
      <c r="A24" s="25" t="s">
        <v>52</v>
      </c>
      <c r="B24" s="26">
        <v>1364931.05595</v>
      </c>
      <c r="C24" s="91">
        <v>1372780</v>
      </c>
      <c r="D24" s="27">
        <f t="shared" si="0"/>
        <v>-7848.9440500000492</v>
      </c>
      <c r="E24" s="28">
        <f t="shared" si="1"/>
        <v>-5.7175541965938104E-3</v>
      </c>
      <c r="F24" s="29">
        <v>1052550</v>
      </c>
      <c r="G24" s="29">
        <v>904340</v>
      </c>
      <c r="H24" s="27">
        <f t="shared" si="4"/>
        <v>148210</v>
      </c>
      <c r="I24" s="28">
        <f t="shared" si="5"/>
        <v>0.16388747594931119</v>
      </c>
      <c r="J24" s="31">
        <v>1043318</v>
      </c>
      <c r="K24" s="31">
        <v>1116549</v>
      </c>
      <c r="L24" s="30">
        <f t="shared" si="6"/>
        <v>-73231</v>
      </c>
      <c r="M24" s="28">
        <f t="shared" si="2"/>
        <v>-6.5586911098393319E-2</v>
      </c>
      <c r="N24" s="29">
        <v>1253817</v>
      </c>
      <c r="O24" s="29">
        <v>1005465</v>
      </c>
      <c r="P24" s="30">
        <f t="shared" si="7"/>
        <v>248352</v>
      </c>
      <c r="Q24" s="28">
        <f t="shared" si="8"/>
        <v>0.24700213334128995</v>
      </c>
      <c r="R24" s="89">
        <f t="shared" si="3"/>
        <v>4714616.05595</v>
      </c>
      <c r="S24" s="90">
        <f t="shared" si="3"/>
        <v>4399134</v>
      </c>
      <c r="T24" s="24">
        <f t="shared" si="9"/>
        <v>315482.05594999995</v>
      </c>
      <c r="U24" s="68">
        <f t="shared" si="10"/>
        <v>7.1714581995001803E-2</v>
      </c>
      <c r="V24" s="77"/>
    </row>
    <row r="25" spans="1:22">
      <c r="A25" s="25" t="s">
        <v>53</v>
      </c>
      <c r="B25" s="26">
        <v>1504623.8284</v>
      </c>
      <c r="C25" s="91">
        <v>1513939</v>
      </c>
      <c r="D25" s="27">
        <f t="shared" si="0"/>
        <v>-9315.1716000000015</v>
      </c>
      <c r="E25" s="28">
        <f t="shared" si="1"/>
        <v>-6.1529372055281195E-3</v>
      </c>
      <c r="F25" s="29">
        <v>726968</v>
      </c>
      <c r="G25" s="29">
        <v>856017</v>
      </c>
      <c r="H25" s="27">
        <f t="shared" si="4"/>
        <v>-129049</v>
      </c>
      <c r="I25" s="28">
        <f t="shared" si="5"/>
        <v>-0.15075518360032569</v>
      </c>
      <c r="J25" s="31">
        <v>1120520</v>
      </c>
      <c r="K25" s="31">
        <v>1180896</v>
      </c>
      <c r="L25" s="30">
        <f t="shared" si="6"/>
        <v>-60376</v>
      </c>
      <c r="M25" s="28">
        <f t="shared" si="2"/>
        <v>-5.1127279624962774E-2</v>
      </c>
      <c r="N25" s="29">
        <v>926853</v>
      </c>
      <c r="O25" s="29">
        <v>1092337</v>
      </c>
      <c r="P25" s="30">
        <f t="shared" si="7"/>
        <v>-165484</v>
      </c>
      <c r="Q25" s="28">
        <f t="shared" si="8"/>
        <v>-0.15149537184952999</v>
      </c>
      <c r="R25" s="89">
        <f t="shared" si="3"/>
        <v>4278964.8284</v>
      </c>
      <c r="S25" s="90">
        <f t="shared" si="3"/>
        <v>4643189</v>
      </c>
      <c r="T25" s="24">
        <f t="shared" si="9"/>
        <v>-364224.1716</v>
      </c>
      <c r="U25" s="68">
        <f t="shared" si="10"/>
        <v>-7.8442676272708289E-2</v>
      </c>
      <c r="V25" s="77"/>
    </row>
    <row r="26" spans="1:22">
      <c r="A26" s="25" t="s">
        <v>54</v>
      </c>
      <c r="B26" s="26">
        <v>416514.12439999997</v>
      </c>
      <c r="C26" s="91">
        <v>418040</v>
      </c>
      <c r="D26" s="27">
        <f t="shared" si="0"/>
        <v>-1525.8756000000285</v>
      </c>
      <c r="E26" s="28">
        <f t="shared" si="1"/>
        <v>-3.6500708066214971E-3</v>
      </c>
      <c r="F26" s="29">
        <v>428725</v>
      </c>
      <c r="G26" s="29">
        <v>501487</v>
      </c>
      <c r="H26" s="27">
        <f t="shared" si="4"/>
        <v>-72762</v>
      </c>
      <c r="I26" s="28">
        <f t="shared" si="5"/>
        <v>-0.14509249492010756</v>
      </c>
      <c r="J26" s="31">
        <v>466437</v>
      </c>
      <c r="K26" s="31">
        <v>501673</v>
      </c>
      <c r="L26" s="30">
        <f t="shared" si="6"/>
        <v>-35236</v>
      </c>
      <c r="M26" s="28">
        <f t="shared" si="2"/>
        <v>-7.0236987041359611E-2</v>
      </c>
      <c r="N26" s="29">
        <v>421036</v>
      </c>
      <c r="O26" s="29">
        <v>494356</v>
      </c>
      <c r="P26" s="30">
        <f t="shared" si="7"/>
        <v>-73320</v>
      </c>
      <c r="Q26" s="28">
        <f t="shared" si="8"/>
        <v>-0.14831417035496686</v>
      </c>
      <c r="R26" s="89">
        <f t="shared" si="3"/>
        <v>1732712.1244000001</v>
      </c>
      <c r="S26" s="90">
        <f t="shared" si="3"/>
        <v>1915556</v>
      </c>
      <c r="T26" s="24">
        <f t="shared" si="9"/>
        <v>-182843.87559999991</v>
      </c>
      <c r="U26" s="68">
        <f t="shared" si="10"/>
        <v>-9.5452117087675759E-2</v>
      </c>
      <c r="V26" s="77"/>
    </row>
    <row r="27" spans="1:22">
      <c r="A27" s="25" t="s">
        <v>55</v>
      </c>
      <c r="B27" s="26">
        <v>694561.82949999999</v>
      </c>
      <c r="C27" s="91">
        <v>700318</v>
      </c>
      <c r="D27" s="27">
        <f t="shared" si="0"/>
        <v>-5756.1705000000075</v>
      </c>
      <c r="E27" s="28">
        <f t="shared" si="1"/>
        <v>-8.2193667733800879E-3</v>
      </c>
      <c r="F27" s="29">
        <v>672290</v>
      </c>
      <c r="G27" s="29">
        <v>707661</v>
      </c>
      <c r="H27" s="27">
        <f t="shared" si="4"/>
        <v>-35371</v>
      </c>
      <c r="I27" s="28">
        <f t="shared" si="5"/>
        <v>-4.9982972072786236E-2</v>
      </c>
      <c r="J27" s="31">
        <v>629422</v>
      </c>
      <c r="K27" s="31">
        <v>679224</v>
      </c>
      <c r="L27" s="30">
        <f t="shared" si="6"/>
        <v>-49802</v>
      </c>
      <c r="M27" s="28">
        <f t="shared" si="2"/>
        <v>-7.3321908530911695E-2</v>
      </c>
      <c r="N27" s="29">
        <v>705087</v>
      </c>
      <c r="O27" s="29">
        <v>770588</v>
      </c>
      <c r="P27" s="30">
        <f t="shared" si="7"/>
        <v>-65501</v>
      </c>
      <c r="Q27" s="28">
        <f t="shared" si="8"/>
        <v>-8.5001323664526285E-2</v>
      </c>
      <c r="R27" s="89">
        <f t="shared" si="3"/>
        <v>2701360.8295</v>
      </c>
      <c r="S27" s="90">
        <f t="shared" si="3"/>
        <v>2857791</v>
      </c>
      <c r="T27" s="24">
        <f t="shared" si="9"/>
        <v>-156430.17050000001</v>
      </c>
      <c r="U27" s="68">
        <f t="shared" si="10"/>
        <v>-5.4738142327413031E-2</v>
      </c>
      <c r="V27" s="77"/>
    </row>
    <row r="28" spans="1:22">
      <c r="A28" s="25" t="s">
        <v>56</v>
      </c>
      <c r="B28" s="26">
        <v>914747.96325000003</v>
      </c>
      <c r="C28" s="91">
        <v>907998</v>
      </c>
      <c r="D28" s="24">
        <f t="shared" si="0"/>
        <v>6749.9632500000298</v>
      </c>
      <c r="E28" s="28">
        <f t="shared" si="1"/>
        <v>7.4338966054992017E-3</v>
      </c>
      <c r="F28" s="62">
        <v>704600</v>
      </c>
      <c r="G28" s="62">
        <v>811835</v>
      </c>
      <c r="H28" s="24">
        <f t="shared" si="4"/>
        <v>-107235</v>
      </c>
      <c r="I28" s="28">
        <f t="shared" si="5"/>
        <v>-0.13208964875867635</v>
      </c>
      <c r="J28" s="31">
        <v>773106</v>
      </c>
      <c r="K28" s="31">
        <v>843668</v>
      </c>
      <c r="L28" s="63">
        <f t="shared" si="6"/>
        <v>-70562</v>
      </c>
      <c r="M28" s="28">
        <f t="shared" si="2"/>
        <v>-8.3637165330438079E-2</v>
      </c>
      <c r="N28" s="62">
        <v>725676</v>
      </c>
      <c r="O28" s="62">
        <v>830112</v>
      </c>
      <c r="P28" s="63">
        <f t="shared" si="7"/>
        <v>-104436</v>
      </c>
      <c r="Q28" s="28">
        <f t="shared" si="8"/>
        <v>-0.125809529316526</v>
      </c>
      <c r="R28" s="89">
        <f t="shared" si="3"/>
        <v>3118129.96325</v>
      </c>
      <c r="S28" s="90">
        <f t="shared" si="3"/>
        <v>3393613</v>
      </c>
      <c r="T28" s="24">
        <f t="shared" si="9"/>
        <v>-275483.03674999997</v>
      </c>
      <c r="U28" s="68">
        <f t="shared" si="10"/>
        <v>-8.1176915797411153E-2</v>
      </c>
      <c r="V28" s="77"/>
    </row>
    <row r="29" spans="1:22">
      <c r="A29" s="32"/>
      <c r="B29" s="89"/>
      <c r="C29" s="93"/>
      <c r="D29" s="94"/>
      <c r="E29" s="95"/>
      <c r="F29" s="89"/>
      <c r="G29" s="93"/>
      <c r="H29" s="96"/>
      <c r="I29" s="95"/>
      <c r="J29" s="89"/>
      <c r="K29" s="93"/>
      <c r="L29" s="97" t="s">
        <v>57</v>
      </c>
      <c r="M29" s="95"/>
      <c r="N29" s="89"/>
      <c r="O29" s="93"/>
      <c r="P29" s="97"/>
      <c r="Q29" s="95"/>
      <c r="R29" s="98"/>
      <c r="S29" s="99"/>
      <c r="T29" s="100"/>
      <c r="U29" s="101"/>
    </row>
    <row r="30" spans="1:22">
      <c r="A30" s="33" t="s">
        <v>58</v>
      </c>
      <c r="B30" s="67">
        <f>SUM(B13:B28)</f>
        <v>11148665</v>
      </c>
      <c r="C30" s="92">
        <f>SUM(C13:C28)</f>
        <v>11275673</v>
      </c>
      <c r="D30" s="24">
        <f>B30-C30</f>
        <v>-127008</v>
      </c>
      <c r="E30" s="28">
        <f>SUM(D30/C30)</f>
        <v>-1.1263895290329898E-2</v>
      </c>
      <c r="F30" s="102">
        <v>12426799</v>
      </c>
      <c r="G30" s="103">
        <f>SUM(G13:G28)</f>
        <v>13806725</v>
      </c>
      <c r="H30" s="24">
        <f>SUM(H13:H28)</f>
        <v>-1379926</v>
      </c>
      <c r="I30" s="70">
        <f>H30/G30</f>
        <v>-9.9945932145385677E-2</v>
      </c>
      <c r="J30" s="104">
        <v>10722688</v>
      </c>
      <c r="K30" s="24">
        <v>11916213</v>
      </c>
      <c r="L30" s="63">
        <f t="shared" si="6"/>
        <v>-1193525</v>
      </c>
      <c r="M30" s="68">
        <f t="shared" si="2"/>
        <v>-0.10015975713089387</v>
      </c>
      <c r="N30" s="26">
        <v>14369821</v>
      </c>
      <c r="O30" s="24">
        <f>SUM(O13:O28)</f>
        <v>16087438</v>
      </c>
      <c r="P30" s="75">
        <f>N30-O30</f>
        <v>-1717617</v>
      </c>
      <c r="Q30" s="68">
        <f>P30/O30</f>
        <v>-0.10676759096134512</v>
      </c>
      <c r="R30" s="26">
        <f>SUM(B30+F30+J30+N30)</f>
        <v>48667973</v>
      </c>
      <c r="S30" s="24">
        <f>SUM(C30+G30+K30+O30)</f>
        <v>53086049</v>
      </c>
      <c r="T30" s="24">
        <f t="shared" si="9"/>
        <v>-4418076</v>
      </c>
      <c r="U30" s="68">
        <f>T30/S30</f>
        <v>-8.322480356373857E-2</v>
      </c>
    </row>
    <row r="31" spans="1:22">
      <c r="A31" s="79"/>
      <c r="B31" s="80"/>
      <c r="C31" s="80"/>
      <c r="D31" s="81"/>
      <c r="E31" s="82"/>
      <c r="F31" s="83"/>
      <c r="G31" s="80"/>
      <c r="H31" s="81"/>
      <c r="I31" s="84"/>
      <c r="J31" s="83"/>
      <c r="K31" s="81"/>
      <c r="L31" s="85"/>
      <c r="M31" s="86"/>
      <c r="N31" s="81"/>
      <c r="O31" s="81"/>
      <c r="P31" s="87"/>
      <c r="Q31" s="86"/>
      <c r="R31" s="81"/>
      <c r="S31" s="81"/>
      <c r="T31" s="81"/>
      <c r="U31" s="88"/>
    </row>
    <row r="32" spans="1:22">
      <c r="A32" s="34" t="s">
        <v>59</v>
      </c>
      <c r="B32" s="35"/>
      <c r="C32" s="35"/>
      <c r="D32" s="35"/>
      <c r="E32" s="35"/>
      <c r="F32" s="36" t="s">
        <v>60</v>
      </c>
      <c r="G32" s="35"/>
      <c r="H32" s="35"/>
      <c r="I32" s="37" t="s">
        <v>61</v>
      </c>
      <c r="J32" s="35"/>
      <c r="K32" s="38"/>
      <c r="L32" s="35"/>
      <c r="M32" s="35"/>
      <c r="N32" s="35"/>
      <c r="O32" s="39"/>
      <c r="P32" s="35"/>
      <c r="Q32" s="35"/>
      <c r="R32" s="35"/>
      <c r="S32" s="35"/>
      <c r="T32" s="40"/>
      <c r="U32" s="41"/>
      <c r="V32" s="78"/>
    </row>
    <row r="33" spans="1:21">
      <c r="A33" s="42"/>
      <c r="B33" s="35"/>
      <c r="C33" s="35"/>
      <c r="D33" s="35"/>
      <c r="E33" s="35"/>
      <c r="F33" s="35"/>
      <c r="G33" s="35"/>
      <c r="H33" s="35"/>
      <c r="I33" s="37"/>
      <c r="J33" s="35"/>
      <c r="K33" s="35"/>
      <c r="L33" s="35"/>
      <c r="M33" s="35"/>
      <c r="N33" s="35"/>
      <c r="O33" s="35"/>
      <c r="P33" s="35"/>
      <c r="Q33" s="35"/>
      <c r="R33" s="35"/>
      <c r="S33" s="40"/>
      <c r="T33" s="40"/>
      <c r="U33" s="41"/>
    </row>
    <row r="34" spans="1:21">
      <c r="A34" s="42"/>
      <c r="B34" s="43"/>
      <c r="C34" s="43"/>
      <c r="D34" s="43"/>
      <c r="E34" s="43"/>
      <c r="F34" s="43"/>
      <c r="G34" s="43"/>
      <c r="H34" s="43"/>
      <c r="I34" s="44"/>
      <c r="J34" s="76"/>
      <c r="K34" s="43"/>
      <c r="L34" s="43"/>
      <c r="M34" s="43"/>
      <c r="N34" s="43"/>
      <c r="O34" s="43"/>
      <c r="P34" s="43"/>
      <c r="Q34" s="43"/>
      <c r="R34" s="43"/>
      <c r="S34" s="40"/>
      <c r="T34" s="40"/>
      <c r="U34" s="41"/>
    </row>
    <row r="35" spans="1:21">
      <c r="A35" s="45" t="s">
        <v>62</v>
      </c>
      <c r="B35" s="46"/>
      <c r="C35" s="47"/>
      <c r="D35" s="46"/>
      <c r="E35" s="46"/>
      <c r="F35" s="46"/>
      <c r="G35" s="48"/>
      <c r="H35" s="46"/>
      <c r="I35" s="49"/>
      <c r="J35" s="50"/>
      <c r="K35" s="46"/>
      <c r="L35" s="46"/>
      <c r="M35" s="46"/>
      <c r="N35" s="46"/>
      <c r="O35" s="46"/>
      <c r="P35" s="46"/>
      <c r="Q35" s="135" t="s">
        <v>63</v>
      </c>
      <c r="R35" s="136"/>
      <c r="S35" s="48"/>
      <c r="T35" s="48"/>
      <c r="U35" s="51"/>
    </row>
    <row r="36" spans="1:21">
      <c r="A36" s="5"/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3"/>
      <c r="N36" s="3"/>
      <c r="O36" s="3"/>
      <c r="P36" s="3"/>
      <c r="Q36" s="3"/>
      <c r="R36" s="3"/>
      <c r="S36" s="1"/>
      <c r="T36" s="1"/>
      <c r="U36" s="2"/>
    </row>
    <row r="37" spans="1:21" ht="15" thickBot="1">
      <c r="A37" s="6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9"/>
      <c r="T37" s="9"/>
      <c r="U37" s="10"/>
    </row>
    <row r="39" spans="1:21">
      <c r="P39" s="74"/>
    </row>
  </sheetData>
  <mergeCells count="29">
    <mergeCell ref="Q35:R35"/>
    <mergeCell ref="S5:S11"/>
    <mergeCell ref="T5:T11"/>
    <mergeCell ref="U5:U11"/>
    <mergeCell ref="M5:M11"/>
    <mergeCell ref="N5:N11"/>
    <mergeCell ref="O5:O11"/>
    <mergeCell ref="P5:P11"/>
    <mergeCell ref="Q5:Q11"/>
    <mergeCell ref="R5:R11"/>
    <mergeCell ref="L5:L11"/>
    <mergeCell ref="A5:A11"/>
    <mergeCell ref="B5:B11"/>
    <mergeCell ref="C5:C11"/>
    <mergeCell ref="D5:D11"/>
    <mergeCell ref="E5:E11"/>
    <mergeCell ref="F5:F11"/>
    <mergeCell ref="G5:G11"/>
    <mergeCell ref="H5:H11"/>
    <mergeCell ref="I5:I11"/>
    <mergeCell ref="J5:J11"/>
    <mergeCell ref="K5:K11"/>
    <mergeCell ref="A1:U1"/>
    <mergeCell ref="A2:U2"/>
    <mergeCell ref="B4:E4"/>
    <mergeCell ref="F4:I4"/>
    <mergeCell ref="J4:M4"/>
    <mergeCell ref="N4:Q4"/>
    <mergeCell ref="R4:U4"/>
  </mergeCells>
  <pageMargins left="0.7" right="0.7" top="0.75" bottom="0.75" header="0.3" footer="0.3"/>
  <pageSetup orientation="portrait" horizontalDpi="1200" verticalDpi="1200" r:id="rId1"/>
  <ignoredErrors>
    <ignoredError sqref="I3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69eef59b-4fb6-4551-80fa-880d5adf8c10" xsi:nil="true"/>
    <Processed xmlns="704fe8ed-9af7-42bb-ab2d-7383d487533c">true</Processed>
    <lcf76f155ced4ddcb4097134ff3c332f xmlns="704fe8ed-9af7-42bb-ab2d-7383d48753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9" ma:contentTypeDescription="Create a new document." ma:contentTypeScope="" ma:versionID="1a2d33048aced3fc96af3c7c7b89deea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fa495fdc121c5706b94e864a694dff84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3ABCCD-6CB0-4AC5-9516-C39B281E41C3}"/>
</file>

<file path=customXml/itemProps2.xml><?xml version="1.0" encoding="utf-8"?>
<ds:datastoreItem xmlns:ds="http://schemas.openxmlformats.org/officeDocument/2006/customXml" ds:itemID="{509FE7E7-065A-4CAB-8017-50540D329296}"/>
</file>

<file path=customXml/itemProps3.xml><?xml version="1.0" encoding="utf-8"?>
<ds:datastoreItem xmlns:ds="http://schemas.openxmlformats.org/officeDocument/2006/customXml" ds:itemID="{816AB19A-63CD-4BF2-971C-721D5BD41C56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Commonwealth of Massachusetts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Boyle, Marilyn (EOL)</dc:creator>
  <cp:keywords/>
  <dc:description/>
  <cp:lastModifiedBy>Seifried, Leslie (DCS)</cp:lastModifiedBy>
  <cp:revision/>
  <dcterms:created xsi:type="dcterms:W3CDTF">2021-05-27T18:37:58Z</dcterms:created>
  <dcterms:modified xsi:type="dcterms:W3CDTF">2025-07-08T11:19:29Z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0x010100AD32159C95269649829869F39D3D78A7</vt:lpwstr>
  </property>
  <property fmtid="{D5CDD505-2E9C-101B-9397-08002B2CF9AE}" pid="3" name="MediaServiceImageTags">
    <vt:lpwstr/>
  </property>
</Properties>
</file>