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elizabeth_m_goguen_mass_gov/Documents/HomeDrive/Beth-Personnel/RESEA/RESEA 2024/"/>
    </mc:Choice>
  </mc:AlternateContent>
  <xr:revisionPtr revIDLastSave="1" documentId="8_{EF08969F-7220-4591-AC87-97B43C3679B8}" xr6:coauthVersionLast="47" xr6:coauthVersionMax="47" xr10:uidLastSave="{86FF8B37-C852-40C1-9F0D-D19C0A29B6A1}"/>
  <bookViews>
    <workbookView xWindow="-110" yWindow="-110" windowWidth="19420" windowHeight="10420" activeTab="1" xr2:uid="{00000000-000D-0000-FFFF-FFFF00000000}"/>
  </bookViews>
  <sheets>
    <sheet name="CY24 Performance Allocations" sheetId="3" r:id="rId1"/>
    <sheet name="Total CY24 Allocations" sheetId="1" r:id="rId2"/>
    <sheet name="Staffing" sheetId="4" r:id="rId3"/>
  </sheets>
  <definedNames>
    <definedName name="_xlnm.Print_Area" localSheetId="1">'Total CY24 Allocations'!$A$1:$L$30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P12" i="1"/>
  <c r="R12" i="1" s="1"/>
  <c r="P17" i="1"/>
  <c r="R17" i="1" s="1"/>
  <c r="P14" i="1"/>
  <c r="R14" i="1" s="1"/>
  <c r="P13" i="1"/>
  <c r="R13" i="1" s="1"/>
  <c r="P21" i="1"/>
  <c r="R21" i="1" s="1"/>
  <c r="P22" i="1"/>
  <c r="O23" i="1"/>
  <c r="Q22" i="1"/>
  <c r="Q21" i="1"/>
  <c r="R20" i="1"/>
  <c r="Q20" i="1"/>
  <c r="R19" i="1"/>
  <c r="Q19" i="1"/>
  <c r="R18" i="1"/>
  <c r="Q17" i="1"/>
  <c r="R16" i="1"/>
  <c r="R15" i="1"/>
  <c r="Q15" i="1"/>
  <c r="Q14" i="1"/>
  <c r="Q13" i="1"/>
  <c r="Q12" i="1"/>
  <c r="R11" i="1"/>
  <c r="Q11" i="1"/>
  <c r="R10" i="1"/>
  <c r="R9" i="1"/>
  <c r="Q9" i="1"/>
  <c r="R8" i="1"/>
  <c r="R7" i="1"/>
  <c r="Q7" i="1"/>
  <c r="B20" i="3"/>
  <c r="B21" i="3" s="1"/>
  <c r="D9" i="3" s="1"/>
  <c r="C1" i="3"/>
  <c r="D4" i="3" s="1"/>
  <c r="C21" i="3"/>
  <c r="P23" i="1" l="1"/>
  <c r="R22" i="1"/>
  <c r="R23" i="1" s="1"/>
  <c r="Q23" i="1"/>
  <c r="D14" i="3"/>
  <c r="E14" i="3" s="1"/>
  <c r="D17" i="3"/>
  <c r="E17" i="3" s="1"/>
  <c r="D16" i="3"/>
  <c r="E16" i="3" s="1"/>
  <c r="D6" i="3"/>
  <c r="E6" i="3" s="1"/>
  <c r="D7" i="3"/>
  <c r="E7" i="3" s="1"/>
  <c r="D20" i="3"/>
  <c r="E20" i="3" s="1"/>
  <c r="D10" i="3"/>
  <c r="E10" i="3" s="1"/>
  <c r="F4" i="3"/>
  <c r="E9" i="3"/>
  <c r="D5" i="3"/>
  <c r="E5" i="3" s="1"/>
  <c r="D11" i="3"/>
  <c r="E11" i="3" s="1"/>
  <c r="D8" i="3"/>
  <c r="E8" i="3" s="1"/>
  <c r="D13" i="3"/>
  <c r="E13" i="3" s="1"/>
  <c r="D18" i="3"/>
  <c r="E18" i="3" s="1"/>
  <c r="D12" i="3"/>
  <c r="E12" i="3" s="1"/>
  <c r="D15" i="3"/>
  <c r="E15" i="3" s="1"/>
  <c r="D19" i="3"/>
  <c r="E19" i="3" s="1"/>
  <c r="H25" i="3" l="1"/>
  <c r="H24" i="3"/>
  <c r="H23" i="3"/>
  <c r="E21" i="3"/>
  <c r="D21" i="3"/>
  <c r="G7" i="3"/>
  <c r="H7" i="3" s="1"/>
  <c r="N9" i="1" s="1"/>
  <c r="G17" i="3"/>
  <c r="H17" i="3" s="1"/>
  <c r="N19" i="1" s="1"/>
  <c r="G15" i="3" l="1"/>
  <c r="H15" i="3" s="1"/>
  <c r="N17" i="1" s="1"/>
  <c r="G11" i="3"/>
  <c r="H11" i="3" s="1"/>
  <c r="N13" i="1" s="1"/>
  <c r="G16" i="3"/>
  <c r="H16" i="3" s="1"/>
  <c r="N18" i="1" s="1"/>
  <c r="O18" i="1" s="1"/>
  <c r="Q18" i="1" s="1"/>
  <c r="G5" i="3"/>
  <c r="G10" i="3"/>
  <c r="H10" i="3" s="1"/>
  <c r="N12" i="1" s="1"/>
  <c r="G9" i="3"/>
  <c r="H9" i="3" s="1"/>
  <c r="N11" i="1" s="1"/>
  <c r="G12" i="3"/>
  <c r="H12" i="3" s="1"/>
  <c r="N14" i="1" s="1"/>
  <c r="G18" i="3"/>
  <c r="H18" i="3" s="1"/>
  <c r="N20" i="1" s="1"/>
  <c r="G6" i="3"/>
  <c r="H6" i="3" s="1"/>
  <c r="N8" i="1" s="1"/>
  <c r="O8" i="1" s="1"/>
  <c r="Q8" i="1" s="1"/>
  <c r="G20" i="3"/>
  <c r="H20" i="3" s="1"/>
  <c r="N22" i="1" s="1"/>
  <c r="G13" i="3"/>
  <c r="H13" i="3" s="1"/>
  <c r="N15" i="1" s="1"/>
  <c r="G14" i="3"/>
  <c r="H14" i="3" s="1"/>
  <c r="N16" i="1" s="1"/>
  <c r="O16" i="1" s="1"/>
  <c r="Q16" i="1" s="1"/>
  <c r="G19" i="3"/>
  <c r="H19" i="3" s="1"/>
  <c r="N21" i="1" s="1"/>
  <c r="G8" i="3"/>
  <c r="H8" i="3" s="1"/>
  <c r="N10" i="1" s="1"/>
  <c r="O10" i="1" s="1"/>
  <c r="Q10" i="1" s="1"/>
  <c r="G21" i="3"/>
  <c r="H5" i="3"/>
  <c r="N7" i="1" s="1"/>
  <c r="N23" i="1" l="1"/>
  <c r="H21" i="3"/>
  <c r="H4" i="1" l="1"/>
  <c r="J9" i="1" s="1"/>
  <c r="B23" i="1"/>
  <c r="C10" i="1" s="1"/>
  <c r="E23" i="1"/>
  <c r="F20" i="1" s="1"/>
  <c r="G20" i="1" s="1"/>
  <c r="F22" i="1"/>
  <c r="H23" i="1"/>
  <c r="I20" i="1" s="1"/>
  <c r="J20" i="1" s="1"/>
  <c r="B4" i="1"/>
  <c r="D13" i="1" s="1"/>
  <c r="E4" i="1"/>
  <c r="G22" i="1" s="1"/>
  <c r="C22" i="1"/>
  <c r="D22" i="1"/>
  <c r="F13" i="1"/>
  <c r="F7" i="1"/>
  <c r="F8" i="1"/>
  <c r="I18" i="1"/>
  <c r="J18" i="1" s="1"/>
  <c r="I9" i="1"/>
  <c r="I14" i="1"/>
  <c r="J14" i="1" s="1"/>
  <c r="I19" i="1"/>
  <c r="I17" i="1"/>
  <c r="J17" i="1" s="1"/>
  <c r="I15" i="1"/>
  <c r="I13" i="1"/>
  <c r="J13" i="1" s="1"/>
  <c r="F18" i="1"/>
  <c r="F11" i="1"/>
  <c r="C19" i="1"/>
  <c r="D19" i="1" s="1"/>
  <c r="C9" i="1"/>
  <c r="D9" i="1"/>
  <c r="C13" i="1"/>
  <c r="C15" i="1"/>
  <c r="C16" i="1"/>
  <c r="D16" i="1" s="1"/>
  <c r="C20" i="1"/>
  <c r="D20" i="1"/>
  <c r="C11" i="1"/>
  <c r="C18" i="1"/>
  <c r="D18" i="1" s="1"/>
  <c r="C14" i="1"/>
  <c r="D14" i="1" s="1"/>
  <c r="C17" i="1"/>
  <c r="D17" i="1"/>
  <c r="C12" i="1"/>
  <c r="C8" i="1"/>
  <c r="D8" i="1" s="1"/>
  <c r="C7" i="1"/>
  <c r="D7" i="1"/>
  <c r="K9" i="1" l="1"/>
  <c r="M9" i="1" s="1"/>
  <c r="K18" i="1"/>
  <c r="L18" i="1" s="1"/>
  <c r="K20" i="1"/>
  <c r="L20" i="1" s="1"/>
  <c r="C23" i="1"/>
  <c r="D10" i="1"/>
  <c r="D23" i="1" s="1"/>
  <c r="K19" i="1"/>
  <c r="L19" i="1" s="1"/>
  <c r="I21" i="1"/>
  <c r="J21" i="1" s="1"/>
  <c r="F9" i="1"/>
  <c r="G9" i="1" s="1"/>
  <c r="G7" i="1"/>
  <c r="G14" i="1"/>
  <c r="K14" i="1" s="1"/>
  <c r="M14" i="1" s="1"/>
  <c r="I11" i="1"/>
  <c r="J11" i="1" s="1"/>
  <c r="F21" i="1"/>
  <c r="G21" i="1" s="1"/>
  <c r="F17" i="1"/>
  <c r="G17" i="1" s="1"/>
  <c r="K17" i="1" s="1"/>
  <c r="M17" i="1" s="1"/>
  <c r="C21" i="1"/>
  <c r="D21" i="1" s="1"/>
  <c r="K21" i="1" s="1"/>
  <c r="M21" i="1" s="1"/>
  <c r="I16" i="1"/>
  <c r="J16" i="1" s="1"/>
  <c r="I8" i="1"/>
  <c r="J8" i="1" s="1"/>
  <c r="I12" i="1"/>
  <c r="J12" i="1" s="1"/>
  <c r="F12" i="1"/>
  <c r="G12" i="1" s="1"/>
  <c r="F15" i="1"/>
  <c r="G15" i="1" s="1"/>
  <c r="I22" i="1"/>
  <c r="J22" i="1" s="1"/>
  <c r="K22" i="1" s="1"/>
  <c r="M22" i="1" s="1"/>
  <c r="F19" i="1"/>
  <c r="G19" i="1" s="1"/>
  <c r="I7" i="1"/>
  <c r="I10" i="1"/>
  <c r="J10" i="1" s="1"/>
  <c r="D15" i="1"/>
  <c r="G11" i="1"/>
  <c r="F14" i="1"/>
  <c r="F10" i="1"/>
  <c r="G10" i="1" s="1"/>
  <c r="F16" i="1"/>
  <c r="G16" i="1" s="1"/>
  <c r="K16" i="1" s="1"/>
  <c r="L16" i="1" s="1"/>
  <c r="D12" i="1"/>
  <c r="D11" i="1"/>
  <c r="G18" i="1"/>
  <c r="J15" i="1"/>
  <c r="J19" i="1"/>
  <c r="G8" i="1"/>
  <c r="K8" i="1" s="1"/>
  <c r="L8" i="1" s="1"/>
  <c r="G13" i="1"/>
  <c r="K13" i="1" s="1"/>
  <c r="M13" i="1" s="1"/>
  <c r="G23" i="1" l="1"/>
  <c r="K12" i="1"/>
  <c r="M12" i="1" s="1"/>
  <c r="J7" i="1"/>
  <c r="J23" i="1" s="1"/>
  <c r="I23" i="1"/>
  <c r="F23" i="1"/>
  <c r="K15" i="1"/>
  <c r="L15" i="1" s="1"/>
  <c r="K10" i="1"/>
  <c r="L10" i="1" s="1"/>
  <c r="L23" i="1" s="1"/>
  <c r="K11" i="1"/>
  <c r="L11" i="1" s="1"/>
  <c r="K7" i="1" l="1"/>
  <c r="M7" i="1" l="1"/>
  <c r="M23" i="1" s="1"/>
  <c r="K23" i="1"/>
</calcChain>
</file>

<file path=xl/sharedStrings.xml><?xml version="1.0" encoding="utf-8"?>
<sst xmlns="http://schemas.openxmlformats.org/spreadsheetml/2006/main" count="137" uniqueCount="90">
  <si>
    <t>TOTAL</t>
  </si>
  <si>
    <t>%</t>
  </si>
  <si>
    <t>$$</t>
  </si>
  <si>
    <t>Bristol</t>
  </si>
  <si>
    <t>Central MA</t>
  </si>
  <si>
    <t>Boston</t>
  </si>
  <si>
    <t>Berkshire</t>
  </si>
  <si>
    <t>Metro North</t>
  </si>
  <si>
    <t>Brockton</t>
  </si>
  <si>
    <t>North Shore</t>
  </si>
  <si>
    <t>Total</t>
  </si>
  <si>
    <t>South Shore</t>
  </si>
  <si>
    <t>20% based on reemployment*</t>
  </si>
  <si>
    <t>(MOSES data source)</t>
  </si>
  <si>
    <t>Cape and Islands</t>
  </si>
  <si>
    <t>Franklin-Hampshire</t>
  </si>
  <si>
    <t>Greater Lowell</t>
  </si>
  <si>
    <t>Greater New Bedford</t>
  </si>
  <si>
    <t>Merrimack Valley</t>
  </si>
  <si>
    <t>Metro SW</t>
  </si>
  <si>
    <t>No. Central</t>
  </si>
  <si>
    <t>WIOA Area</t>
  </si>
  <si>
    <t>Contracted</t>
  </si>
  <si>
    <t>Retained</t>
  </si>
  <si>
    <t>RESEA:</t>
  </si>
  <si>
    <t>CFDA#:                            </t>
  </si>
  <si>
    <t>Phase code               </t>
  </si>
  <si>
    <t>Appropriation</t>
  </si>
  <si>
    <t>7002-6624</t>
  </si>
  <si>
    <t>Program name              </t>
  </si>
  <si>
    <t>Service dates                   </t>
  </si>
  <si>
    <t>SSTA Code:</t>
  </si>
  <si>
    <t>DUA_REA_A500ESOP_EOL096</t>
  </si>
  <si>
    <t>UIRE</t>
  </si>
  <si>
    <t>RESEA Funding for the Field CY24</t>
  </si>
  <si>
    <t>Downtown Boston</t>
  </si>
  <si>
    <t>Springfield</t>
  </si>
  <si>
    <t>Holyoke</t>
  </si>
  <si>
    <t>(2023 Completions)</t>
  </si>
  <si>
    <t>Data Source:  MOSES RESEA Planned v. Actual Report as of December 2023 (Jan-December 2023)</t>
  </si>
  <si>
    <t>40% based on Initial RESEA/CCS*</t>
  </si>
  <si>
    <t>40% based on Subsequent RESEA*</t>
  </si>
  <si>
    <t>Boston**</t>
  </si>
  <si>
    <t>Hampden***</t>
  </si>
  <si>
    <t>**Boston</t>
  </si>
  <si>
    <t>***Hampden</t>
  </si>
  <si>
    <t>Initial RESEAs completed</t>
  </si>
  <si>
    <t>RESEA Reviews Completed</t>
  </si>
  <si>
    <t>EEs</t>
  </si>
  <si>
    <t>FUIREA24</t>
  </si>
  <si>
    <t>January 1, 2024-September 30, 2025</t>
  </si>
  <si>
    <t>CY24
TOTALS P/AREA</t>
  </si>
  <si>
    <t>Jobs</t>
  </si>
  <si>
    <t>Avg Wks</t>
  </si>
  <si>
    <t>Performance Funding - Jobs</t>
  </si>
  <si>
    <t>Performance Funding - Avg. Weeks</t>
  </si>
  <si>
    <t>Weighted</t>
  </si>
  <si>
    <t>Central</t>
  </si>
  <si>
    <t>Franklin Hampshire</t>
  </si>
  <si>
    <t>Hampden</t>
  </si>
  <si>
    <t>Metro South/West</t>
  </si>
  <si>
    <t>North Central</t>
  </si>
  <si>
    <t>Total/Avg.</t>
  </si>
  <si>
    <t>&lt;= 8.5 weeks</t>
  </si>
  <si>
    <t xml:space="preserve">Note:  This report selects jobs entered up to 1 year from date of RESEA enrollment.  </t>
  </si>
  <si>
    <t>8.6 - 9.2 weeks</t>
  </si>
  <si>
    <t>9.3 and higher weeks</t>
  </si>
  <si>
    <t>Last Updated:  03/18/25</t>
  </si>
  <si>
    <t>Part 2 &amp; 3:  Incremental and Performance Funding</t>
  </si>
  <si>
    <t>Total Contracted</t>
  </si>
  <si>
    <t>Total Retained</t>
  </si>
  <si>
    <t>State</t>
  </si>
  <si>
    <t>Partner</t>
  </si>
  <si>
    <t># of FTEs</t>
  </si>
  <si>
    <t>Staff Names</t>
  </si>
  <si>
    <t>Local MCC</t>
  </si>
  <si>
    <t>ABCD Boston</t>
  </si>
  <si>
    <t>Fall River</t>
  </si>
  <si>
    <t>Taunton</t>
  </si>
  <si>
    <t>Worcester</t>
  </si>
  <si>
    <t>Southbridge</t>
  </si>
  <si>
    <t>Cambridge</t>
  </si>
  <si>
    <t>Woburn</t>
  </si>
  <si>
    <t>Framingham</t>
  </si>
  <si>
    <t>Norwood</t>
  </si>
  <si>
    <t>Avg. Weeks</t>
  </si>
  <si>
    <t xml:space="preserve">FY24 Incremental &amp; Performance Outcome Funding </t>
  </si>
  <si>
    <t>As of March 18, 2025</t>
  </si>
  <si>
    <t>awaiting staffing</t>
  </si>
  <si>
    <t>January 1, 2024-September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</si>
</sst>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</numFmts>
  <fonts count="2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Calibri"/>
      <family val="2"/>
    </font>
    <font>
      <sz val="2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10"/>
      <name val="Calibri"/>
      <family val="2"/>
      <scheme val="minor"/>
    </font>
    <font>
      <b/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rgb="FF000000"/>
      <name val="Times New Roman"/>
      <family val="1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</cellStyleXfs>
  <cellXfs count="150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8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10" fillId="0" borderId="0" xfId="0" applyNumberFormat="1" applyFont="1"/>
    <xf numFmtId="44" fontId="11" fillId="0" borderId="0" xfId="0" applyNumberFormat="1" applyFont="1"/>
    <xf numFmtId="0" fontId="12" fillId="0" borderId="0" xfId="0" applyFont="1"/>
    <xf numFmtId="44" fontId="12" fillId="0" borderId="0" xfId="0" applyNumberFormat="1" applyFont="1"/>
    <xf numFmtId="9" fontId="12" fillId="0" borderId="0" xfId="0" applyNumberFormat="1" applyFont="1"/>
    <xf numFmtId="44" fontId="11" fillId="0" borderId="0" xfId="1" applyFont="1" applyFill="1"/>
    <xf numFmtId="0" fontId="13" fillId="3" borderId="0" xfId="0" applyFont="1" applyFill="1"/>
    <xf numFmtId="0" fontId="11" fillId="3" borderId="0" xfId="0" applyFont="1" applyFill="1"/>
    <xf numFmtId="8" fontId="13" fillId="0" borderId="0" xfId="0" applyNumberFormat="1" applyFont="1"/>
    <xf numFmtId="0" fontId="13" fillId="0" borderId="0" xfId="0" applyFont="1"/>
    <xf numFmtId="8" fontId="14" fillId="0" borderId="0" xfId="0" applyNumberFormat="1" applyFont="1"/>
    <xf numFmtId="8" fontId="11" fillId="0" borderId="0" xfId="0" applyNumberFormat="1" applyFont="1"/>
    <xf numFmtId="164" fontId="13" fillId="0" borderId="0" xfId="0" applyNumberFormat="1" applyFont="1"/>
    <xf numFmtId="3" fontId="11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44" fontId="14" fillId="0" borderId="0" xfId="1" applyFont="1" applyFill="1"/>
    <xf numFmtId="0" fontId="5" fillId="0" borderId="0" xfId="0" applyFont="1"/>
    <xf numFmtId="44" fontId="10" fillId="0" borderId="0" xfId="1" applyFont="1" applyFill="1"/>
    <xf numFmtId="8" fontId="10" fillId="0" borderId="0" xfId="0" applyNumberFormat="1" applyFont="1"/>
    <xf numFmtId="0" fontId="10" fillId="0" borderId="0" xfId="0" applyFont="1" applyAlignment="1">
      <alignment horizontal="center"/>
    </xf>
    <xf numFmtId="9" fontId="11" fillId="0" borderId="0" xfId="9" applyFont="1" applyFill="1"/>
    <xf numFmtId="0" fontId="11" fillId="0" borderId="0" xfId="0" applyFont="1" applyAlignment="1">
      <alignment horizontal="left"/>
    </xf>
    <xf numFmtId="0" fontId="3" fillId="0" borderId="0" xfId="0" applyFont="1"/>
    <xf numFmtId="0" fontId="13" fillId="0" borderId="1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8" fontId="11" fillId="0" borderId="4" xfId="0" applyNumberFormat="1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9" fillId="5" borderId="0" xfId="0" applyFont="1" applyFill="1" applyAlignment="1">
      <alignment horizontal="left"/>
    </xf>
    <xf numFmtId="0" fontId="10" fillId="5" borderId="0" xfId="0" applyFont="1" applyFill="1"/>
    <xf numFmtId="44" fontId="9" fillId="5" borderId="0" xfId="0" applyNumberFormat="1" applyFont="1" applyFill="1" applyAlignment="1">
      <alignment horizontal="left"/>
    </xf>
    <xf numFmtId="44" fontId="10" fillId="5" borderId="0" xfId="0" applyNumberFormat="1" applyFont="1" applyFill="1"/>
    <xf numFmtId="0" fontId="9" fillId="5" borderId="0" xfId="0" applyFont="1" applyFill="1"/>
    <xf numFmtId="0" fontId="9" fillId="5" borderId="0" xfId="0" applyFont="1" applyFill="1" applyAlignment="1">
      <alignment horizontal="center"/>
    </xf>
    <xf numFmtId="0" fontId="10" fillId="5" borderId="9" xfId="0" applyFont="1" applyFill="1" applyBorder="1"/>
    <xf numFmtId="0" fontId="11" fillId="0" borderId="9" xfId="0" applyFont="1" applyBorder="1"/>
    <xf numFmtId="44" fontId="10" fillId="0" borderId="9" xfId="0" applyNumberFormat="1" applyFont="1" applyBorder="1"/>
    <xf numFmtId="0" fontId="13" fillId="0" borderId="9" xfId="0" applyFont="1" applyBorder="1" applyAlignment="1">
      <alignment horizontal="center"/>
    </xf>
    <xf numFmtId="10" fontId="10" fillId="0" borderId="9" xfId="0" applyNumberFormat="1" applyFont="1" applyBorder="1"/>
    <xf numFmtId="44" fontId="11" fillId="0" borderId="9" xfId="1" applyFont="1" applyFill="1" applyBorder="1"/>
    <xf numFmtId="0" fontId="10" fillId="2" borderId="9" xfId="0" applyFont="1" applyFill="1" applyBorder="1"/>
    <xf numFmtId="44" fontId="11" fillId="0" borderId="9" xfId="1" applyFont="1" applyBorder="1"/>
    <xf numFmtId="1" fontId="11" fillId="0" borderId="9" xfId="0" applyNumberFormat="1" applyFont="1" applyBorder="1"/>
    <xf numFmtId="44" fontId="3" fillId="0" borderId="9" xfId="1" applyFont="1" applyFill="1" applyBorder="1"/>
    <xf numFmtId="44" fontId="11" fillId="0" borderId="9" xfId="1" applyFont="1" applyFill="1" applyBorder="1" applyAlignment="1">
      <alignment vertical="center"/>
    </xf>
    <xf numFmtId="44" fontId="11" fillId="0" borderId="9" xfId="6" applyFont="1" applyFill="1" applyBorder="1"/>
    <xf numFmtId="0" fontId="12" fillId="0" borderId="9" xfId="0" applyFont="1" applyBorder="1"/>
    <xf numFmtId="9" fontId="12" fillId="0" borderId="9" xfId="0" applyNumberFormat="1" applyFont="1" applyBorder="1"/>
    <xf numFmtId="44" fontId="12" fillId="0" borderId="9" xfId="0" applyNumberFormat="1" applyFont="1" applyBorder="1"/>
    <xf numFmtId="44" fontId="14" fillId="0" borderId="9" xfId="1" applyFont="1" applyFill="1" applyBorder="1"/>
    <xf numFmtId="0" fontId="13" fillId="2" borderId="9" xfId="0" applyFont="1" applyFill="1" applyBorder="1" applyAlignment="1">
      <alignment horizontal="center"/>
    </xf>
    <xf numFmtId="44" fontId="13" fillId="2" borderId="9" xfId="1" applyFont="1" applyFill="1" applyBorder="1" applyAlignment="1">
      <alignment horizontal="center"/>
    </xf>
    <xf numFmtId="44" fontId="13" fillId="0" borderId="9" xfId="1" applyFont="1" applyFill="1" applyBorder="1"/>
    <xf numFmtId="8" fontId="11" fillId="0" borderId="9" xfId="0" applyNumberFormat="1" applyFont="1" applyBorder="1"/>
    <xf numFmtId="0" fontId="17" fillId="0" borderId="0" xfId="0" applyFont="1" applyAlignment="1">
      <alignment vertical="top"/>
    </xf>
    <xf numFmtId="44" fontId="17" fillId="0" borderId="0" xfId="1" applyFont="1" applyAlignment="1">
      <alignment vertical="top"/>
    </xf>
    <xf numFmtId="44" fontId="17" fillId="0" borderId="0" xfId="0" applyNumberFormat="1" applyFont="1"/>
    <xf numFmtId="6" fontId="18" fillId="0" borderId="0" xfId="0" applyNumberFormat="1" applyFont="1" applyAlignment="1">
      <alignment vertical="top"/>
    </xf>
    <xf numFmtId="0" fontId="17" fillId="0" borderId="0" xfId="0" applyFont="1" applyAlignment="1">
      <alignment horizontal="left" vertical="top"/>
    </xf>
    <xf numFmtId="0" fontId="19" fillId="7" borderId="0" xfId="0" applyFont="1" applyFill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0" fontId="19" fillId="7" borderId="0" xfId="0" applyFont="1" applyFill="1" applyAlignment="1">
      <alignment horizontal="left" vertical="top"/>
    </xf>
    <xf numFmtId="9" fontId="19" fillId="7" borderId="0" xfId="9" applyFont="1" applyFill="1" applyAlignment="1">
      <alignment horizontal="center" vertical="top"/>
    </xf>
    <xf numFmtId="44" fontId="19" fillId="0" borderId="0" xfId="0" applyNumberFormat="1" applyFont="1" applyAlignment="1">
      <alignment vertical="top"/>
    </xf>
    <xf numFmtId="44" fontId="17" fillId="0" borderId="0" xfId="0" applyNumberFormat="1" applyFont="1" applyAlignment="1">
      <alignment vertical="top"/>
    </xf>
    <xf numFmtId="3" fontId="17" fillId="0" borderId="0" xfId="0" applyNumberFormat="1" applyFont="1" applyAlignment="1">
      <alignment vertical="top"/>
    </xf>
    <xf numFmtId="9" fontId="17" fillId="0" borderId="0" xfId="9" applyFont="1" applyAlignment="1">
      <alignment vertical="top"/>
    </xf>
    <xf numFmtId="1" fontId="17" fillId="0" borderId="0" xfId="1" applyNumberFormat="1" applyFont="1" applyAlignment="1">
      <alignment vertical="top"/>
    </xf>
    <xf numFmtId="44" fontId="17" fillId="4" borderId="0" xfId="1" applyFont="1" applyFill="1" applyAlignment="1">
      <alignment vertical="top"/>
    </xf>
    <xf numFmtId="0" fontId="19" fillId="0" borderId="0" xfId="0" applyFont="1" applyAlignment="1">
      <alignment horizontal="left" vertical="top"/>
    </xf>
    <xf numFmtId="44" fontId="19" fillId="0" borderId="0" xfId="9" applyNumberFormat="1" applyFont="1" applyAlignment="1">
      <alignment vertical="top"/>
    </xf>
    <xf numFmtId="165" fontId="19" fillId="0" borderId="0" xfId="0" applyNumberFormat="1" applyFont="1" applyAlignment="1">
      <alignment vertical="top"/>
    </xf>
    <xf numFmtId="44" fontId="19" fillId="0" borderId="0" xfId="1" applyFont="1" applyFill="1" applyAlignment="1">
      <alignment vertical="top"/>
    </xf>
    <xf numFmtId="0" fontId="17" fillId="3" borderId="0" xfId="0" applyFont="1" applyFill="1" applyAlignment="1">
      <alignment horizontal="center" vertical="top"/>
    </xf>
    <xf numFmtId="9" fontId="20" fillId="3" borderId="0" xfId="0" applyNumberFormat="1" applyFont="1" applyFill="1" applyAlignment="1">
      <alignment horizontal="center"/>
    </xf>
    <xf numFmtId="44" fontId="20" fillId="3" borderId="0" xfId="1" applyFont="1" applyFill="1" applyAlignment="1">
      <alignment horizont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2" borderId="10" xfId="0" applyFont="1" applyFill="1" applyBorder="1" applyAlignment="1">
      <alignment horizontal="left"/>
    </xf>
    <xf numFmtId="0" fontId="22" fillId="2" borderId="11" xfId="0" applyFont="1" applyFill="1" applyBorder="1" applyAlignment="1">
      <alignment horizontal="left"/>
    </xf>
    <xf numFmtId="0" fontId="22" fillId="2" borderId="12" xfId="0" applyFont="1" applyFill="1" applyBorder="1" applyAlignment="1">
      <alignment horizontal="left"/>
    </xf>
    <xf numFmtId="8" fontId="22" fillId="2" borderId="13" xfId="0" applyNumberFormat="1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2" fillId="2" borderId="14" xfId="0" applyFont="1" applyFill="1" applyBorder="1" applyAlignment="1">
      <alignment horizontal="left"/>
    </xf>
    <xf numFmtId="0" fontId="22" fillId="2" borderId="13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11" fillId="2" borderId="14" xfId="0" applyFont="1" applyFill="1" applyBorder="1"/>
    <xf numFmtId="0" fontId="22" fillId="2" borderId="15" xfId="0" applyFont="1" applyFill="1" applyBorder="1" applyAlignment="1">
      <alignment horizontal="left"/>
    </xf>
    <xf numFmtId="0" fontId="22" fillId="2" borderId="16" xfId="0" applyFont="1" applyFill="1" applyBorder="1" applyAlignment="1">
      <alignment horizontal="left"/>
    </xf>
    <xf numFmtId="0" fontId="22" fillId="2" borderId="17" xfId="0" applyFont="1" applyFill="1" applyBorder="1" applyAlignment="1">
      <alignment horizontal="left"/>
    </xf>
    <xf numFmtId="165" fontId="17" fillId="0" borderId="0" xfId="0" applyNumberFormat="1" applyFont="1" applyAlignment="1">
      <alignment vertical="top"/>
    </xf>
    <xf numFmtId="0" fontId="17" fillId="0" borderId="0" xfId="0" quotePrefix="1" applyFont="1" applyAlignment="1">
      <alignment vertical="top"/>
    </xf>
    <xf numFmtId="0" fontId="13" fillId="0" borderId="0" xfId="0" applyFont="1" applyAlignment="1">
      <alignment horizontal="center"/>
    </xf>
    <xf numFmtId="0" fontId="13" fillId="8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2" fillId="0" borderId="9" xfId="0" applyFont="1" applyBorder="1"/>
    <xf numFmtId="0" fontId="22" fillId="0" borderId="9" xfId="0" applyFont="1" applyBorder="1" applyAlignment="1">
      <alignment wrapText="1"/>
    </xf>
    <xf numFmtId="0" fontId="22" fillId="9" borderId="9" xfId="0" applyFont="1" applyFill="1" applyBorder="1"/>
    <xf numFmtId="0" fontId="22" fillId="9" borderId="9" xfId="0" applyFont="1" applyFill="1" applyBorder="1" applyAlignment="1">
      <alignment wrapText="1"/>
    </xf>
    <xf numFmtId="8" fontId="17" fillId="0" borderId="0" xfId="0" applyNumberFormat="1" applyFont="1" applyAlignment="1">
      <alignment vertical="top"/>
    </xf>
    <xf numFmtId="0" fontId="19" fillId="0" borderId="0" xfId="0" applyFont="1" applyAlignment="1">
      <alignment horizontal="center" vertical="center"/>
    </xf>
    <xf numFmtId="44" fontId="17" fillId="0" borderId="0" xfId="1" applyFont="1" applyFill="1" applyAlignment="1">
      <alignment vertical="top"/>
    </xf>
    <xf numFmtId="4" fontId="17" fillId="0" borderId="0" xfId="0" applyNumberFormat="1" applyFont="1" applyAlignment="1">
      <alignment vertical="top"/>
    </xf>
    <xf numFmtId="43" fontId="17" fillId="0" borderId="0" xfId="15" applyFont="1" applyFill="1" applyAlignment="1">
      <alignment vertical="top"/>
    </xf>
    <xf numFmtId="0" fontId="11" fillId="0" borderId="9" xfId="0" applyFont="1" applyBorder="1" applyAlignment="1">
      <alignment horizontal="center"/>
    </xf>
    <xf numFmtId="1" fontId="11" fillId="0" borderId="9" xfId="0" applyNumberFormat="1" applyFont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1" fillId="9" borderId="9" xfId="0" applyFont="1" applyFill="1" applyBorder="1"/>
    <xf numFmtId="0" fontId="11" fillId="9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center" vertical="center" wrapText="1"/>
    </xf>
    <xf numFmtId="44" fontId="13" fillId="10" borderId="9" xfId="1" quotePrefix="1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44" fontId="11" fillId="0" borderId="0" xfId="1" applyFont="1"/>
    <xf numFmtId="0" fontId="21" fillId="2" borderId="9" xfId="0" applyFont="1" applyFill="1" applyBorder="1" applyAlignment="1">
      <alignment horizontal="center"/>
    </xf>
    <xf numFmtId="0" fontId="21" fillId="4" borderId="9" xfId="0" applyFont="1" applyFill="1" applyBorder="1" applyAlignment="1">
      <alignment horizontal="center"/>
    </xf>
    <xf numFmtId="0" fontId="17" fillId="0" borderId="0" xfId="0" applyFont="1" applyAlignment="1">
      <alignment vertical="center" wrapText="1"/>
    </xf>
    <xf numFmtId="44" fontId="13" fillId="4" borderId="0" xfId="1" applyFont="1" applyFill="1" applyAlignment="1">
      <alignment horizontal="center" wrapText="1"/>
    </xf>
    <xf numFmtId="44" fontId="14" fillId="0" borderId="0" xfId="0" applyNumberFormat="1" applyFont="1"/>
    <xf numFmtId="44" fontId="16" fillId="11" borderId="0" xfId="1" applyFont="1" applyFill="1" applyAlignment="1">
      <alignment horizontal="left" vertical="center" wrapText="1"/>
    </xf>
    <xf numFmtId="0" fontId="19" fillId="11" borderId="0" xfId="0" applyFont="1" applyFill="1" applyAlignment="1">
      <alignment horizontal="center" vertical="center" wrapText="1"/>
    </xf>
    <xf numFmtId="44" fontId="3" fillId="0" borderId="0" xfId="1" applyFont="1"/>
    <xf numFmtId="8" fontId="11" fillId="0" borderId="0" xfId="1" applyNumberFormat="1" applyFont="1"/>
    <xf numFmtId="0" fontId="16" fillId="6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wrapText="1"/>
    </xf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1" fillId="4" borderId="0" xfId="0" applyFont="1" applyFill="1" applyAlignment="1">
      <alignment horizontal="center" wrapText="1"/>
    </xf>
    <xf numFmtId="0" fontId="21" fillId="7" borderId="9" xfId="0" applyFont="1" applyFill="1" applyBorder="1" applyAlignment="1">
      <alignment horizontal="center"/>
    </xf>
    <xf numFmtId="0" fontId="21" fillId="7" borderId="18" xfId="0" applyFont="1" applyFill="1" applyBorder="1" applyAlignment="1">
      <alignment horizontal="center" vertical="center"/>
    </xf>
    <xf numFmtId="0" fontId="21" fillId="7" borderId="19" xfId="0" applyFont="1" applyFill="1" applyBorder="1" applyAlignment="1">
      <alignment horizontal="center" vertical="center"/>
    </xf>
  </cellXfs>
  <cellStyles count="17">
    <cellStyle name="Comma" xfId="15" builtinId="3"/>
    <cellStyle name="Currency" xfId="1" builtinId="4"/>
    <cellStyle name="Currency 2" xfId="2" xr:uid="{00000000-0005-0000-0000-000001000000}"/>
    <cellStyle name="Currency 3" xfId="3" xr:uid="{00000000-0005-0000-0000-000002000000}"/>
    <cellStyle name="Currency 3 2" xfId="4" xr:uid="{00000000-0005-0000-0000-000003000000}"/>
    <cellStyle name="Currency 3 3" xfId="5" xr:uid="{00000000-0005-0000-0000-000004000000}"/>
    <cellStyle name="Currency 4" xfId="6" xr:uid="{00000000-0005-0000-0000-000005000000}"/>
    <cellStyle name="Normal" xfId="0" builtinId="0"/>
    <cellStyle name="Normal 2" xfId="7" xr:uid="{00000000-0005-0000-0000-000007000000}"/>
    <cellStyle name="Normal 3" xfId="8" xr:uid="{00000000-0005-0000-0000-000008000000}"/>
    <cellStyle name="Normal 4" xfId="16" xr:uid="{703BA202-93B9-4620-A13A-F2890C80ED41}"/>
    <cellStyle name="Percent" xfId="9" builtinId="5"/>
    <cellStyle name="Percent 2" xfId="10" xr:uid="{00000000-0005-0000-0000-00000A000000}"/>
    <cellStyle name="Percent 3" xfId="11" xr:uid="{00000000-0005-0000-0000-00000B000000}"/>
    <cellStyle name="Percent 3 2" xfId="12" xr:uid="{00000000-0005-0000-0000-00000C000000}"/>
    <cellStyle name="Percent 3 3" xfId="13" xr:uid="{00000000-0005-0000-0000-00000D000000}"/>
    <cellStyle name="Percent 4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903D-55FE-4D22-98E8-609CD39E1725}">
  <dimension ref="A1:J32"/>
  <sheetViews>
    <sheetView zoomScale="80" zoomScaleNormal="80" workbookViewId="0">
      <selection sqref="A1:B1"/>
    </sheetView>
  </sheetViews>
  <sheetFormatPr defaultColWidth="27.453125" defaultRowHeight="14.5"/>
  <cols>
    <col min="1" max="1" width="18.81640625" style="70" customWidth="1"/>
    <col min="2" max="2" width="17.6328125" style="66" customWidth="1"/>
    <col min="3" max="3" width="20.1796875" style="66" customWidth="1"/>
    <col min="4" max="4" width="14.453125" style="66" bestFit="1" customWidth="1"/>
    <col min="5" max="5" width="23.1796875" style="66" customWidth="1"/>
    <col min="6" max="6" width="14.453125" style="66" bestFit="1" customWidth="1"/>
    <col min="7" max="7" width="18.36328125" style="66" customWidth="1"/>
    <col min="8" max="8" width="18.7265625" style="66" customWidth="1"/>
    <col min="9" max="9" width="13.1796875" style="66" bestFit="1" customWidth="1"/>
    <col min="10" max="10" width="12.54296875" style="66" customWidth="1"/>
    <col min="11" max="256" width="27.453125" style="66"/>
    <col min="257" max="257" width="18.81640625" style="66" customWidth="1"/>
    <col min="258" max="258" width="17.6328125" style="66" customWidth="1"/>
    <col min="259" max="259" width="20.1796875" style="66" customWidth="1"/>
    <col min="260" max="260" width="13.08984375" style="66" customWidth="1"/>
    <col min="261" max="261" width="23.1796875" style="66" customWidth="1"/>
    <col min="262" max="262" width="12.453125" style="66" customWidth="1"/>
    <col min="263" max="263" width="18.36328125" style="66" customWidth="1"/>
    <col min="264" max="264" width="18.7265625" style="66" customWidth="1"/>
    <col min="265" max="265" width="13.1796875" style="66" bestFit="1" customWidth="1"/>
    <col min="266" max="266" width="12.54296875" style="66" customWidth="1"/>
    <col min="267" max="512" width="27.453125" style="66"/>
    <col min="513" max="513" width="18.81640625" style="66" customWidth="1"/>
    <col min="514" max="514" width="17.6328125" style="66" customWidth="1"/>
    <col min="515" max="515" width="20.1796875" style="66" customWidth="1"/>
    <col min="516" max="516" width="13.08984375" style="66" customWidth="1"/>
    <col min="517" max="517" width="23.1796875" style="66" customWidth="1"/>
    <col min="518" max="518" width="12.453125" style="66" customWidth="1"/>
    <col min="519" max="519" width="18.36328125" style="66" customWidth="1"/>
    <col min="520" max="520" width="18.7265625" style="66" customWidth="1"/>
    <col min="521" max="521" width="13.1796875" style="66" bestFit="1" customWidth="1"/>
    <col min="522" max="522" width="12.54296875" style="66" customWidth="1"/>
    <col min="523" max="768" width="27.453125" style="66"/>
    <col min="769" max="769" width="18.81640625" style="66" customWidth="1"/>
    <col min="770" max="770" width="17.6328125" style="66" customWidth="1"/>
    <col min="771" max="771" width="20.1796875" style="66" customWidth="1"/>
    <col min="772" max="772" width="13.08984375" style="66" customWidth="1"/>
    <col min="773" max="773" width="23.1796875" style="66" customWidth="1"/>
    <col min="774" max="774" width="12.453125" style="66" customWidth="1"/>
    <col min="775" max="775" width="18.36328125" style="66" customWidth="1"/>
    <col min="776" max="776" width="18.7265625" style="66" customWidth="1"/>
    <col min="777" max="777" width="13.1796875" style="66" bestFit="1" customWidth="1"/>
    <col min="778" max="778" width="12.54296875" style="66" customWidth="1"/>
    <col min="779" max="1024" width="27.453125" style="66"/>
    <col min="1025" max="1025" width="18.81640625" style="66" customWidth="1"/>
    <col min="1026" max="1026" width="17.6328125" style="66" customWidth="1"/>
    <col min="1027" max="1027" width="20.1796875" style="66" customWidth="1"/>
    <col min="1028" max="1028" width="13.08984375" style="66" customWidth="1"/>
    <col min="1029" max="1029" width="23.1796875" style="66" customWidth="1"/>
    <col min="1030" max="1030" width="12.453125" style="66" customWidth="1"/>
    <col min="1031" max="1031" width="18.36328125" style="66" customWidth="1"/>
    <col min="1032" max="1032" width="18.7265625" style="66" customWidth="1"/>
    <col min="1033" max="1033" width="13.1796875" style="66" bestFit="1" customWidth="1"/>
    <col min="1034" max="1034" width="12.54296875" style="66" customWidth="1"/>
    <col min="1035" max="1280" width="27.453125" style="66"/>
    <col min="1281" max="1281" width="18.81640625" style="66" customWidth="1"/>
    <col min="1282" max="1282" width="17.6328125" style="66" customWidth="1"/>
    <col min="1283" max="1283" width="20.1796875" style="66" customWidth="1"/>
    <col min="1284" max="1284" width="13.08984375" style="66" customWidth="1"/>
    <col min="1285" max="1285" width="23.1796875" style="66" customWidth="1"/>
    <col min="1286" max="1286" width="12.453125" style="66" customWidth="1"/>
    <col min="1287" max="1287" width="18.36328125" style="66" customWidth="1"/>
    <col min="1288" max="1288" width="18.7265625" style="66" customWidth="1"/>
    <col min="1289" max="1289" width="13.1796875" style="66" bestFit="1" customWidth="1"/>
    <col min="1290" max="1290" width="12.54296875" style="66" customWidth="1"/>
    <col min="1291" max="1536" width="27.453125" style="66"/>
    <col min="1537" max="1537" width="18.81640625" style="66" customWidth="1"/>
    <col min="1538" max="1538" width="17.6328125" style="66" customWidth="1"/>
    <col min="1539" max="1539" width="20.1796875" style="66" customWidth="1"/>
    <col min="1540" max="1540" width="13.08984375" style="66" customWidth="1"/>
    <col min="1541" max="1541" width="23.1796875" style="66" customWidth="1"/>
    <col min="1542" max="1542" width="12.453125" style="66" customWidth="1"/>
    <col min="1543" max="1543" width="18.36328125" style="66" customWidth="1"/>
    <col min="1544" max="1544" width="18.7265625" style="66" customWidth="1"/>
    <col min="1545" max="1545" width="13.1796875" style="66" bestFit="1" customWidth="1"/>
    <col min="1546" max="1546" width="12.54296875" style="66" customWidth="1"/>
    <col min="1547" max="1792" width="27.453125" style="66"/>
    <col min="1793" max="1793" width="18.81640625" style="66" customWidth="1"/>
    <col min="1794" max="1794" width="17.6328125" style="66" customWidth="1"/>
    <col min="1795" max="1795" width="20.1796875" style="66" customWidth="1"/>
    <col min="1796" max="1796" width="13.08984375" style="66" customWidth="1"/>
    <col min="1797" max="1797" width="23.1796875" style="66" customWidth="1"/>
    <col min="1798" max="1798" width="12.453125" style="66" customWidth="1"/>
    <col min="1799" max="1799" width="18.36328125" style="66" customWidth="1"/>
    <col min="1800" max="1800" width="18.7265625" style="66" customWidth="1"/>
    <col min="1801" max="1801" width="13.1796875" style="66" bestFit="1" customWidth="1"/>
    <col min="1802" max="1802" width="12.54296875" style="66" customWidth="1"/>
    <col min="1803" max="2048" width="27.453125" style="66"/>
    <col min="2049" max="2049" width="18.81640625" style="66" customWidth="1"/>
    <col min="2050" max="2050" width="17.6328125" style="66" customWidth="1"/>
    <col min="2051" max="2051" width="20.1796875" style="66" customWidth="1"/>
    <col min="2052" max="2052" width="13.08984375" style="66" customWidth="1"/>
    <col min="2053" max="2053" width="23.1796875" style="66" customWidth="1"/>
    <col min="2054" max="2054" width="12.453125" style="66" customWidth="1"/>
    <col min="2055" max="2055" width="18.36328125" style="66" customWidth="1"/>
    <col min="2056" max="2056" width="18.7265625" style="66" customWidth="1"/>
    <col min="2057" max="2057" width="13.1796875" style="66" bestFit="1" customWidth="1"/>
    <col min="2058" max="2058" width="12.54296875" style="66" customWidth="1"/>
    <col min="2059" max="2304" width="27.453125" style="66"/>
    <col min="2305" max="2305" width="18.81640625" style="66" customWidth="1"/>
    <col min="2306" max="2306" width="17.6328125" style="66" customWidth="1"/>
    <col min="2307" max="2307" width="20.1796875" style="66" customWidth="1"/>
    <col min="2308" max="2308" width="13.08984375" style="66" customWidth="1"/>
    <col min="2309" max="2309" width="23.1796875" style="66" customWidth="1"/>
    <col min="2310" max="2310" width="12.453125" style="66" customWidth="1"/>
    <col min="2311" max="2311" width="18.36328125" style="66" customWidth="1"/>
    <col min="2312" max="2312" width="18.7265625" style="66" customWidth="1"/>
    <col min="2313" max="2313" width="13.1796875" style="66" bestFit="1" customWidth="1"/>
    <col min="2314" max="2314" width="12.54296875" style="66" customWidth="1"/>
    <col min="2315" max="2560" width="27.453125" style="66"/>
    <col min="2561" max="2561" width="18.81640625" style="66" customWidth="1"/>
    <col min="2562" max="2562" width="17.6328125" style="66" customWidth="1"/>
    <col min="2563" max="2563" width="20.1796875" style="66" customWidth="1"/>
    <col min="2564" max="2564" width="13.08984375" style="66" customWidth="1"/>
    <col min="2565" max="2565" width="23.1796875" style="66" customWidth="1"/>
    <col min="2566" max="2566" width="12.453125" style="66" customWidth="1"/>
    <col min="2567" max="2567" width="18.36328125" style="66" customWidth="1"/>
    <col min="2568" max="2568" width="18.7265625" style="66" customWidth="1"/>
    <col min="2569" max="2569" width="13.1796875" style="66" bestFit="1" customWidth="1"/>
    <col min="2570" max="2570" width="12.54296875" style="66" customWidth="1"/>
    <col min="2571" max="2816" width="27.453125" style="66"/>
    <col min="2817" max="2817" width="18.81640625" style="66" customWidth="1"/>
    <col min="2818" max="2818" width="17.6328125" style="66" customWidth="1"/>
    <col min="2819" max="2819" width="20.1796875" style="66" customWidth="1"/>
    <col min="2820" max="2820" width="13.08984375" style="66" customWidth="1"/>
    <col min="2821" max="2821" width="23.1796875" style="66" customWidth="1"/>
    <col min="2822" max="2822" width="12.453125" style="66" customWidth="1"/>
    <col min="2823" max="2823" width="18.36328125" style="66" customWidth="1"/>
    <col min="2824" max="2824" width="18.7265625" style="66" customWidth="1"/>
    <col min="2825" max="2825" width="13.1796875" style="66" bestFit="1" customWidth="1"/>
    <col min="2826" max="2826" width="12.54296875" style="66" customWidth="1"/>
    <col min="2827" max="3072" width="27.453125" style="66"/>
    <col min="3073" max="3073" width="18.81640625" style="66" customWidth="1"/>
    <col min="3074" max="3074" width="17.6328125" style="66" customWidth="1"/>
    <col min="3075" max="3075" width="20.1796875" style="66" customWidth="1"/>
    <col min="3076" max="3076" width="13.08984375" style="66" customWidth="1"/>
    <col min="3077" max="3077" width="23.1796875" style="66" customWidth="1"/>
    <col min="3078" max="3078" width="12.453125" style="66" customWidth="1"/>
    <col min="3079" max="3079" width="18.36328125" style="66" customWidth="1"/>
    <col min="3080" max="3080" width="18.7265625" style="66" customWidth="1"/>
    <col min="3081" max="3081" width="13.1796875" style="66" bestFit="1" customWidth="1"/>
    <col min="3082" max="3082" width="12.54296875" style="66" customWidth="1"/>
    <col min="3083" max="3328" width="27.453125" style="66"/>
    <col min="3329" max="3329" width="18.81640625" style="66" customWidth="1"/>
    <col min="3330" max="3330" width="17.6328125" style="66" customWidth="1"/>
    <col min="3331" max="3331" width="20.1796875" style="66" customWidth="1"/>
    <col min="3332" max="3332" width="13.08984375" style="66" customWidth="1"/>
    <col min="3333" max="3333" width="23.1796875" style="66" customWidth="1"/>
    <col min="3334" max="3334" width="12.453125" style="66" customWidth="1"/>
    <col min="3335" max="3335" width="18.36328125" style="66" customWidth="1"/>
    <col min="3336" max="3336" width="18.7265625" style="66" customWidth="1"/>
    <col min="3337" max="3337" width="13.1796875" style="66" bestFit="1" customWidth="1"/>
    <col min="3338" max="3338" width="12.54296875" style="66" customWidth="1"/>
    <col min="3339" max="3584" width="27.453125" style="66"/>
    <col min="3585" max="3585" width="18.81640625" style="66" customWidth="1"/>
    <col min="3586" max="3586" width="17.6328125" style="66" customWidth="1"/>
    <col min="3587" max="3587" width="20.1796875" style="66" customWidth="1"/>
    <col min="3588" max="3588" width="13.08984375" style="66" customWidth="1"/>
    <col min="3589" max="3589" width="23.1796875" style="66" customWidth="1"/>
    <col min="3590" max="3590" width="12.453125" style="66" customWidth="1"/>
    <col min="3591" max="3591" width="18.36328125" style="66" customWidth="1"/>
    <col min="3592" max="3592" width="18.7265625" style="66" customWidth="1"/>
    <col min="3593" max="3593" width="13.1796875" style="66" bestFit="1" customWidth="1"/>
    <col min="3594" max="3594" width="12.54296875" style="66" customWidth="1"/>
    <col min="3595" max="3840" width="27.453125" style="66"/>
    <col min="3841" max="3841" width="18.81640625" style="66" customWidth="1"/>
    <col min="3842" max="3842" width="17.6328125" style="66" customWidth="1"/>
    <col min="3843" max="3843" width="20.1796875" style="66" customWidth="1"/>
    <col min="3844" max="3844" width="13.08984375" style="66" customWidth="1"/>
    <col min="3845" max="3845" width="23.1796875" style="66" customWidth="1"/>
    <col min="3846" max="3846" width="12.453125" style="66" customWidth="1"/>
    <col min="3847" max="3847" width="18.36328125" style="66" customWidth="1"/>
    <col min="3848" max="3848" width="18.7265625" style="66" customWidth="1"/>
    <col min="3849" max="3849" width="13.1796875" style="66" bestFit="1" customWidth="1"/>
    <col min="3850" max="3850" width="12.54296875" style="66" customWidth="1"/>
    <col min="3851" max="4096" width="27.453125" style="66"/>
    <col min="4097" max="4097" width="18.81640625" style="66" customWidth="1"/>
    <col min="4098" max="4098" width="17.6328125" style="66" customWidth="1"/>
    <col min="4099" max="4099" width="20.1796875" style="66" customWidth="1"/>
    <col min="4100" max="4100" width="13.08984375" style="66" customWidth="1"/>
    <col min="4101" max="4101" width="23.1796875" style="66" customWidth="1"/>
    <col min="4102" max="4102" width="12.453125" style="66" customWidth="1"/>
    <col min="4103" max="4103" width="18.36328125" style="66" customWidth="1"/>
    <col min="4104" max="4104" width="18.7265625" style="66" customWidth="1"/>
    <col min="4105" max="4105" width="13.1796875" style="66" bestFit="1" customWidth="1"/>
    <col min="4106" max="4106" width="12.54296875" style="66" customWidth="1"/>
    <col min="4107" max="4352" width="27.453125" style="66"/>
    <col min="4353" max="4353" width="18.81640625" style="66" customWidth="1"/>
    <col min="4354" max="4354" width="17.6328125" style="66" customWidth="1"/>
    <col min="4355" max="4355" width="20.1796875" style="66" customWidth="1"/>
    <col min="4356" max="4356" width="13.08984375" style="66" customWidth="1"/>
    <col min="4357" max="4357" width="23.1796875" style="66" customWidth="1"/>
    <col min="4358" max="4358" width="12.453125" style="66" customWidth="1"/>
    <col min="4359" max="4359" width="18.36328125" style="66" customWidth="1"/>
    <col min="4360" max="4360" width="18.7265625" style="66" customWidth="1"/>
    <col min="4361" max="4361" width="13.1796875" style="66" bestFit="1" customWidth="1"/>
    <col min="4362" max="4362" width="12.54296875" style="66" customWidth="1"/>
    <col min="4363" max="4608" width="27.453125" style="66"/>
    <col min="4609" max="4609" width="18.81640625" style="66" customWidth="1"/>
    <col min="4610" max="4610" width="17.6328125" style="66" customWidth="1"/>
    <col min="4611" max="4611" width="20.1796875" style="66" customWidth="1"/>
    <col min="4612" max="4612" width="13.08984375" style="66" customWidth="1"/>
    <col min="4613" max="4613" width="23.1796875" style="66" customWidth="1"/>
    <col min="4614" max="4614" width="12.453125" style="66" customWidth="1"/>
    <col min="4615" max="4615" width="18.36328125" style="66" customWidth="1"/>
    <col min="4616" max="4616" width="18.7265625" style="66" customWidth="1"/>
    <col min="4617" max="4617" width="13.1796875" style="66" bestFit="1" customWidth="1"/>
    <col min="4618" max="4618" width="12.54296875" style="66" customWidth="1"/>
    <col min="4619" max="4864" width="27.453125" style="66"/>
    <col min="4865" max="4865" width="18.81640625" style="66" customWidth="1"/>
    <col min="4866" max="4866" width="17.6328125" style="66" customWidth="1"/>
    <col min="4867" max="4867" width="20.1796875" style="66" customWidth="1"/>
    <col min="4868" max="4868" width="13.08984375" style="66" customWidth="1"/>
    <col min="4869" max="4869" width="23.1796875" style="66" customWidth="1"/>
    <col min="4870" max="4870" width="12.453125" style="66" customWidth="1"/>
    <col min="4871" max="4871" width="18.36328125" style="66" customWidth="1"/>
    <col min="4872" max="4872" width="18.7265625" style="66" customWidth="1"/>
    <col min="4873" max="4873" width="13.1796875" style="66" bestFit="1" customWidth="1"/>
    <col min="4874" max="4874" width="12.54296875" style="66" customWidth="1"/>
    <col min="4875" max="5120" width="27.453125" style="66"/>
    <col min="5121" max="5121" width="18.81640625" style="66" customWidth="1"/>
    <col min="5122" max="5122" width="17.6328125" style="66" customWidth="1"/>
    <col min="5123" max="5123" width="20.1796875" style="66" customWidth="1"/>
    <col min="5124" max="5124" width="13.08984375" style="66" customWidth="1"/>
    <col min="5125" max="5125" width="23.1796875" style="66" customWidth="1"/>
    <col min="5126" max="5126" width="12.453125" style="66" customWidth="1"/>
    <col min="5127" max="5127" width="18.36328125" style="66" customWidth="1"/>
    <col min="5128" max="5128" width="18.7265625" style="66" customWidth="1"/>
    <col min="5129" max="5129" width="13.1796875" style="66" bestFit="1" customWidth="1"/>
    <col min="5130" max="5130" width="12.54296875" style="66" customWidth="1"/>
    <col min="5131" max="5376" width="27.453125" style="66"/>
    <col min="5377" max="5377" width="18.81640625" style="66" customWidth="1"/>
    <col min="5378" max="5378" width="17.6328125" style="66" customWidth="1"/>
    <col min="5379" max="5379" width="20.1796875" style="66" customWidth="1"/>
    <col min="5380" max="5380" width="13.08984375" style="66" customWidth="1"/>
    <col min="5381" max="5381" width="23.1796875" style="66" customWidth="1"/>
    <col min="5382" max="5382" width="12.453125" style="66" customWidth="1"/>
    <col min="5383" max="5383" width="18.36328125" style="66" customWidth="1"/>
    <col min="5384" max="5384" width="18.7265625" style="66" customWidth="1"/>
    <col min="5385" max="5385" width="13.1796875" style="66" bestFit="1" customWidth="1"/>
    <col min="5386" max="5386" width="12.54296875" style="66" customWidth="1"/>
    <col min="5387" max="5632" width="27.453125" style="66"/>
    <col min="5633" max="5633" width="18.81640625" style="66" customWidth="1"/>
    <col min="5634" max="5634" width="17.6328125" style="66" customWidth="1"/>
    <col min="5635" max="5635" width="20.1796875" style="66" customWidth="1"/>
    <col min="5636" max="5636" width="13.08984375" style="66" customWidth="1"/>
    <col min="5637" max="5637" width="23.1796875" style="66" customWidth="1"/>
    <col min="5638" max="5638" width="12.453125" style="66" customWidth="1"/>
    <col min="5639" max="5639" width="18.36328125" style="66" customWidth="1"/>
    <col min="5640" max="5640" width="18.7265625" style="66" customWidth="1"/>
    <col min="5641" max="5641" width="13.1796875" style="66" bestFit="1" customWidth="1"/>
    <col min="5642" max="5642" width="12.54296875" style="66" customWidth="1"/>
    <col min="5643" max="5888" width="27.453125" style="66"/>
    <col min="5889" max="5889" width="18.81640625" style="66" customWidth="1"/>
    <col min="5890" max="5890" width="17.6328125" style="66" customWidth="1"/>
    <col min="5891" max="5891" width="20.1796875" style="66" customWidth="1"/>
    <col min="5892" max="5892" width="13.08984375" style="66" customWidth="1"/>
    <col min="5893" max="5893" width="23.1796875" style="66" customWidth="1"/>
    <col min="5894" max="5894" width="12.453125" style="66" customWidth="1"/>
    <col min="5895" max="5895" width="18.36328125" style="66" customWidth="1"/>
    <col min="5896" max="5896" width="18.7265625" style="66" customWidth="1"/>
    <col min="5897" max="5897" width="13.1796875" style="66" bestFit="1" customWidth="1"/>
    <col min="5898" max="5898" width="12.54296875" style="66" customWidth="1"/>
    <col min="5899" max="6144" width="27.453125" style="66"/>
    <col min="6145" max="6145" width="18.81640625" style="66" customWidth="1"/>
    <col min="6146" max="6146" width="17.6328125" style="66" customWidth="1"/>
    <col min="6147" max="6147" width="20.1796875" style="66" customWidth="1"/>
    <col min="6148" max="6148" width="13.08984375" style="66" customWidth="1"/>
    <col min="6149" max="6149" width="23.1796875" style="66" customWidth="1"/>
    <col min="6150" max="6150" width="12.453125" style="66" customWidth="1"/>
    <col min="6151" max="6151" width="18.36328125" style="66" customWidth="1"/>
    <col min="6152" max="6152" width="18.7265625" style="66" customWidth="1"/>
    <col min="6153" max="6153" width="13.1796875" style="66" bestFit="1" customWidth="1"/>
    <col min="6154" max="6154" width="12.54296875" style="66" customWidth="1"/>
    <col min="6155" max="6400" width="27.453125" style="66"/>
    <col min="6401" max="6401" width="18.81640625" style="66" customWidth="1"/>
    <col min="6402" max="6402" width="17.6328125" style="66" customWidth="1"/>
    <col min="6403" max="6403" width="20.1796875" style="66" customWidth="1"/>
    <col min="6404" max="6404" width="13.08984375" style="66" customWidth="1"/>
    <col min="6405" max="6405" width="23.1796875" style="66" customWidth="1"/>
    <col min="6406" max="6406" width="12.453125" style="66" customWidth="1"/>
    <col min="6407" max="6407" width="18.36328125" style="66" customWidth="1"/>
    <col min="6408" max="6408" width="18.7265625" style="66" customWidth="1"/>
    <col min="6409" max="6409" width="13.1796875" style="66" bestFit="1" customWidth="1"/>
    <col min="6410" max="6410" width="12.54296875" style="66" customWidth="1"/>
    <col min="6411" max="6656" width="27.453125" style="66"/>
    <col min="6657" max="6657" width="18.81640625" style="66" customWidth="1"/>
    <col min="6658" max="6658" width="17.6328125" style="66" customWidth="1"/>
    <col min="6659" max="6659" width="20.1796875" style="66" customWidth="1"/>
    <col min="6660" max="6660" width="13.08984375" style="66" customWidth="1"/>
    <col min="6661" max="6661" width="23.1796875" style="66" customWidth="1"/>
    <col min="6662" max="6662" width="12.453125" style="66" customWidth="1"/>
    <col min="6663" max="6663" width="18.36328125" style="66" customWidth="1"/>
    <col min="6664" max="6664" width="18.7265625" style="66" customWidth="1"/>
    <col min="6665" max="6665" width="13.1796875" style="66" bestFit="1" customWidth="1"/>
    <col min="6666" max="6666" width="12.54296875" style="66" customWidth="1"/>
    <col min="6667" max="6912" width="27.453125" style="66"/>
    <col min="6913" max="6913" width="18.81640625" style="66" customWidth="1"/>
    <col min="6914" max="6914" width="17.6328125" style="66" customWidth="1"/>
    <col min="6915" max="6915" width="20.1796875" style="66" customWidth="1"/>
    <col min="6916" max="6916" width="13.08984375" style="66" customWidth="1"/>
    <col min="6917" max="6917" width="23.1796875" style="66" customWidth="1"/>
    <col min="6918" max="6918" width="12.453125" style="66" customWidth="1"/>
    <col min="6919" max="6919" width="18.36328125" style="66" customWidth="1"/>
    <col min="6920" max="6920" width="18.7265625" style="66" customWidth="1"/>
    <col min="6921" max="6921" width="13.1796875" style="66" bestFit="1" customWidth="1"/>
    <col min="6922" max="6922" width="12.54296875" style="66" customWidth="1"/>
    <col min="6923" max="7168" width="27.453125" style="66"/>
    <col min="7169" max="7169" width="18.81640625" style="66" customWidth="1"/>
    <col min="7170" max="7170" width="17.6328125" style="66" customWidth="1"/>
    <col min="7171" max="7171" width="20.1796875" style="66" customWidth="1"/>
    <col min="7172" max="7172" width="13.08984375" style="66" customWidth="1"/>
    <col min="7173" max="7173" width="23.1796875" style="66" customWidth="1"/>
    <col min="7174" max="7174" width="12.453125" style="66" customWidth="1"/>
    <col min="7175" max="7175" width="18.36328125" style="66" customWidth="1"/>
    <col min="7176" max="7176" width="18.7265625" style="66" customWidth="1"/>
    <col min="7177" max="7177" width="13.1796875" style="66" bestFit="1" customWidth="1"/>
    <col min="7178" max="7178" width="12.54296875" style="66" customWidth="1"/>
    <col min="7179" max="7424" width="27.453125" style="66"/>
    <col min="7425" max="7425" width="18.81640625" style="66" customWidth="1"/>
    <col min="7426" max="7426" width="17.6328125" style="66" customWidth="1"/>
    <col min="7427" max="7427" width="20.1796875" style="66" customWidth="1"/>
    <col min="7428" max="7428" width="13.08984375" style="66" customWidth="1"/>
    <col min="7429" max="7429" width="23.1796875" style="66" customWidth="1"/>
    <col min="7430" max="7430" width="12.453125" style="66" customWidth="1"/>
    <col min="7431" max="7431" width="18.36328125" style="66" customWidth="1"/>
    <col min="7432" max="7432" width="18.7265625" style="66" customWidth="1"/>
    <col min="7433" max="7433" width="13.1796875" style="66" bestFit="1" customWidth="1"/>
    <col min="7434" max="7434" width="12.54296875" style="66" customWidth="1"/>
    <col min="7435" max="7680" width="27.453125" style="66"/>
    <col min="7681" max="7681" width="18.81640625" style="66" customWidth="1"/>
    <col min="7682" max="7682" width="17.6328125" style="66" customWidth="1"/>
    <col min="7683" max="7683" width="20.1796875" style="66" customWidth="1"/>
    <col min="7684" max="7684" width="13.08984375" style="66" customWidth="1"/>
    <col min="7685" max="7685" width="23.1796875" style="66" customWidth="1"/>
    <col min="7686" max="7686" width="12.453125" style="66" customWidth="1"/>
    <col min="7687" max="7687" width="18.36328125" style="66" customWidth="1"/>
    <col min="7688" max="7688" width="18.7265625" style="66" customWidth="1"/>
    <col min="7689" max="7689" width="13.1796875" style="66" bestFit="1" customWidth="1"/>
    <col min="7690" max="7690" width="12.54296875" style="66" customWidth="1"/>
    <col min="7691" max="7936" width="27.453125" style="66"/>
    <col min="7937" max="7937" width="18.81640625" style="66" customWidth="1"/>
    <col min="7938" max="7938" width="17.6328125" style="66" customWidth="1"/>
    <col min="7939" max="7939" width="20.1796875" style="66" customWidth="1"/>
    <col min="7940" max="7940" width="13.08984375" style="66" customWidth="1"/>
    <col min="7941" max="7941" width="23.1796875" style="66" customWidth="1"/>
    <col min="7942" max="7942" width="12.453125" style="66" customWidth="1"/>
    <col min="7943" max="7943" width="18.36328125" style="66" customWidth="1"/>
    <col min="7944" max="7944" width="18.7265625" style="66" customWidth="1"/>
    <col min="7945" max="7945" width="13.1796875" style="66" bestFit="1" customWidth="1"/>
    <col min="7946" max="7946" width="12.54296875" style="66" customWidth="1"/>
    <col min="7947" max="8192" width="27.453125" style="66"/>
    <col min="8193" max="8193" width="18.81640625" style="66" customWidth="1"/>
    <col min="8194" max="8194" width="17.6328125" style="66" customWidth="1"/>
    <col min="8195" max="8195" width="20.1796875" style="66" customWidth="1"/>
    <col min="8196" max="8196" width="13.08984375" style="66" customWidth="1"/>
    <col min="8197" max="8197" width="23.1796875" style="66" customWidth="1"/>
    <col min="8198" max="8198" width="12.453125" style="66" customWidth="1"/>
    <col min="8199" max="8199" width="18.36328125" style="66" customWidth="1"/>
    <col min="8200" max="8200" width="18.7265625" style="66" customWidth="1"/>
    <col min="8201" max="8201" width="13.1796875" style="66" bestFit="1" customWidth="1"/>
    <col min="8202" max="8202" width="12.54296875" style="66" customWidth="1"/>
    <col min="8203" max="8448" width="27.453125" style="66"/>
    <col min="8449" max="8449" width="18.81640625" style="66" customWidth="1"/>
    <col min="8450" max="8450" width="17.6328125" style="66" customWidth="1"/>
    <col min="8451" max="8451" width="20.1796875" style="66" customWidth="1"/>
    <col min="8452" max="8452" width="13.08984375" style="66" customWidth="1"/>
    <col min="8453" max="8453" width="23.1796875" style="66" customWidth="1"/>
    <col min="8454" max="8454" width="12.453125" style="66" customWidth="1"/>
    <col min="8455" max="8455" width="18.36328125" style="66" customWidth="1"/>
    <col min="8456" max="8456" width="18.7265625" style="66" customWidth="1"/>
    <col min="8457" max="8457" width="13.1796875" style="66" bestFit="1" customWidth="1"/>
    <col min="8458" max="8458" width="12.54296875" style="66" customWidth="1"/>
    <col min="8459" max="8704" width="27.453125" style="66"/>
    <col min="8705" max="8705" width="18.81640625" style="66" customWidth="1"/>
    <col min="8706" max="8706" width="17.6328125" style="66" customWidth="1"/>
    <col min="8707" max="8707" width="20.1796875" style="66" customWidth="1"/>
    <col min="8708" max="8708" width="13.08984375" style="66" customWidth="1"/>
    <col min="8709" max="8709" width="23.1796875" style="66" customWidth="1"/>
    <col min="8710" max="8710" width="12.453125" style="66" customWidth="1"/>
    <col min="8711" max="8711" width="18.36328125" style="66" customWidth="1"/>
    <col min="8712" max="8712" width="18.7265625" style="66" customWidth="1"/>
    <col min="8713" max="8713" width="13.1796875" style="66" bestFit="1" customWidth="1"/>
    <col min="8714" max="8714" width="12.54296875" style="66" customWidth="1"/>
    <col min="8715" max="8960" width="27.453125" style="66"/>
    <col min="8961" max="8961" width="18.81640625" style="66" customWidth="1"/>
    <col min="8962" max="8962" width="17.6328125" style="66" customWidth="1"/>
    <col min="8963" max="8963" width="20.1796875" style="66" customWidth="1"/>
    <col min="8964" max="8964" width="13.08984375" style="66" customWidth="1"/>
    <col min="8965" max="8965" width="23.1796875" style="66" customWidth="1"/>
    <col min="8966" max="8966" width="12.453125" style="66" customWidth="1"/>
    <col min="8967" max="8967" width="18.36328125" style="66" customWidth="1"/>
    <col min="8968" max="8968" width="18.7265625" style="66" customWidth="1"/>
    <col min="8969" max="8969" width="13.1796875" style="66" bestFit="1" customWidth="1"/>
    <col min="8970" max="8970" width="12.54296875" style="66" customWidth="1"/>
    <col min="8971" max="9216" width="27.453125" style="66"/>
    <col min="9217" max="9217" width="18.81640625" style="66" customWidth="1"/>
    <col min="9218" max="9218" width="17.6328125" style="66" customWidth="1"/>
    <col min="9219" max="9219" width="20.1796875" style="66" customWidth="1"/>
    <col min="9220" max="9220" width="13.08984375" style="66" customWidth="1"/>
    <col min="9221" max="9221" width="23.1796875" style="66" customWidth="1"/>
    <col min="9222" max="9222" width="12.453125" style="66" customWidth="1"/>
    <col min="9223" max="9223" width="18.36328125" style="66" customWidth="1"/>
    <col min="9224" max="9224" width="18.7265625" style="66" customWidth="1"/>
    <col min="9225" max="9225" width="13.1796875" style="66" bestFit="1" customWidth="1"/>
    <col min="9226" max="9226" width="12.54296875" style="66" customWidth="1"/>
    <col min="9227" max="9472" width="27.453125" style="66"/>
    <col min="9473" max="9473" width="18.81640625" style="66" customWidth="1"/>
    <col min="9474" max="9474" width="17.6328125" style="66" customWidth="1"/>
    <col min="9475" max="9475" width="20.1796875" style="66" customWidth="1"/>
    <col min="9476" max="9476" width="13.08984375" style="66" customWidth="1"/>
    <col min="9477" max="9477" width="23.1796875" style="66" customWidth="1"/>
    <col min="9478" max="9478" width="12.453125" style="66" customWidth="1"/>
    <col min="9479" max="9479" width="18.36328125" style="66" customWidth="1"/>
    <col min="9480" max="9480" width="18.7265625" style="66" customWidth="1"/>
    <col min="9481" max="9481" width="13.1796875" style="66" bestFit="1" customWidth="1"/>
    <col min="9482" max="9482" width="12.54296875" style="66" customWidth="1"/>
    <col min="9483" max="9728" width="27.453125" style="66"/>
    <col min="9729" max="9729" width="18.81640625" style="66" customWidth="1"/>
    <col min="9730" max="9730" width="17.6328125" style="66" customWidth="1"/>
    <col min="9731" max="9731" width="20.1796875" style="66" customWidth="1"/>
    <col min="9732" max="9732" width="13.08984375" style="66" customWidth="1"/>
    <col min="9733" max="9733" width="23.1796875" style="66" customWidth="1"/>
    <col min="9734" max="9734" width="12.453125" style="66" customWidth="1"/>
    <col min="9735" max="9735" width="18.36328125" style="66" customWidth="1"/>
    <col min="9736" max="9736" width="18.7265625" style="66" customWidth="1"/>
    <col min="9737" max="9737" width="13.1796875" style="66" bestFit="1" customWidth="1"/>
    <col min="9738" max="9738" width="12.54296875" style="66" customWidth="1"/>
    <col min="9739" max="9984" width="27.453125" style="66"/>
    <col min="9985" max="9985" width="18.81640625" style="66" customWidth="1"/>
    <col min="9986" max="9986" width="17.6328125" style="66" customWidth="1"/>
    <col min="9987" max="9987" width="20.1796875" style="66" customWidth="1"/>
    <col min="9988" max="9988" width="13.08984375" style="66" customWidth="1"/>
    <col min="9989" max="9989" width="23.1796875" style="66" customWidth="1"/>
    <col min="9990" max="9990" width="12.453125" style="66" customWidth="1"/>
    <col min="9991" max="9991" width="18.36328125" style="66" customWidth="1"/>
    <col min="9992" max="9992" width="18.7265625" style="66" customWidth="1"/>
    <col min="9993" max="9993" width="13.1796875" style="66" bestFit="1" customWidth="1"/>
    <col min="9994" max="9994" width="12.54296875" style="66" customWidth="1"/>
    <col min="9995" max="10240" width="27.453125" style="66"/>
    <col min="10241" max="10241" width="18.81640625" style="66" customWidth="1"/>
    <col min="10242" max="10242" width="17.6328125" style="66" customWidth="1"/>
    <col min="10243" max="10243" width="20.1796875" style="66" customWidth="1"/>
    <col min="10244" max="10244" width="13.08984375" style="66" customWidth="1"/>
    <col min="10245" max="10245" width="23.1796875" style="66" customWidth="1"/>
    <col min="10246" max="10246" width="12.453125" style="66" customWidth="1"/>
    <col min="10247" max="10247" width="18.36328125" style="66" customWidth="1"/>
    <col min="10248" max="10248" width="18.7265625" style="66" customWidth="1"/>
    <col min="10249" max="10249" width="13.1796875" style="66" bestFit="1" customWidth="1"/>
    <col min="10250" max="10250" width="12.54296875" style="66" customWidth="1"/>
    <col min="10251" max="10496" width="27.453125" style="66"/>
    <col min="10497" max="10497" width="18.81640625" style="66" customWidth="1"/>
    <col min="10498" max="10498" width="17.6328125" style="66" customWidth="1"/>
    <col min="10499" max="10499" width="20.1796875" style="66" customWidth="1"/>
    <col min="10500" max="10500" width="13.08984375" style="66" customWidth="1"/>
    <col min="10501" max="10501" width="23.1796875" style="66" customWidth="1"/>
    <col min="10502" max="10502" width="12.453125" style="66" customWidth="1"/>
    <col min="10503" max="10503" width="18.36328125" style="66" customWidth="1"/>
    <col min="10504" max="10504" width="18.7265625" style="66" customWidth="1"/>
    <col min="10505" max="10505" width="13.1796875" style="66" bestFit="1" customWidth="1"/>
    <col min="10506" max="10506" width="12.54296875" style="66" customWidth="1"/>
    <col min="10507" max="10752" width="27.453125" style="66"/>
    <col min="10753" max="10753" width="18.81640625" style="66" customWidth="1"/>
    <col min="10754" max="10754" width="17.6328125" style="66" customWidth="1"/>
    <col min="10755" max="10755" width="20.1796875" style="66" customWidth="1"/>
    <col min="10756" max="10756" width="13.08984375" style="66" customWidth="1"/>
    <col min="10757" max="10757" width="23.1796875" style="66" customWidth="1"/>
    <col min="10758" max="10758" width="12.453125" style="66" customWidth="1"/>
    <col min="10759" max="10759" width="18.36328125" style="66" customWidth="1"/>
    <col min="10760" max="10760" width="18.7265625" style="66" customWidth="1"/>
    <col min="10761" max="10761" width="13.1796875" style="66" bestFit="1" customWidth="1"/>
    <col min="10762" max="10762" width="12.54296875" style="66" customWidth="1"/>
    <col min="10763" max="11008" width="27.453125" style="66"/>
    <col min="11009" max="11009" width="18.81640625" style="66" customWidth="1"/>
    <col min="11010" max="11010" width="17.6328125" style="66" customWidth="1"/>
    <col min="11011" max="11011" width="20.1796875" style="66" customWidth="1"/>
    <col min="11012" max="11012" width="13.08984375" style="66" customWidth="1"/>
    <col min="11013" max="11013" width="23.1796875" style="66" customWidth="1"/>
    <col min="11014" max="11014" width="12.453125" style="66" customWidth="1"/>
    <col min="11015" max="11015" width="18.36328125" style="66" customWidth="1"/>
    <col min="11016" max="11016" width="18.7265625" style="66" customWidth="1"/>
    <col min="11017" max="11017" width="13.1796875" style="66" bestFit="1" customWidth="1"/>
    <col min="11018" max="11018" width="12.54296875" style="66" customWidth="1"/>
    <col min="11019" max="11264" width="27.453125" style="66"/>
    <col min="11265" max="11265" width="18.81640625" style="66" customWidth="1"/>
    <col min="11266" max="11266" width="17.6328125" style="66" customWidth="1"/>
    <col min="11267" max="11267" width="20.1796875" style="66" customWidth="1"/>
    <col min="11268" max="11268" width="13.08984375" style="66" customWidth="1"/>
    <col min="11269" max="11269" width="23.1796875" style="66" customWidth="1"/>
    <col min="11270" max="11270" width="12.453125" style="66" customWidth="1"/>
    <col min="11271" max="11271" width="18.36328125" style="66" customWidth="1"/>
    <col min="11272" max="11272" width="18.7265625" style="66" customWidth="1"/>
    <col min="11273" max="11273" width="13.1796875" style="66" bestFit="1" customWidth="1"/>
    <col min="11274" max="11274" width="12.54296875" style="66" customWidth="1"/>
    <col min="11275" max="11520" width="27.453125" style="66"/>
    <col min="11521" max="11521" width="18.81640625" style="66" customWidth="1"/>
    <col min="11522" max="11522" width="17.6328125" style="66" customWidth="1"/>
    <col min="11523" max="11523" width="20.1796875" style="66" customWidth="1"/>
    <col min="11524" max="11524" width="13.08984375" style="66" customWidth="1"/>
    <col min="11525" max="11525" width="23.1796875" style="66" customWidth="1"/>
    <col min="11526" max="11526" width="12.453125" style="66" customWidth="1"/>
    <col min="11527" max="11527" width="18.36328125" style="66" customWidth="1"/>
    <col min="11528" max="11528" width="18.7265625" style="66" customWidth="1"/>
    <col min="11529" max="11529" width="13.1796875" style="66" bestFit="1" customWidth="1"/>
    <col min="11530" max="11530" width="12.54296875" style="66" customWidth="1"/>
    <col min="11531" max="11776" width="27.453125" style="66"/>
    <col min="11777" max="11777" width="18.81640625" style="66" customWidth="1"/>
    <col min="11778" max="11778" width="17.6328125" style="66" customWidth="1"/>
    <col min="11779" max="11779" width="20.1796875" style="66" customWidth="1"/>
    <col min="11780" max="11780" width="13.08984375" style="66" customWidth="1"/>
    <col min="11781" max="11781" width="23.1796875" style="66" customWidth="1"/>
    <col min="11782" max="11782" width="12.453125" style="66" customWidth="1"/>
    <col min="11783" max="11783" width="18.36328125" style="66" customWidth="1"/>
    <col min="11784" max="11784" width="18.7265625" style="66" customWidth="1"/>
    <col min="11785" max="11785" width="13.1796875" style="66" bestFit="1" customWidth="1"/>
    <col min="11786" max="11786" width="12.54296875" style="66" customWidth="1"/>
    <col min="11787" max="12032" width="27.453125" style="66"/>
    <col min="12033" max="12033" width="18.81640625" style="66" customWidth="1"/>
    <col min="12034" max="12034" width="17.6328125" style="66" customWidth="1"/>
    <col min="12035" max="12035" width="20.1796875" style="66" customWidth="1"/>
    <col min="12036" max="12036" width="13.08984375" style="66" customWidth="1"/>
    <col min="12037" max="12037" width="23.1796875" style="66" customWidth="1"/>
    <col min="12038" max="12038" width="12.453125" style="66" customWidth="1"/>
    <col min="12039" max="12039" width="18.36328125" style="66" customWidth="1"/>
    <col min="12040" max="12040" width="18.7265625" style="66" customWidth="1"/>
    <col min="12041" max="12041" width="13.1796875" style="66" bestFit="1" customWidth="1"/>
    <col min="12042" max="12042" width="12.54296875" style="66" customWidth="1"/>
    <col min="12043" max="12288" width="27.453125" style="66"/>
    <col min="12289" max="12289" width="18.81640625" style="66" customWidth="1"/>
    <col min="12290" max="12290" width="17.6328125" style="66" customWidth="1"/>
    <col min="12291" max="12291" width="20.1796875" style="66" customWidth="1"/>
    <col min="12292" max="12292" width="13.08984375" style="66" customWidth="1"/>
    <col min="12293" max="12293" width="23.1796875" style="66" customWidth="1"/>
    <col min="12294" max="12294" width="12.453125" style="66" customWidth="1"/>
    <col min="12295" max="12295" width="18.36328125" style="66" customWidth="1"/>
    <col min="12296" max="12296" width="18.7265625" style="66" customWidth="1"/>
    <col min="12297" max="12297" width="13.1796875" style="66" bestFit="1" customWidth="1"/>
    <col min="12298" max="12298" width="12.54296875" style="66" customWidth="1"/>
    <col min="12299" max="12544" width="27.453125" style="66"/>
    <col min="12545" max="12545" width="18.81640625" style="66" customWidth="1"/>
    <col min="12546" max="12546" width="17.6328125" style="66" customWidth="1"/>
    <col min="12547" max="12547" width="20.1796875" style="66" customWidth="1"/>
    <col min="12548" max="12548" width="13.08984375" style="66" customWidth="1"/>
    <col min="12549" max="12549" width="23.1796875" style="66" customWidth="1"/>
    <col min="12550" max="12550" width="12.453125" style="66" customWidth="1"/>
    <col min="12551" max="12551" width="18.36328125" style="66" customWidth="1"/>
    <col min="12552" max="12552" width="18.7265625" style="66" customWidth="1"/>
    <col min="12553" max="12553" width="13.1796875" style="66" bestFit="1" customWidth="1"/>
    <col min="12554" max="12554" width="12.54296875" style="66" customWidth="1"/>
    <col min="12555" max="12800" width="27.453125" style="66"/>
    <col min="12801" max="12801" width="18.81640625" style="66" customWidth="1"/>
    <col min="12802" max="12802" width="17.6328125" style="66" customWidth="1"/>
    <col min="12803" max="12803" width="20.1796875" style="66" customWidth="1"/>
    <col min="12804" max="12804" width="13.08984375" style="66" customWidth="1"/>
    <col min="12805" max="12805" width="23.1796875" style="66" customWidth="1"/>
    <col min="12806" max="12806" width="12.453125" style="66" customWidth="1"/>
    <col min="12807" max="12807" width="18.36328125" style="66" customWidth="1"/>
    <col min="12808" max="12808" width="18.7265625" style="66" customWidth="1"/>
    <col min="12809" max="12809" width="13.1796875" style="66" bestFit="1" customWidth="1"/>
    <col min="12810" max="12810" width="12.54296875" style="66" customWidth="1"/>
    <col min="12811" max="13056" width="27.453125" style="66"/>
    <col min="13057" max="13057" width="18.81640625" style="66" customWidth="1"/>
    <col min="13058" max="13058" width="17.6328125" style="66" customWidth="1"/>
    <col min="13059" max="13059" width="20.1796875" style="66" customWidth="1"/>
    <col min="13060" max="13060" width="13.08984375" style="66" customWidth="1"/>
    <col min="13061" max="13061" width="23.1796875" style="66" customWidth="1"/>
    <col min="13062" max="13062" width="12.453125" style="66" customWidth="1"/>
    <col min="13063" max="13063" width="18.36328125" style="66" customWidth="1"/>
    <col min="13064" max="13064" width="18.7265625" style="66" customWidth="1"/>
    <col min="13065" max="13065" width="13.1796875" style="66" bestFit="1" customWidth="1"/>
    <col min="13066" max="13066" width="12.54296875" style="66" customWidth="1"/>
    <col min="13067" max="13312" width="27.453125" style="66"/>
    <col min="13313" max="13313" width="18.81640625" style="66" customWidth="1"/>
    <col min="13314" max="13314" width="17.6328125" style="66" customWidth="1"/>
    <col min="13315" max="13315" width="20.1796875" style="66" customWidth="1"/>
    <col min="13316" max="13316" width="13.08984375" style="66" customWidth="1"/>
    <col min="13317" max="13317" width="23.1796875" style="66" customWidth="1"/>
    <col min="13318" max="13318" width="12.453125" style="66" customWidth="1"/>
    <col min="13319" max="13319" width="18.36328125" style="66" customWidth="1"/>
    <col min="13320" max="13320" width="18.7265625" style="66" customWidth="1"/>
    <col min="13321" max="13321" width="13.1796875" style="66" bestFit="1" customWidth="1"/>
    <col min="13322" max="13322" width="12.54296875" style="66" customWidth="1"/>
    <col min="13323" max="13568" width="27.453125" style="66"/>
    <col min="13569" max="13569" width="18.81640625" style="66" customWidth="1"/>
    <col min="13570" max="13570" width="17.6328125" style="66" customWidth="1"/>
    <col min="13571" max="13571" width="20.1796875" style="66" customWidth="1"/>
    <col min="13572" max="13572" width="13.08984375" style="66" customWidth="1"/>
    <col min="13573" max="13573" width="23.1796875" style="66" customWidth="1"/>
    <col min="13574" max="13574" width="12.453125" style="66" customWidth="1"/>
    <col min="13575" max="13575" width="18.36328125" style="66" customWidth="1"/>
    <col min="13576" max="13576" width="18.7265625" style="66" customWidth="1"/>
    <col min="13577" max="13577" width="13.1796875" style="66" bestFit="1" customWidth="1"/>
    <col min="13578" max="13578" width="12.54296875" style="66" customWidth="1"/>
    <col min="13579" max="13824" width="27.453125" style="66"/>
    <col min="13825" max="13825" width="18.81640625" style="66" customWidth="1"/>
    <col min="13826" max="13826" width="17.6328125" style="66" customWidth="1"/>
    <col min="13827" max="13827" width="20.1796875" style="66" customWidth="1"/>
    <col min="13828" max="13828" width="13.08984375" style="66" customWidth="1"/>
    <col min="13829" max="13829" width="23.1796875" style="66" customWidth="1"/>
    <col min="13830" max="13830" width="12.453125" style="66" customWidth="1"/>
    <col min="13831" max="13831" width="18.36328125" style="66" customWidth="1"/>
    <col min="13832" max="13832" width="18.7265625" style="66" customWidth="1"/>
    <col min="13833" max="13833" width="13.1796875" style="66" bestFit="1" customWidth="1"/>
    <col min="13834" max="13834" width="12.54296875" style="66" customWidth="1"/>
    <col min="13835" max="14080" width="27.453125" style="66"/>
    <col min="14081" max="14081" width="18.81640625" style="66" customWidth="1"/>
    <col min="14082" max="14082" width="17.6328125" style="66" customWidth="1"/>
    <col min="14083" max="14083" width="20.1796875" style="66" customWidth="1"/>
    <col min="14084" max="14084" width="13.08984375" style="66" customWidth="1"/>
    <col min="14085" max="14085" width="23.1796875" style="66" customWidth="1"/>
    <col min="14086" max="14086" width="12.453125" style="66" customWidth="1"/>
    <col min="14087" max="14087" width="18.36328125" style="66" customWidth="1"/>
    <col min="14088" max="14088" width="18.7265625" style="66" customWidth="1"/>
    <col min="14089" max="14089" width="13.1796875" style="66" bestFit="1" customWidth="1"/>
    <col min="14090" max="14090" width="12.54296875" style="66" customWidth="1"/>
    <col min="14091" max="14336" width="27.453125" style="66"/>
    <col min="14337" max="14337" width="18.81640625" style="66" customWidth="1"/>
    <col min="14338" max="14338" width="17.6328125" style="66" customWidth="1"/>
    <col min="14339" max="14339" width="20.1796875" style="66" customWidth="1"/>
    <col min="14340" max="14340" width="13.08984375" style="66" customWidth="1"/>
    <col min="14341" max="14341" width="23.1796875" style="66" customWidth="1"/>
    <col min="14342" max="14342" width="12.453125" style="66" customWidth="1"/>
    <col min="14343" max="14343" width="18.36328125" style="66" customWidth="1"/>
    <col min="14344" max="14344" width="18.7265625" style="66" customWidth="1"/>
    <col min="14345" max="14345" width="13.1796875" style="66" bestFit="1" customWidth="1"/>
    <col min="14346" max="14346" width="12.54296875" style="66" customWidth="1"/>
    <col min="14347" max="14592" width="27.453125" style="66"/>
    <col min="14593" max="14593" width="18.81640625" style="66" customWidth="1"/>
    <col min="14594" max="14594" width="17.6328125" style="66" customWidth="1"/>
    <col min="14595" max="14595" width="20.1796875" style="66" customWidth="1"/>
    <col min="14596" max="14596" width="13.08984375" style="66" customWidth="1"/>
    <col min="14597" max="14597" width="23.1796875" style="66" customWidth="1"/>
    <col min="14598" max="14598" width="12.453125" style="66" customWidth="1"/>
    <col min="14599" max="14599" width="18.36328125" style="66" customWidth="1"/>
    <col min="14600" max="14600" width="18.7265625" style="66" customWidth="1"/>
    <col min="14601" max="14601" width="13.1796875" style="66" bestFit="1" customWidth="1"/>
    <col min="14602" max="14602" width="12.54296875" style="66" customWidth="1"/>
    <col min="14603" max="14848" width="27.453125" style="66"/>
    <col min="14849" max="14849" width="18.81640625" style="66" customWidth="1"/>
    <col min="14850" max="14850" width="17.6328125" style="66" customWidth="1"/>
    <col min="14851" max="14851" width="20.1796875" style="66" customWidth="1"/>
    <col min="14852" max="14852" width="13.08984375" style="66" customWidth="1"/>
    <col min="14853" max="14853" width="23.1796875" style="66" customWidth="1"/>
    <col min="14854" max="14854" width="12.453125" style="66" customWidth="1"/>
    <col min="14855" max="14855" width="18.36328125" style="66" customWidth="1"/>
    <col min="14856" max="14856" width="18.7265625" style="66" customWidth="1"/>
    <col min="14857" max="14857" width="13.1796875" style="66" bestFit="1" customWidth="1"/>
    <col min="14858" max="14858" width="12.54296875" style="66" customWidth="1"/>
    <col min="14859" max="15104" width="27.453125" style="66"/>
    <col min="15105" max="15105" width="18.81640625" style="66" customWidth="1"/>
    <col min="15106" max="15106" width="17.6328125" style="66" customWidth="1"/>
    <col min="15107" max="15107" width="20.1796875" style="66" customWidth="1"/>
    <col min="15108" max="15108" width="13.08984375" style="66" customWidth="1"/>
    <col min="15109" max="15109" width="23.1796875" style="66" customWidth="1"/>
    <col min="15110" max="15110" width="12.453125" style="66" customWidth="1"/>
    <col min="15111" max="15111" width="18.36328125" style="66" customWidth="1"/>
    <col min="15112" max="15112" width="18.7265625" style="66" customWidth="1"/>
    <col min="15113" max="15113" width="13.1796875" style="66" bestFit="1" customWidth="1"/>
    <col min="15114" max="15114" width="12.54296875" style="66" customWidth="1"/>
    <col min="15115" max="15360" width="27.453125" style="66"/>
    <col min="15361" max="15361" width="18.81640625" style="66" customWidth="1"/>
    <col min="15362" max="15362" width="17.6328125" style="66" customWidth="1"/>
    <col min="15363" max="15363" width="20.1796875" style="66" customWidth="1"/>
    <col min="15364" max="15364" width="13.08984375" style="66" customWidth="1"/>
    <col min="15365" max="15365" width="23.1796875" style="66" customWidth="1"/>
    <col min="15366" max="15366" width="12.453125" style="66" customWidth="1"/>
    <col min="15367" max="15367" width="18.36328125" style="66" customWidth="1"/>
    <col min="15368" max="15368" width="18.7265625" style="66" customWidth="1"/>
    <col min="15369" max="15369" width="13.1796875" style="66" bestFit="1" customWidth="1"/>
    <col min="15370" max="15370" width="12.54296875" style="66" customWidth="1"/>
    <col min="15371" max="15616" width="27.453125" style="66"/>
    <col min="15617" max="15617" width="18.81640625" style="66" customWidth="1"/>
    <col min="15618" max="15618" width="17.6328125" style="66" customWidth="1"/>
    <col min="15619" max="15619" width="20.1796875" style="66" customWidth="1"/>
    <col min="15620" max="15620" width="13.08984375" style="66" customWidth="1"/>
    <col min="15621" max="15621" width="23.1796875" style="66" customWidth="1"/>
    <col min="15622" max="15622" width="12.453125" style="66" customWidth="1"/>
    <col min="15623" max="15623" width="18.36328125" style="66" customWidth="1"/>
    <col min="15624" max="15624" width="18.7265625" style="66" customWidth="1"/>
    <col min="15625" max="15625" width="13.1796875" style="66" bestFit="1" customWidth="1"/>
    <col min="15626" max="15626" width="12.54296875" style="66" customWidth="1"/>
    <col min="15627" max="15872" width="27.453125" style="66"/>
    <col min="15873" max="15873" width="18.81640625" style="66" customWidth="1"/>
    <col min="15874" max="15874" width="17.6328125" style="66" customWidth="1"/>
    <col min="15875" max="15875" width="20.1796875" style="66" customWidth="1"/>
    <col min="15876" max="15876" width="13.08984375" style="66" customWidth="1"/>
    <col min="15877" max="15877" width="23.1796875" style="66" customWidth="1"/>
    <col min="15878" max="15878" width="12.453125" style="66" customWidth="1"/>
    <col min="15879" max="15879" width="18.36328125" style="66" customWidth="1"/>
    <col min="15880" max="15880" width="18.7265625" style="66" customWidth="1"/>
    <col min="15881" max="15881" width="13.1796875" style="66" bestFit="1" customWidth="1"/>
    <col min="15882" max="15882" width="12.54296875" style="66" customWidth="1"/>
    <col min="15883" max="16128" width="27.453125" style="66"/>
    <col min="16129" max="16129" width="18.81640625" style="66" customWidth="1"/>
    <col min="16130" max="16130" width="17.6328125" style="66" customWidth="1"/>
    <col min="16131" max="16131" width="20.1796875" style="66" customWidth="1"/>
    <col min="16132" max="16132" width="13.08984375" style="66" customWidth="1"/>
    <col min="16133" max="16133" width="23.1796875" style="66" customWidth="1"/>
    <col min="16134" max="16134" width="12.453125" style="66" customWidth="1"/>
    <col min="16135" max="16135" width="18.36328125" style="66" customWidth="1"/>
    <col min="16136" max="16136" width="18.7265625" style="66" customWidth="1"/>
    <col min="16137" max="16137" width="13.1796875" style="66" bestFit="1" customWidth="1"/>
    <col min="16138" max="16138" width="12.54296875" style="66" customWidth="1"/>
    <col min="16139" max="16384" width="27.453125" style="66"/>
  </cols>
  <sheetData>
    <row r="1" spans="1:10" ht="47" customHeight="1">
      <c r="A1" s="140" t="s">
        <v>86</v>
      </c>
      <c r="B1" s="140"/>
      <c r="C1" s="136">
        <f>1415031+1958570</f>
        <v>3373601</v>
      </c>
      <c r="E1" s="67"/>
      <c r="F1" s="68"/>
      <c r="G1" s="69"/>
      <c r="H1" s="69"/>
      <c r="I1" s="115"/>
    </row>
    <row r="2" spans="1:10">
      <c r="B2" s="141">
        <v>2023</v>
      </c>
      <c r="C2" s="141"/>
    </row>
    <row r="3" spans="1:10" ht="43.5">
      <c r="B3" s="71" t="s">
        <v>52</v>
      </c>
      <c r="C3" s="71" t="s">
        <v>53</v>
      </c>
      <c r="D3" s="72" t="s">
        <v>52</v>
      </c>
      <c r="E3" s="73" t="s">
        <v>54</v>
      </c>
      <c r="F3" s="73" t="s">
        <v>53</v>
      </c>
      <c r="G3" s="73" t="s">
        <v>55</v>
      </c>
      <c r="H3" s="137" t="s">
        <v>10</v>
      </c>
      <c r="I3" s="116"/>
      <c r="J3" s="116"/>
    </row>
    <row r="4" spans="1:10">
      <c r="A4" s="74" t="s">
        <v>56</v>
      </c>
      <c r="B4" s="75">
        <v>0.3</v>
      </c>
      <c r="C4" s="75">
        <v>0.7</v>
      </c>
      <c r="D4" s="76">
        <f>C1*0.3</f>
        <v>1012080.2999999999</v>
      </c>
      <c r="E4" s="76"/>
      <c r="F4" s="76">
        <f>C1*0.7</f>
        <v>2361520.6999999997</v>
      </c>
      <c r="G4" s="77"/>
      <c r="H4" s="77"/>
    </row>
    <row r="5" spans="1:10">
      <c r="A5" s="70" t="s">
        <v>6</v>
      </c>
      <c r="B5" s="78">
        <v>447</v>
      </c>
      <c r="C5" s="103">
        <v>8.6999999999999993</v>
      </c>
      <c r="D5" s="79">
        <f>B5/B21</f>
        <v>1.8536180800331745E-2</v>
      </c>
      <c r="E5" s="67">
        <f>D4*D5</f>
        <v>18760.10342525399</v>
      </c>
      <c r="F5" s="80">
        <v>2</v>
      </c>
      <c r="G5" s="67">
        <f>H$24/6</f>
        <v>137755.37416666665</v>
      </c>
      <c r="H5" s="81">
        <f>E5+G5</f>
        <v>156515.47759192064</v>
      </c>
      <c r="I5" s="117"/>
      <c r="J5" s="117"/>
    </row>
    <row r="6" spans="1:10">
      <c r="A6" s="70" t="s">
        <v>5</v>
      </c>
      <c r="B6" s="78">
        <v>1809</v>
      </c>
      <c r="C6" s="103">
        <v>9.9</v>
      </c>
      <c r="D6" s="79">
        <f>B6/B21</f>
        <v>7.5015550487248603E-2</v>
      </c>
      <c r="E6" s="67">
        <f>D4*D6</f>
        <v>75921.760841799711</v>
      </c>
      <c r="F6" s="80">
        <v>3</v>
      </c>
      <c r="G6" s="67">
        <f>H$25/6</f>
        <v>98396.695833333317</v>
      </c>
      <c r="H6" s="81">
        <f t="shared" ref="H6:H20" si="0">E6+G6</f>
        <v>174318.45667513303</v>
      </c>
      <c r="I6" s="117"/>
      <c r="J6" s="117"/>
    </row>
    <row r="7" spans="1:10">
      <c r="A7" s="70" t="s">
        <v>3</v>
      </c>
      <c r="B7" s="78">
        <v>1943</v>
      </c>
      <c r="C7" s="103">
        <v>8.1</v>
      </c>
      <c r="D7" s="79">
        <f>B7/B21</f>
        <v>8.05722579307485E-2</v>
      </c>
      <c r="E7" s="67">
        <f>D4*D7</f>
        <v>81545.594978229317</v>
      </c>
      <c r="F7" s="80">
        <v>1</v>
      </c>
      <c r="G7" s="67">
        <f>H$23/4</f>
        <v>236152.06999999998</v>
      </c>
      <c r="H7" s="81">
        <f t="shared" si="0"/>
        <v>317697.66497822932</v>
      </c>
      <c r="I7" s="118"/>
      <c r="J7" s="117"/>
    </row>
    <row r="8" spans="1:10">
      <c r="A8" s="70" t="s">
        <v>8</v>
      </c>
      <c r="B8" s="78">
        <v>1477</v>
      </c>
      <c r="C8" s="103">
        <v>9.3000000000000007</v>
      </c>
      <c r="D8" s="79">
        <f>B8/B21</f>
        <v>6.1248185776487662E-2</v>
      </c>
      <c r="E8" s="67">
        <f>D4*D8</f>
        <v>61988.082235123366</v>
      </c>
      <c r="F8" s="80">
        <v>3</v>
      </c>
      <c r="G8" s="67">
        <f>H$25/6</f>
        <v>98396.695833333317</v>
      </c>
      <c r="H8" s="81">
        <f t="shared" si="0"/>
        <v>160384.77806845668</v>
      </c>
      <c r="I8" s="117"/>
      <c r="J8" s="117"/>
    </row>
    <row r="9" spans="1:10">
      <c r="A9" s="70" t="s">
        <v>14</v>
      </c>
      <c r="B9" s="78">
        <v>640</v>
      </c>
      <c r="C9" s="103">
        <v>9.1</v>
      </c>
      <c r="D9" s="79">
        <f>B9/B21</f>
        <v>2.6539498237611446E-2</v>
      </c>
      <c r="E9" s="67">
        <f>D4*D9</f>
        <v>26860.103338171262</v>
      </c>
      <c r="F9" s="80">
        <v>2</v>
      </c>
      <c r="G9" s="67">
        <f>H$24/6</f>
        <v>137755.37416666665</v>
      </c>
      <c r="H9" s="81">
        <f t="shared" si="0"/>
        <v>164615.47750483791</v>
      </c>
      <c r="I9" s="117"/>
      <c r="J9" s="117"/>
    </row>
    <row r="10" spans="1:10">
      <c r="A10" s="70" t="s">
        <v>57</v>
      </c>
      <c r="B10" s="78">
        <v>3190</v>
      </c>
      <c r="C10" s="103">
        <v>8.6999999999999993</v>
      </c>
      <c r="D10" s="79">
        <f>B10/B21</f>
        <v>0.13228281152809454</v>
      </c>
      <c r="E10" s="67">
        <f>D4*D10</f>
        <v>133880.82757619736</v>
      </c>
      <c r="F10" s="80">
        <v>2</v>
      </c>
      <c r="G10" s="67">
        <f>H$24/6</f>
        <v>137755.37416666665</v>
      </c>
      <c r="H10" s="81">
        <f t="shared" si="0"/>
        <v>271636.20174286398</v>
      </c>
      <c r="I10" s="117"/>
      <c r="J10" s="117"/>
    </row>
    <row r="11" spans="1:10">
      <c r="A11" s="70" t="s">
        <v>58</v>
      </c>
      <c r="B11" s="78">
        <v>451</v>
      </c>
      <c r="C11" s="103">
        <v>8.5</v>
      </c>
      <c r="D11" s="79">
        <f>B11/B21</f>
        <v>1.8702052664316814E-2</v>
      </c>
      <c r="E11" s="67">
        <f>D4*D11</f>
        <v>18927.979071117559</v>
      </c>
      <c r="F11" s="80">
        <v>1</v>
      </c>
      <c r="G11" s="67">
        <f>H$23/4</f>
        <v>236152.06999999998</v>
      </c>
      <c r="H11" s="81">
        <f t="shared" si="0"/>
        <v>255080.04907111754</v>
      </c>
      <c r="I11" s="117"/>
      <c r="J11" s="117"/>
    </row>
    <row r="12" spans="1:10">
      <c r="A12" s="70" t="s">
        <v>16</v>
      </c>
      <c r="B12" s="78">
        <v>1406</v>
      </c>
      <c r="C12" s="103">
        <v>8.6999999999999993</v>
      </c>
      <c r="D12" s="79">
        <f>B12/B21</f>
        <v>5.8303960190752645E-2</v>
      </c>
      <c r="E12" s="67">
        <f>D4*D12</f>
        <v>59008.289521044993</v>
      </c>
      <c r="F12" s="80">
        <v>2</v>
      </c>
      <c r="G12" s="67">
        <f>H$24/6</f>
        <v>137755.37416666665</v>
      </c>
      <c r="H12" s="81">
        <f t="shared" si="0"/>
        <v>196763.66368771164</v>
      </c>
      <c r="I12" s="119"/>
      <c r="J12" s="119"/>
    </row>
    <row r="13" spans="1:10">
      <c r="A13" s="70" t="s">
        <v>17</v>
      </c>
      <c r="B13" s="78">
        <v>784</v>
      </c>
      <c r="C13" s="103">
        <v>10.4</v>
      </c>
      <c r="D13" s="79">
        <f>B13/B21</f>
        <v>3.251088534107402E-2</v>
      </c>
      <c r="E13" s="67">
        <f>D4*D13</f>
        <v>32903.626589259795</v>
      </c>
      <c r="F13" s="80">
        <v>3</v>
      </c>
      <c r="G13" s="67">
        <f>H$25/6</f>
        <v>98396.695833333317</v>
      </c>
      <c r="H13" s="81">
        <f t="shared" si="0"/>
        <v>131300.3224225931</v>
      </c>
      <c r="I13" s="117"/>
      <c r="J13" s="117"/>
    </row>
    <row r="14" spans="1:10">
      <c r="A14" s="70" t="s">
        <v>59</v>
      </c>
      <c r="B14" s="78">
        <v>1596</v>
      </c>
      <c r="C14" s="103">
        <v>9.3000000000000007</v>
      </c>
      <c r="D14" s="79">
        <f>B14/B21</f>
        <v>6.6182873730043543E-2</v>
      </c>
      <c r="E14" s="67">
        <f>D4*D14</f>
        <v>66982.38269956458</v>
      </c>
      <c r="F14" s="80">
        <v>3</v>
      </c>
      <c r="G14" s="67">
        <f>H$25/6</f>
        <v>98396.695833333317</v>
      </c>
      <c r="H14" s="81">
        <f t="shared" si="0"/>
        <v>165379.0785328979</v>
      </c>
      <c r="I14" s="117"/>
      <c r="J14" s="117"/>
    </row>
    <row r="15" spans="1:10">
      <c r="A15" s="70" t="s">
        <v>18</v>
      </c>
      <c r="B15" s="78">
        <v>1723</v>
      </c>
      <c r="C15" s="103">
        <v>8.3000000000000007</v>
      </c>
      <c r="D15" s="79">
        <f>B15/B21</f>
        <v>7.1449305411569561E-2</v>
      </c>
      <c r="E15" s="67">
        <f>D4*D15</f>
        <v>72312.434455732946</v>
      </c>
      <c r="F15" s="80">
        <v>1</v>
      </c>
      <c r="G15" s="67">
        <f>H$23/4</f>
        <v>236152.06999999998</v>
      </c>
      <c r="H15" s="81">
        <f t="shared" si="0"/>
        <v>308464.50445573294</v>
      </c>
      <c r="I15" s="117"/>
      <c r="J15" s="117"/>
    </row>
    <row r="16" spans="1:10">
      <c r="A16" s="70" t="s">
        <v>7</v>
      </c>
      <c r="B16" s="78">
        <v>2578</v>
      </c>
      <c r="C16" s="103">
        <v>9.1</v>
      </c>
      <c r="D16" s="79">
        <f>B16/B21</f>
        <v>0.10690441633837861</v>
      </c>
      <c r="E16" s="67">
        <f>D4*D16</f>
        <v>108195.85375907111</v>
      </c>
      <c r="F16" s="80">
        <v>2</v>
      </c>
      <c r="G16" s="67">
        <f>H$24/6</f>
        <v>137755.37416666665</v>
      </c>
      <c r="H16" s="81">
        <f t="shared" si="0"/>
        <v>245951.22792573774</v>
      </c>
      <c r="I16" s="117"/>
      <c r="J16" s="117"/>
    </row>
    <row r="17" spans="1:10">
      <c r="A17" s="70" t="s">
        <v>60</v>
      </c>
      <c r="B17" s="78">
        <v>2833</v>
      </c>
      <c r="C17" s="103">
        <v>7.4</v>
      </c>
      <c r="D17" s="79">
        <f>B17/B21</f>
        <v>0.11747874766742691</v>
      </c>
      <c r="E17" s="67">
        <f>D4*D17</f>
        <v>118897.92618287372</v>
      </c>
      <c r="F17" s="80">
        <v>1</v>
      </c>
      <c r="G17" s="67">
        <f>H$23/4</f>
        <v>236152.06999999998</v>
      </c>
      <c r="H17" s="81">
        <f t="shared" si="0"/>
        <v>355049.99618287373</v>
      </c>
      <c r="I17" s="117"/>
      <c r="J17" s="117"/>
    </row>
    <row r="18" spans="1:10">
      <c r="A18" s="70" t="s">
        <v>61</v>
      </c>
      <c r="B18" s="78">
        <v>972</v>
      </c>
      <c r="C18" s="103">
        <v>9</v>
      </c>
      <c r="D18" s="79">
        <f>B18/B21</f>
        <v>4.0306862948372379E-2</v>
      </c>
      <c r="E18" s="67">
        <f>D4*D18</f>
        <v>40793.7819448476</v>
      </c>
      <c r="F18" s="80">
        <v>2</v>
      </c>
      <c r="G18" s="67">
        <f>H$24/6</f>
        <v>137755.37416666665</v>
      </c>
      <c r="H18" s="81">
        <f t="shared" si="0"/>
        <v>178549.15611151425</v>
      </c>
      <c r="I18" s="117"/>
      <c r="J18" s="117"/>
    </row>
    <row r="19" spans="1:10">
      <c r="A19" s="70" t="s">
        <v>9</v>
      </c>
      <c r="B19" s="78">
        <v>729</v>
      </c>
      <c r="C19" s="103">
        <v>9.9</v>
      </c>
      <c r="D19" s="79">
        <f>B19/B21</f>
        <v>3.0230147211279288E-2</v>
      </c>
      <c r="E19" s="67">
        <f>D4*D19</f>
        <v>30595.336458635702</v>
      </c>
      <c r="F19" s="80">
        <v>3</v>
      </c>
      <c r="G19" s="67">
        <f>H$25/6</f>
        <v>98396.695833333317</v>
      </c>
      <c r="H19" s="81">
        <f t="shared" si="0"/>
        <v>128992.03229196902</v>
      </c>
      <c r="I19" s="117"/>
      <c r="J19" s="117"/>
    </row>
    <row r="20" spans="1:10">
      <c r="A20" s="70" t="s">
        <v>11</v>
      </c>
      <c r="B20" s="78">
        <f>1478+59</f>
        <v>1537</v>
      </c>
      <c r="C20" s="103">
        <v>9.6999999999999993</v>
      </c>
      <c r="D20" s="79">
        <f>B20/B21</f>
        <v>6.3736263736263732E-2</v>
      </c>
      <c r="E20" s="67">
        <f>D4*D20</f>
        <v>64506.216923076914</v>
      </c>
      <c r="F20" s="80">
        <v>3</v>
      </c>
      <c r="G20" s="67">
        <f>H$25/6</f>
        <v>98396.695833333317</v>
      </c>
      <c r="H20" s="81">
        <f t="shared" si="0"/>
        <v>162902.91275641022</v>
      </c>
      <c r="I20" s="117"/>
      <c r="J20" s="117"/>
    </row>
    <row r="21" spans="1:10">
      <c r="A21" s="82" t="s">
        <v>62</v>
      </c>
      <c r="B21" s="78">
        <f>SUM(B5:B20)</f>
        <v>24115</v>
      </c>
      <c r="C21" s="103">
        <f>AVERAGE(C5:C20)</f>
        <v>9.0062499999999996</v>
      </c>
      <c r="D21" s="79">
        <f>SUM(D5:D20)</f>
        <v>0.99999999999999989</v>
      </c>
      <c r="E21" s="83">
        <f>SUM(E5:E20)</f>
        <v>1012080.2999999999</v>
      </c>
      <c r="F21" s="84"/>
      <c r="G21" s="85">
        <f>SUM(G5:G20)</f>
        <v>2361520.7000000002</v>
      </c>
      <c r="H21" s="85">
        <f>SUM(H5:H20)</f>
        <v>3373601</v>
      </c>
    </row>
    <row r="23" spans="1:10">
      <c r="E23" s="86" t="s">
        <v>63</v>
      </c>
      <c r="F23" s="86">
        <v>1</v>
      </c>
      <c r="G23" s="87">
        <v>0.4</v>
      </c>
      <c r="H23" s="88">
        <f>F4*0.4</f>
        <v>944608.27999999991</v>
      </c>
    </row>
    <row r="24" spans="1:10">
      <c r="A24" s="70" t="s">
        <v>67</v>
      </c>
      <c r="D24" s="104"/>
      <c r="E24" s="86" t="s">
        <v>65</v>
      </c>
      <c r="F24" s="86">
        <v>2</v>
      </c>
      <c r="G24" s="87">
        <v>0.35</v>
      </c>
      <c r="H24" s="88">
        <f>F4*0.35</f>
        <v>826532.24499999988</v>
      </c>
      <c r="J24" s="77"/>
    </row>
    <row r="25" spans="1:10">
      <c r="E25" s="86" t="s">
        <v>66</v>
      </c>
      <c r="F25" s="86">
        <v>3</v>
      </c>
      <c r="G25" s="87">
        <v>0.25</v>
      </c>
      <c r="H25" s="88">
        <f>F4*0.25</f>
        <v>590380.17499999993</v>
      </c>
    </row>
    <row r="26" spans="1:10" ht="15" customHeight="1" thickBot="1">
      <c r="A26" s="89"/>
      <c r="B26" s="90"/>
      <c r="C26" s="90"/>
      <c r="E26" s="133"/>
      <c r="F26" s="133"/>
    </row>
    <row r="27" spans="1:10">
      <c r="A27" s="91" t="s">
        <v>25</v>
      </c>
      <c r="B27" s="92">
        <v>17.225000000000001</v>
      </c>
      <c r="C27" s="93"/>
      <c r="E27" s="142" t="s">
        <v>64</v>
      </c>
      <c r="F27" s="142"/>
    </row>
    <row r="28" spans="1:10">
      <c r="A28" s="94" t="s">
        <v>26</v>
      </c>
      <c r="B28" s="95" t="s">
        <v>33</v>
      </c>
      <c r="C28" s="96"/>
      <c r="E28" s="142"/>
      <c r="F28" s="142"/>
    </row>
    <row r="29" spans="1:10">
      <c r="A29" s="97" t="s">
        <v>27</v>
      </c>
      <c r="B29" s="95" t="s">
        <v>28</v>
      </c>
      <c r="C29" s="96"/>
      <c r="E29" s="142"/>
      <c r="F29" s="142"/>
    </row>
    <row r="30" spans="1:10" ht="14.5" customHeight="1">
      <c r="A30" s="97" t="s">
        <v>29</v>
      </c>
      <c r="B30" s="98" t="s">
        <v>49</v>
      </c>
      <c r="C30" s="96"/>
      <c r="E30" s="142"/>
      <c r="F30" s="142"/>
    </row>
    <row r="31" spans="1:10" ht="28.5">
      <c r="A31" s="97" t="s">
        <v>30</v>
      </c>
      <c r="B31" s="95" t="s">
        <v>50</v>
      </c>
      <c r="C31" s="99"/>
      <c r="E31" s="142"/>
      <c r="F31" s="142"/>
    </row>
    <row r="32" spans="1:10" ht="15" thickBot="1">
      <c r="A32" s="100" t="s">
        <v>31</v>
      </c>
      <c r="B32" s="101" t="s">
        <v>32</v>
      </c>
      <c r="C32" s="102"/>
      <c r="E32" s="142"/>
      <c r="F32" s="142"/>
    </row>
  </sheetData>
  <mergeCells count="3">
    <mergeCell ref="A1:B1"/>
    <mergeCell ref="B2:C2"/>
    <mergeCell ref="E27:F32"/>
  </mergeCells>
  <pageMargins left="0.7" right="0.7" top="0.75" bottom="0.75" header="0.3" footer="0.3"/>
  <ignoredErrors>
    <ignoredError sqref="B21" formulaRange="1"/>
    <ignoredError sqref="C21 G7 G11 G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topLeftCell="A13" zoomScale="40" zoomScaleNormal="40" workbookViewId="0">
      <selection activeCell="E34" sqref="E34"/>
    </sheetView>
  </sheetViews>
  <sheetFormatPr defaultColWidth="40.453125" defaultRowHeight="28.5"/>
  <cols>
    <col min="1" max="1" width="40.453125" style="3" customWidth="1"/>
    <col min="2" max="2" width="34.08984375" style="3" customWidth="1"/>
    <col min="3" max="3" width="21.1796875" style="3" customWidth="1"/>
    <col min="4" max="4" width="41.453125" style="3" customWidth="1"/>
    <col min="5" max="5" width="29" style="3" customWidth="1"/>
    <col min="6" max="6" width="23.08984375" style="3" customWidth="1"/>
    <col min="7" max="7" width="32.81640625" style="3" customWidth="1"/>
    <col min="8" max="8" width="31.90625" style="3" customWidth="1"/>
    <col min="9" max="9" width="33.6328125" style="3" customWidth="1"/>
    <col min="10" max="10" width="28.7265625" style="3" customWidth="1"/>
    <col min="11" max="11" width="28.81640625" style="3" customWidth="1"/>
    <col min="12" max="12" width="30.36328125" style="3" customWidth="1"/>
    <col min="13" max="13" width="29.81640625" style="3" customWidth="1"/>
    <col min="14" max="14" width="40.453125" style="3"/>
    <col min="15" max="15" width="29.6328125" style="3" bestFit="1" customWidth="1"/>
    <col min="16" max="16" width="32.1796875" style="3" customWidth="1"/>
    <col min="17" max="17" width="40" style="3" customWidth="1"/>
    <col min="18" max="18" width="30.90625" style="3" customWidth="1"/>
    <col min="19" max="16384" width="40.453125" style="3"/>
  </cols>
  <sheetData>
    <row r="1" spans="1:19" ht="32.25" customHeight="1">
      <c r="A1" s="1" t="s">
        <v>34</v>
      </c>
      <c r="B1" s="1"/>
      <c r="D1" s="25"/>
      <c r="E1" s="26"/>
      <c r="F1" s="7"/>
      <c r="G1" s="26"/>
      <c r="H1" s="27"/>
      <c r="I1" s="27"/>
      <c r="J1" s="27"/>
      <c r="K1" s="2"/>
      <c r="L1" s="2"/>
    </row>
    <row r="2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9">
      <c r="A3" s="4" t="s">
        <v>0</v>
      </c>
      <c r="B3" s="40" t="s">
        <v>40</v>
      </c>
      <c r="C3" s="40"/>
      <c r="D3" s="40"/>
      <c r="E3" s="40" t="s">
        <v>41</v>
      </c>
      <c r="F3" s="40"/>
      <c r="G3" s="40"/>
      <c r="H3" s="40" t="s">
        <v>12</v>
      </c>
      <c r="I3" s="41"/>
      <c r="J3" s="41"/>
      <c r="K3" s="2"/>
      <c r="N3" s="146" t="s">
        <v>68</v>
      </c>
    </row>
    <row r="4" spans="1:19">
      <c r="A4" s="5">
        <v>8310822</v>
      </c>
      <c r="B4" s="42">
        <f>A4*0.4</f>
        <v>3324328.8000000003</v>
      </c>
      <c r="C4" s="42"/>
      <c r="D4" s="40"/>
      <c r="E4" s="42">
        <f>A4*0.4</f>
        <v>3324328.8000000003</v>
      </c>
      <c r="F4" s="42"/>
      <c r="G4" s="42"/>
      <c r="H4" s="42">
        <f>A4*0.2</f>
        <v>1662164.4000000001</v>
      </c>
      <c r="I4" s="43"/>
      <c r="J4" s="43"/>
      <c r="K4" s="7"/>
      <c r="N4" s="146"/>
    </row>
    <row r="5" spans="1:19" ht="25.5" customHeight="1">
      <c r="A5" s="6"/>
      <c r="B5" s="143" t="s">
        <v>38</v>
      </c>
      <c r="C5" s="143"/>
      <c r="D5" s="40"/>
      <c r="E5" s="44" t="s">
        <v>38</v>
      </c>
      <c r="F5" s="42"/>
      <c r="G5" s="42"/>
      <c r="H5" s="44" t="s">
        <v>13</v>
      </c>
      <c r="I5" s="43"/>
      <c r="J5" s="43"/>
      <c r="K5" s="7"/>
      <c r="L5" s="144"/>
      <c r="M5" s="145"/>
      <c r="N5" s="146"/>
    </row>
    <row r="6" spans="1:19" ht="85.5">
      <c r="A6" s="44" t="s">
        <v>21</v>
      </c>
      <c r="B6" s="44"/>
      <c r="C6" s="45" t="s">
        <v>1</v>
      </c>
      <c r="D6" s="45" t="s">
        <v>2</v>
      </c>
      <c r="E6" s="44"/>
      <c r="F6" s="45" t="s">
        <v>1</v>
      </c>
      <c r="G6" s="45" t="s">
        <v>2</v>
      </c>
      <c r="H6" s="44"/>
      <c r="I6" s="45" t="s">
        <v>1</v>
      </c>
      <c r="J6" s="45" t="s">
        <v>2</v>
      </c>
      <c r="K6" s="107" t="s">
        <v>51</v>
      </c>
      <c r="L6" s="105" t="s">
        <v>22</v>
      </c>
      <c r="M6" s="105" t="s">
        <v>23</v>
      </c>
      <c r="N6" s="134"/>
      <c r="O6" s="129" t="s">
        <v>22</v>
      </c>
      <c r="P6" s="129" t="s">
        <v>23</v>
      </c>
      <c r="Q6" s="106" t="s">
        <v>69</v>
      </c>
      <c r="R6" s="106" t="s">
        <v>70</v>
      </c>
      <c r="S6" s="21"/>
    </row>
    <row r="7" spans="1:19">
      <c r="A7" s="46" t="s">
        <v>6</v>
      </c>
      <c r="B7" s="47">
        <v>783</v>
      </c>
      <c r="C7" s="50">
        <f>B7/B23</f>
        <v>1.6409933983024205E-2</v>
      </c>
      <c r="D7" s="48">
        <f>B4*C7</f>
        <v>54552.01614586608</v>
      </c>
      <c r="E7" s="47">
        <v>739</v>
      </c>
      <c r="F7" s="50">
        <f>E7/E23</f>
        <v>1.6019596366868265E-2</v>
      </c>
      <c r="G7" s="48">
        <f>E4*F7</f>
        <v>53254.405566755544</v>
      </c>
      <c r="H7" s="47">
        <v>136</v>
      </c>
      <c r="I7" s="50">
        <f>H7/H23</f>
        <v>1.6419171797657853E-2</v>
      </c>
      <c r="J7" s="48">
        <f>H4*I7</f>
        <v>27291.362839550889</v>
      </c>
      <c r="K7" s="48">
        <f>D7+G7+J7</f>
        <v>135097.78455217252</v>
      </c>
      <c r="L7" s="51">
        <v>10000</v>
      </c>
      <c r="M7" s="51">
        <f>K7-L7</f>
        <v>125097.78455217252</v>
      </c>
      <c r="N7" s="12">
        <f>'CY24 Performance Allocations'!H5</f>
        <v>156515.47759192064</v>
      </c>
      <c r="O7" s="139">
        <v>38760.1</v>
      </c>
      <c r="P7" s="139">
        <v>117755.38</v>
      </c>
      <c r="Q7" s="130">
        <f>L7+O7</f>
        <v>48760.1</v>
      </c>
      <c r="R7" s="130">
        <f>M7+P7</f>
        <v>242853.16455217253</v>
      </c>
      <c r="S7" s="12"/>
    </row>
    <row r="8" spans="1:19">
      <c r="A8" s="52" t="s">
        <v>42</v>
      </c>
      <c r="B8" s="47">
        <v>4235</v>
      </c>
      <c r="C8" s="50">
        <f>B8/B23</f>
        <v>8.8756156344964893E-2</v>
      </c>
      <c r="D8" s="48">
        <f>B4*C8</f>
        <v>295054.64671486954</v>
      </c>
      <c r="E8" s="47">
        <v>4066</v>
      </c>
      <c r="F8" s="50">
        <f>E8/E23</f>
        <v>8.8140296113242728E-2</v>
      </c>
      <c r="G8" s="48">
        <f>E4*F8</f>
        <v>293007.32480978087</v>
      </c>
      <c r="H8" s="47">
        <v>569</v>
      </c>
      <c r="I8" s="50">
        <f>H8/H23</f>
        <v>6.8694917300494984E-2</v>
      </c>
      <c r="J8" s="48">
        <f>H4*I8</f>
        <v>114182.24599782687</v>
      </c>
      <c r="K8" s="48">
        <f t="shared" ref="K8:K22" si="0">D8+G8+J8</f>
        <v>702244.21752247738</v>
      </c>
      <c r="L8" s="51">
        <f>K8</f>
        <v>702244.21752247738</v>
      </c>
      <c r="M8" s="51">
        <v>0</v>
      </c>
      <c r="N8" s="12">
        <f>'CY24 Performance Allocations'!H6</f>
        <v>174318.45667513303</v>
      </c>
      <c r="O8" s="130">
        <f>N8</f>
        <v>174318.45667513303</v>
      </c>
      <c r="P8" s="130"/>
      <c r="Q8" s="130">
        <f t="shared" ref="Q8:Q22" si="1">L8+O8</f>
        <v>876562.67419761047</v>
      </c>
      <c r="R8" s="130">
        <f t="shared" ref="R8:R22" si="2">M8+P8</f>
        <v>0</v>
      </c>
      <c r="S8" s="12"/>
    </row>
    <row r="9" spans="1:19">
      <c r="A9" s="46" t="s">
        <v>3</v>
      </c>
      <c r="B9" s="47">
        <v>3415</v>
      </c>
      <c r="C9" s="50">
        <f>B9/B23</f>
        <v>7.1570784868489987E-2</v>
      </c>
      <c r="D9" s="48">
        <f>B4*C9</f>
        <v>237924.82137692551</v>
      </c>
      <c r="E9" s="47">
        <v>3394</v>
      </c>
      <c r="F9" s="50">
        <f>E9/E23</f>
        <v>7.3573085343911909E-2</v>
      </c>
      <c r="G9" s="48">
        <f>E4*F9</f>
        <v>244581.12651362427</v>
      </c>
      <c r="H9" s="47">
        <v>651</v>
      </c>
      <c r="I9" s="50">
        <f>H9/H23</f>
        <v>7.8594712060847519E-2</v>
      </c>
      <c r="J9" s="48">
        <f>H4*I9</f>
        <v>130637.33241579139</v>
      </c>
      <c r="K9" s="48">
        <f t="shared" si="0"/>
        <v>613143.28030634113</v>
      </c>
      <c r="L9" s="51">
        <v>300000</v>
      </c>
      <c r="M9" s="51">
        <f>K9-L9</f>
        <v>313143.28030634113</v>
      </c>
      <c r="N9" s="12">
        <f>'CY24 Performance Allocations'!H7</f>
        <v>317697.66497822932</v>
      </c>
      <c r="O9" s="138">
        <v>267697.65999999997</v>
      </c>
      <c r="P9" s="130">
        <v>50000</v>
      </c>
      <c r="Q9" s="130">
        <f t="shared" si="1"/>
        <v>567697.65999999992</v>
      </c>
      <c r="R9" s="130">
        <f t="shared" si="2"/>
        <v>363143.28030634113</v>
      </c>
      <c r="S9" s="12"/>
    </row>
    <row r="10" spans="1:19">
      <c r="A10" s="46" t="s">
        <v>8</v>
      </c>
      <c r="B10" s="47">
        <v>2570</v>
      </c>
      <c r="C10" s="50">
        <f>B10/B23</f>
        <v>5.3861469139683538E-2</v>
      </c>
      <c r="D10" s="48">
        <f>B4*C10</f>
        <v>179053.23307136123</v>
      </c>
      <c r="E10" s="47">
        <v>2429</v>
      </c>
      <c r="F10" s="50">
        <f>E10/E23</f>
        <v>5.2654397259977025E-2</v>
      </c>
      <c r="G10" s="48">
        <f>E4*F10</f>
        <v>175040.52925798274</v>
      </c>
      <c r="H10" s="47">
        <v>459</v>
      </c>
      <c r="I10" s="50">
        <f>H10/H23</f>
        <v>5.5414704817095255E-2</v>
      </c>
      <c r="J10" s="48">
        <f>H4*I10</f>
        <v>92108.349583484247</v>
      </c>
      <c r="K10" s="48">
        <f t="shared" si="0"/>
        <v>446202.11191282817</v>
      </c>
      <c r="L10" s="51">
        <f>K10</f>
        <v>446202.11191282817</v>
      </c>
      <c r="M10" s="51">
        <v>0</v>
      </c>
      <c r="N10" s="12">
        <f>'CY24 Performance Allocations'!H8</f>
        <v>160384.77806845668</v>
      </c>
      <c r="O10" s="130">
        <f>N10</f>
        <v>160384.77806845668</v>
      </c>
      <c r="P10" s="130"/>
      <c r="Q10" s="130">
        <f t="shared" si="1"/>
        <v>606586.88998128485</v>
      </c>
      <c r="R10" s="130">
        <f t="shared" si="2"/>
        <v>0</v>
      </c>
      <c r="S10" s="12"/>
    </row>
    <row r="11" spans="1:19">
      <c r="A11" s="46" t="s">
        <v>14</v>
      </c>
      <c r="B11" s="47">
        <v>913</v>
      </c>
      <c r="C11" s="50">
        <f>B11/B23</f>
        <v>1.9134444095148275E-2</v>
      </c>
      <c r="D11" s="48">
        <f>B4*C11</f>
        <v>63609.183577491356</v>
      </c>
      <c r="E11" s="47">
        <v>892</v>
      </c>
      <c r="F11" s="50">
        <f>E11/E23</f>
        <v>1.9336238104528409E-2</v>
      </c>
      <c r="G11" s="48">
        <f>E4*F11</f>
        <v>64280.013214541206</v>
      </c>
      <c r="H11" s="47">
        <v>206</v>
      </c>
      <c r="I11" s="50">
        <f>H11/H23</f>
        <v>2.4870216105275865E-2</v>
      </c>
      <c r="J11" s="48">
        <f>H4*I11</f>
        <v>41338.387830496198</v>
      </c>
      <c r="K11" s="48">
        <f t="shared" si="0"/>
        <v>169227.58462252875</v>
      </c>
      <c r="L11" s="51">
        <f>K11-M11</f>
        <v>42306.894622528751</v>
      </c>
      <c r="M11" s="53">
        <v>126920.69</v>
      </c>
      <c r="N11" s="12">
        <f>'CY24 Performance Allocations'!H9</f>
        <v>164615.47750483791</v>
      </c>
      <c r="O11" s="139">
        <v>41153.870000000003</v>
      </c>
      <c r="P11" s="139">
        <v>123461.61</v>
      </c>
      <c r="Q11" s="130">
        <f t="shared" si="1"/>
        <v>83460.764622528746</v>
      </c>
      <c r="R11" s="130">
        <f t="shared" si="2"/>
        <v>250382.3</v>
      </c>
      <c r="S11" s="12"/>
    </row>
    <row r="12" spans="1:19">
      <c r="A12" s="46" t="s">
        <v>4</v>
      </c>
      <c r="B12" s="47">
        <v>4346</v>
      </c>
      <c r="C12" s="50">
        <f>B12/B23</f>
        <v>9.1082468825316981E-2</v>
      </c>
      <c r="D12" s="48">
        <f>B4*C12</f>
        <v>302788.07429110346</v>
      </c>
      <c r="E12" s="47">
        <v>4200</v>
      </c>
      <c r="F12" s="50">
        <f>E12/E23</f>
        <v>9.1045067308317615E-2</v>
      </c>
      <c r="G12" s="48">
        <f>E4*F12</f>
        <v>302663.73935097875</v>
      </c>
      <c r="H12" s="54">
        <v>1161</v>
      </c>
      <c r="I12" s="50">
        <f>H12/H23</f>
        <v>0.14016660630206446</v>
      </c>
      <c r="J12" s="48">
        <f>H4*I12</f>
        <v>232979.94306410721</v>
      </c>
      <c r="K12" s="48">
        <f t="shared" si="0"/>
        <v>838431.75670618948</v>
      </c>
      <c r="L12" s="51"/>
      <c r="M12" s="51">
        <f>K12</f>
        <v>838431.75670618948</v>
      </c>
      <c r="N12" s="12">
        <f>'CY24 Performance Allocations'!H10</f>
        <v>271636.20174286398</v>
      </c>
      <c r="O12" s="130">
        <v>65800</v>
      </c>
      <c r="P12" s="130">
        <f>N12-O12</f>
        <v>205836.20174286398</v>
      </c>
      <c r="Q12" s="130">
        <f t="shared" si="1"/>
        <v>65800</v>
      </c>
      <c r="R12" s="130">
        <f t="shared" si="2"/>
        <v>1044267.9584490535</v>
      </c>
      <c r="S12" s="12"/>
    </row>
    <row r="13" spans="1:19">
      <c r="A13" s="46" t="s">
        <v>15</v>
      </c>
      <c r="B13" s="47">
        <v>789</v>
      </c>
      <c r="C13" s="50">
        <f>B13/B23</f>
        <v>1.6535680603583777E-2</v>
      </c>
      <c r="D13" s="48">
        <f>B4*C13</f>
        <v>54970.039258094941</v>
      </c>
      <c r="E13" s="47">
        <v>774</v>
      </c>
      <c r="F13" s="50">
        <f>E13/E23</f>
        <v>1.6778305261104246E-2</v>
      </c>
      <c r="G13" s="48">
        <f>E4*F13</f>
        <v>55776.603394680373</v>
      </c>
      <c r="H13" s="47">
        <v>135</v>
      </c>
      <c r="I13" s="50">
        <f>H13/H23</f>
        <v>1.629844259326331E-2</v>
      </c>
      <c r="J13" s="48">
        <f>H4*I13</f>
        <v>27090.691053965955</v>
      </c>
      <c r="K13" s="48">
        <f t="shared" si="0"/>
        <v>137837.33370674125</v>
      </c>
      <c r="L13" s="51">
        <v>10000</v>
      </c>
      <c r="M13" s="51">
        <f>K13-L13</f>
        <v>127837.33370674125</v>
      </c>
      <c r="N13" s="12">
        <f>'CY24 Performance Allocations'!H11</f>
        <v>255080.04907111754</v>
      </c>
      <c r="O13" s="130">
        <v>175000</v>
      </c>
      <c r="P13" s="130">
        <f>N13-O13</f>
        <v>80080.049071117537</v>
      </c>
      <c r="Q13" s="130">
        <f t="shared" si="1"/>
        <v>185000</v>
      </c>
      <c r="R13" s="130">
        <f t="shared" si="2"/>
        <v>207917.38277785879</v>
      </c>
      <c r="S13" s="12"/>
    </row>
    <row r="14" spans="1:19">
      <c r="A14" s="46" t="s">
        <v>16</v>
      </c>
      <c r="B14" s="47">
        <v>2289</v>
      </c>
      <c r="C14" s="50">
        <f>B14/B23</f>
        <v>4.7972335743476896E-2</v>
      </c>
      <c r="D14" s="48">
        <f>B4*C14</f>
        <v>159475.81731530966</v>
      </c>
      <c r="E14" s="47">
        <v>2268</v>
      </c>
      <c r="F14" s="50">
        <f>E14/E23</f>
        <v>4.9164336346491512E-2</v>
      </c>
      <c r="G14" s="48">
        <f>E4*F14</f>
        <v>163438.41924952852</v>
      </c>
      <c r="H14" s="47">
        <v>441</v>
      </c>
      <c r="I14" s="50">
        <f>H14/H23</f>
        <v>5.3241579137993482E-2</v>
      </c>
      <c r="J14" s="48">
        <f>H4*I14</f>
        <v>88496.257442955466</v>
      </c>
      <c r="K14" s="48">
        <f t="shared" si="0"/>
        <v>411410.49400779366</v>
      </c>
      <c r="L14" s="51">
        <v>276572</v>
      </c>
      <c r="M14" s="55">
        <f>K14-L14</f>
        <v>134838.49400779366</v>
      </c>
      <c r="N14" s="12">
        <f>'CY24 Performance Allocations'!H12</f>
        <v>196763.66368771164</v>
      </c>
      <c r="O14" s="130">
        <v>0</v>
      </c>
      <c r="P14" s="130">
        <f>N14</f>
        <v>196763.66368771164</v>
      </c>
      <c r="Q14" s="130">
        <f t="shared" si="1"/>
        <v>276572</v>
      </c>
      <c r="R14" s="130">
        <f t="shared" si="2"/>
        <v>331602.1576955053</v>
      </c>
      <c r="S14" s="12"/>
    </row>
    <row r="15" spans="1:19">
      <c r="A15" s="46" t="s">
        <v>17</v>
      </c>
      <c r="B15" s="47">
        <v>1528</v>
      </c>
      <c r="C15" s="50">
        <f>B15/B23</f>
        <v>3.2023472702504455E-2</v>
      </c>
      <c r="D15" s="48">
        <f>B4*C15</f>
        <v>106456.5525809494</v>
      </c>
      <c r="E15" s="47">
        <v>1465</v>
      </c>
      <c r="F15" s="50">
        <f>E15/E23</f>
        <v>3.175738657302031E-2</v>
      </c>
      <c r="G15" s="48">
        <f>E4*F15</f>
        <v>105571.99479742473</v>
      </c>
      <c r="H15" s="47">
        <v>278</v>
      </c>
      <c r="I15" s="50">
        <f>H15/H23</f>
        <v>3.3562718821682963E-2</v>
      </c>
      <c r="J15" s="48">
        <f>H4*I15</f>
        <v>55786.756392611373</v>
      </c>
      <c r="K15" s="48">
        <f t="shared" si="0"/>
        <v>267815.30377098551</v>
      </c>
      <c r="L15" s="55">
        <f>K15-M15</f>
        <v>66565.303770985513</v>
      </c>
      <c r="M15" s="51">
        <v>201250</v>
      </c>
      <c r="N15" s="12">
        <f>'CY24 Performance Allocations'!H13</f>
        <v>131300.3224225931</v>
      </c>
      <c r="O15" s="130">
        <f>N15</f>
        <v>131300.3224225931</v>
      </c>
      <c r="P15" s="130"/>
      <c r="Q15" s="130">
        <f t="shared" si="1"/>
        <v>197865.62619357862</v>
      </c>
      <c r="R15" s="130">
        <f t="shared" si="2"/>
        <v>201250</v>
      </c>
      <c r="S15" s="12"/>
    </row>
    <row r="16" spans="1:19">
      <c r="A16" s="52" t="s">
        <v>43</v>
      </c>
      <c r="B16" s="47">
        <v>3779</v>
      </c>
      <c r="C16" s="50">
        <f>B16/B23</f>
        <v>7.9199413182437395E-2</v>
      </c>
      <c r="D16" s="48">
        <f>B4*C16</f>
        <v>263284.89018547628</v>
      </c>
      <c r="E16" s="47">
        <v>3675</v>
      </c>
      <c r="F16" s="50">
        <f>E16/E23</f>
        <v>7.9664433894777911E-2</v>
      </c>
      <c r="G16" s="48">
        <f>E4*F16</f>
        <v>264830.77193210641</v>
      </c>
      <c r="H16" s="47">
        <v>474</v>
      </c>
      <c r="I16" s="50">
        <f>H16/H23</f>
        <v>5.7225642883013399E-2</v>
      </c>
      <c r="J16" s="48">
        <f>H4*I16</f>
        <v>95118.426367258246</v>
      </c>
      <c r="K16" s="48">
        <f t="shared" si="0"/>
        <v>623234.08848484093</v>
      </c>
      <c r="L16" s="51">
        <f>K16</f>
        <v>623234.08848484093</v>
      </c>
      <c r="M16" s="51">
        <v>0</v>
      </c>
      <c r="N16" s="12">
        <f>'CY24 Performance Allocations'!H14</f>
        <v>165379.0785328979</v>
      </c>
      <c r="O16" s="130">
        <f>N16</f>
        <v>165379.0785328979</v>
      </c>
      <c r="P16" s="130"/>
      <c r="Q16" s="130">
        <f t="shared" si="1"/>
        <v>788613.1670177388</v>
      </c>
      <c r="R16" s="130">
        <f t="shared" si="2"/>
        <v>0</v>
      </c>
      <c r="S16" s="12"/>
    </row>
    <row r="17" spans="1:20">
      <c r="A17" s="46" t="s">
        <v>18</v>
      </c>
      <c r="B17" s="47">
        <v>3402</v>
      </c>
      <c r="C17" s="50">
        <f>B17/B23</f>
        <v>7.1298333857277588E-2</v>
      </c>
      <c r="D17" s="48">
        <f>B4*C17</f>
        <v>237019.104633763</v>
      </c>
      <c r="E17" s="47">
        <v>3169</v>
      </c>
      <c r="F17" s="50">
        <f>E17/E23</f>
        <v>6.8695671023823457E-2</v>
      </c>
      <c r="G17" s="48">
        <f>E4*F17</f>
        <v>228366.99761982184</v>
      </c>
      <c r="H17" s="47">
        <v>621</v>
      </c>
      <c r="I17" s="50">
        <f>H17/H23</f>
        <v>7.4972835929011231E-2</v>
      </c>
      <c r="J17" s="48">
        <f>H4*I17</f>
        <v>124617.17884824341</v>
      </c>
      <c r="K17" s="48">
        <f t="shared" si="0"/>
        <v>590003.28110182821</v>
      </c>
      <c r="L17" s="51">
        <v>295002</v>
      </c>
      <c r="M17" s="51">
        <f>K17-L17</f>
        <v>295001.28110182821</v>
      </c>
      <c r="N17" s="12">
        <f>'CY24 Performance Allocations'!H15</f>
        <v>308464.50445573294</v>
      </c>
      <c r="O17" s="130">
        <v>185079</v>
      </c>
      <c r="P17" s="130">
        <f>N17-O17</f>
        <v>123385.50445573294</v>
      </c>
      <c r="Q17" s="130">
        <f t="shared" si="1"/>
        <v>480081</v>
      </c>
      <c r="R17" s="130">
        <f t="shared" si="2"/>
        <v>418386.78555756115</v>
      </c>
      <c r="S17" s="12"/>
    </row>
    <row r="18" spans="1:20">
      <c r="A18" s="46" t="s">
        <v>7</v>
      </c>
      <c r="B18" s="47">
        <v>6205</v>
      </c>
      <c r="C18" s="50">
        <f>B18/B23</f>
        <v>0.13004296342869118</v>
      </c>
      <c r="D18" s="48">
        <f>B4*C18</f>
        <v>432305.56856334489</v>
      </c>
      <c r="E18" s="47">
        <v>5869</v>
      </c>
      <c r="F18" s="50">
        <f>E18/E23</f>
        <v>0.12722464286488477</v>
      </c>
      <c r="G18" s="48">
        <f>E4*F18</f>
        <v>422936.544345451</v>
      </c>
      <c r="H18" s="47">
        <v>1009</v>
      </c>
      <c r="I18" s="50">
        <f>H18/H23</f>
        <v>0.12181576723409393</v>
      </c>
      <c r="J18" s="48">
        <f>H4*I18</f>
        <v>202477.83165519743</v>
      </c>
      <c r="K18" s="48">
        <f t="shared" si="0"/>
        <v>1057719.9445639933</v>
      </c>
      <c r="L18" s="51">
        <f>K18</f>
        <v>1057719.9445639933</v>
      </c>
      <c r="M18" s="51">
        <v>0</v>
      </c>
      <c r="N18" s="12">
        <f>'CY24 Performance Allocations'!H16</f>
        <v>245951.22792573774</v>
      </c>
      <c r="O18" s="130">
        <f>N18</f>
        <v>245951.22792573774</v>
      </c>
      <c r="P18" s="130"/>
      <c r="Q18" s="130">
        <f t="shared" si="1"/>
        <v>1303671.1724897311</v>
      </c>
      <c r="R18" s="130">
        <f t="shared" si="2"/>
        <v>0</v>
      </c>
      <c r="S18" s="12"/>
    </row>
    <row r="19" spans="1:20">
      <c r="A19" s="46" t="s">
        <v>19</v>
      </c>
      <c r="B19" s="47">
        <v>5015</v>
      </c>
      <c r="C19" s="50">
        <f>B19/B23</f>
        <v>0.10510321701770932</v>
      </c>
      <c r="D19" s="48">
        <f>B4*C19</f>
        <v>349397.65130462125</v>
      </c>
      <c r="E19" s="47">
        <v>4895</v>
      </c>
      <c r="F19" s="50">
        <f>E19/E23</f>
        <v>0.10611085820814636</v>
      </c>
      <c r="G19" s="48">
        <f>E4*F19</f>
        <v>352747.3819340574</v>
      </c>
      <c r="H19" s="47">
        <v>982</v>
      </c>
      <c r="I19" s="50">
        <f>H19/H23</f>
        <v>0.11855607871544127</v>
      </c>
      <c r="J19" s="48">
        <f>H4*I19</f>
        <v>197059.69344440423</v>
      </c>
      <c r="K19" s="48">
        <f t="shared" si="0"/>
        <v>899204.72668308299</v>
      </c>
      <c r="L19" s="56">
        <f>K19-M19</f>
        <v>419204.72668308299</v>
      </c>
      <c r="M19" s="56">
        <v>480000</v>
      </c>
      <c r="N19" s="12">
        <f>'CY24 Performance Allocations'!H17</f>
        <v>355049.99618287373</v>
      </c>
      <c r="O19" s="130">
        <v>240050</v>
      </c>
      <c r="P19" s="130">
        <v>115000</v>
      </c>
      <c r="Q19" s="130">
        <f t="shared" si="1"/>
        <v>659254.72668308299</v>
      </c>
      <c r="R19" s="130">
        <f t="shared" si="2"/>
        <v>595000</v>
      </c>
      <c r="S19" s="12"/>
    </row>
    <row r="20" spans="1:20">
      <c r="A20" s="46" t="s">
        <v>20</v>
      </c>
      <c r="B20" s="47">
        <v>2261</v>
      </c>
      <c r="C20" s="50">
        <f>B20/B23</f>
        <v>4.7385518180865553E-2</v>
      </c>
      <c r="D20" s="48">
        <f>B4*C20</f>
        <v>157525.04279157499</v>
      </c>
      <c r="E20" s="47">
        <v>2232</v>
      </c>
      <c r="F20" s="50">
        <f>E20/E23</f>
        <v>4.8383950055277361E-2</v>
      </c>
      <c r="G20" s="48">
        <f>E4*F20</f>
        <v>160844.15862652013</v>
      </c>
      <c r="H20" s="47">
        <v>347</v>
      </c>
      <c r="I20" s="50">
        <f>H20/H23</f>
        <v>4.1893033924906432E-2</v>
      </c>
      <c r="J20" s="48">
        <f>H4*I20</f>
        <v>69633.10959797175</v>
      </c>
      <c r="K20" s="48">
        <f t="shared" si="0"/>
        <v>388002.31101606693</v>
      </c>
      <c r="L20" s="55">
        <f>K20-M20</f>
        <v>158002.31101606693</v>
      </c>
      <c r="M20" s="57">
        <v>230000</v>
      </c>
      <c r="N20" s="12">
        <f>'CY24 Performance Allocations'!H18</f>
        <v>178549.15611151425</v>
      </c>
      <c r="O20" s="139">
        <v>50549.16</v>
      </c>
      <c r="P20" s="139">
        <v>128000</v>
      </c>
      <c r="Q20" s="130">
        <f t="shared" si="1"/>
        <v>208551.47101606693</v>
      </c>
      <c r="R20" s="130">
        <f t="shared" si="2"/>
        <v>358000</v>
      </c>
      <c r="S20" s="12"/>
    </row>
    <row r="21" spans="1:20">
      <c r="A21" s="46" t="s">
        <v>9</v>
      </c>
      <c r="B21" s="47">
        <v>2529</v>
      </c>
      <c r="C21" s="50">
        <f>B21/B23</f>
        <v>5.3002200565859796E-2</v>
      </c>
      <c r="D21" s="48">
        <f>B4*C21</f>
        <v>176196.74180446402</v>
      </c>
      <c r="E21" s="47">
        <v>2483</v>
      </c>
      <c r="F21" s="50">
        <f>E21/E23</f>
        <v>5.3824976696798248E-2</v>
      </c>
      <c r="G21" s="48">
        <f>E4*F21</f>
        <v>178931.92019249531</v>
      </c>
      <c r="H21" s="47">
        <v>282</v>
      </c>
      <c r="I21" s="50">
        <f>H21/H23</f>
        <v>3.4045635639261135E-2</v>
      </c>
      <c r="J21" s="48">
        <f>H4*I21</f>
        <v>56589.443534951104</v>
      </c>
      <c r="K21" s="48">
        <f t="shared" si="0"/>
        <v>411718.10553191043</v>
      </c>
      <c r="L21" s="51">
        <v>75000</v>
      </c>
      <c r="M21" s="51">
        <f>K21-L21</f>
        <v>336718.10553191043</v>
      </c>
      <c r="N21" s="12">
        <f>'CY24 Performance Allocations'!H19</f>
        <v>128992.03229196902</v>
      </c>
      <c r="O21" s="130">
        <v>50000</v>
      </c>
      <c r="P21" s="130">
        <f>N21-O21</f>
        <v>78992.032291969022</v>
      </c>
      <c r="Q21" s="130">
        <f t="shared" si="1"/>
        <v>125000</v>
      </c>
      <c r="R21" s="130">
        <f t="shared" si="2"/>
        <v>415710.13782387949</v>
      </c>
      <c r="S21" s="12"/>
    </row>
    <row r="22" spans="1:20">
      <c r="A22" s="46" t="s">
        <v>11</v>
      </c>
      <c r="B22" s="47">
        <v>3656</v>
      </c>
      <c r="C22" s="50">
        <f>B22/B23</f>
        <v>7.6621607460966148E-2</v>
      </c>
      <c r="D22" s="48">
        <f>B4*C22</f>
        <v>254715.41638478465</v>
      </c>
      <c r="E22" s="47">
        <v>3581</v>
      </c>
      <c r="F22" s="50">
        <f>E22/E23</f>
        <v>7.7626758578829849E-2</v>
      </c>
      <c r="G22" s="48">
        <f>E4*F22</f>
        <v>258056.86919425117</v>
      </c>
      <c r="H22" s="47">
        <v>532</v>
      </c>
      <c r="I22" s="50">
        <f>H22/H23</f>
        <v>6.4227936737896896E-2</v>
      </c>
      <c r="J22" s="48">
        <f>H4*I22</f>
        <v>106757.38993118436</v>
      </c>
      <c r="K22" s="48">
        <f t="shared" si="0"/>
        <v>619529.67551022023</v>
      </c>
      <c r="L22" s="55">
        <v>72650</v>
      </c>
      <c r="M22" s="51">
        <f>K22-L22</f>
        <v>546879.67551022023</v>
      </c>
      <c r="N22" s="12">
        <f>'CY24 Performance Allocations'!H20</f>
        <v>162902.91275641022</v>
      </c>
      <c r="O22" s="130">
        <v>52600</v>
      </c>
      <c r="P22" s="130">
        <f>N22-O22</f>
        <v>110302.91275641022</v>
      </c>
      <c r="Q22" s="130">
        <f t="shared" si="1"/>
        <v>125250</v>
      </c>
      <c r="R22" s="130">
        <f t="shared" si="2"/>
        <v>657182.58826663042</v>
      </c>
      <c r="S22" s="12"/>
      <c r="T22" s="3" t="s">
        <v>88</v>
      </c>
    </row>
    <row r="23" spans="1:20">
      <c r="A23" s="58" t="s">
        <v>10</v>
      </c>
      <c r="B23" s="58">
        <f t="shared" ref="B23:K23" si="3">SUM(B7:B22)</f>
        <v>47715</v>
      </c>
      <c r="C23" s="59">
        <f t="shared" si="3"/>
        <v>1</v>
      </c>
      <c r="D23" s="60">
        <f t="shared" si="3"/>
        <v>3324328.8</v>
      </c>
      <c r="E23" s="58">
        <f t="shared" si="3"/>
        <v>46131</v>
      </c>
      <c r="F23" s="59">
        <f t="shared" si="3"/>
        <v>1</v>
      </c>
      <c r="G23" s="60">
        <f t="shared" si="3"/>
        <v>3324328.8000000003</v>
      </c>
      <c r="H23" s="58">
        <f t="shared" si="3"/>
        <v>8283</v>
      </c>
      <c r="I23" s="59">
        <f t="shared" si="3"/>
        <v>1</v>
      </c>
      <c r="J23" s="60">
        <f t="shared" si="3"/>
        <v>1662164.4000000004</v>
      </c>
      <c r="K23" s="60">
        <f t="shared" si="3"/>
        <v>8310822.0000000009</v>
      </c>
      <c r="L23" s="61">
        <f>SUM(L7:L22)</f>
        <v>4554703.5985768037</v>
      </c>
      <c r="M23" s="61">
        <f>SUM(M7:M22)</f>
        <v>3756118.4014231972</v>
      </c>
      <c r="N23" s="135">
        <f>SUM(N7:N22)</f>
        <v>3373601</v>
      </c>
      <c r="O23" s="135">
        <f t="shared" ref="O23:R23" si="4">SUM(O7:O22)</f>
        <v>2044023.6536248184</v>
      </c>
      <c r="P23" s="135">
        <f t="shared" si="4"/>
        <v>1329577.3540058052</v>
      </c>
      <c r="Q23" s="135">
        <f t="shared" si="4"/>
        <v>6598727.2522016224</v>
      </c>
      <c r="R23" s="135">
        <f t="shared" si="4"/>
        <v>5085695.7554290025</v>
      </c>
    </row>
    <row r="24" spans="1:20">
      <c r="A24" s="9"/>
      <c r="B24" s="9"/>
      <c r="C24" s="11"/>
      <c r="D24" s="10"/>
      <c r="E24" s="9"/>
      <c r="F24" s="11"/>
      <c r="G24" s="10"/>
      <c r="H24" s="9"/>
      <c r="I24" s="11"/>
      <c r="J24" s="10"/>
      <c r="K24" s="10"/>
      <c r="L24" s="23"/>
      <c r="M24" s="23"/>
      <c r="N24" s="8"/>
    </row>
    <row r="25" spans="1:20" ht="57">
      <c r="A25" s="2"/>
      <c r="B25" s="2"/>
      <c r="C25" s="12"/>
      <c r="H25" s="47"/>
      <c r="I25" s="47"/>
      <c r="J25" s="126" t="s">
        <v>46</v>
      </c>
      <c r="K25" s="126" t="s">
        <v>47</v>
      </c>
      <c r="L25" s="127" t="s">
        <v>48</v>
      </c>
      <c r="M25" s="128" t="s">
        <v>52</v>
      </c>
      <c r="N25" s="128" t="s">
        <v>85</v>
      </c>
    </row>
    <row r="26" spans="1:20">
      <c r="A26" s="13" t="s">
        <v>39</v>
      </c>
      <c r="B26" s="13"/>
      <c r="C26" s="14"/>
      <c r="D26" s="14"/>
      <c r="E26" s="14"/>
      <c r="F26" s="14"/>
      <c r="H26" s="62" t="s">
        <v>44</v>
      </c>
      <c r="I26" s="47" t="s">
        <v>5</v>
      </c>
      <c r="J26" s="120">
        <v>2322</v>
      </c>
      <c r="K26" s="120">
        <v>2178</v>
      </c>
      <c r="L26" s="120">
        <v>223</v>
      </c>
      <c r="M26" s="120">
        <v>255</v>
      </c>
      <c r="N26" s="120">
        <v>10.8</v>
      </c>
    </row>
    <row r="27" spans="1:20" ht="29" thickBot="1">
      <c r="A27" s="15" t="s">
        <v>87</v>
      </c>
      <c r="B27" s="15"/>
      <c r="C27" s="16"/>
      <c r="H27" s="49"/>
      <c r="I27" s="47" t="s">
        <v>35</v>
      </c>
      <c r="J27" s="120">
        <v>1913</v>
      </c>
      <c r="K27" s="120">
        <v>1888</v>
      </c>
      <c r="L27" s="120">
        <v>346</v>
      </c>
      <c r="M27" s="120">
        <v>395</v>
      </c>
      <c r="N27" s="120">
        <v>9.5</v>
      </c>
    </row>
    <row r="28" spans="1:20" ht="29" thickTop="1">
      <c r="A28" s="17"/>
      <c r="B28" s="31" t="s">
        <v>24</v>
      </c>
      <c r="C28" s="32"/>
      <c r="D28" s="33"/>
      <c r="G28" s="16"/>
      <c r="H28" s="122"/>
      <c r="I28" s="123"/>
      <c r="J28" s="124"/>
      <c r="K28" s="124"/>
      <c r="L28" s="125"/>
      <c r="M28" s="124"/>
      <c r="N28" s="124"/>
    </row>
    <row r="29" spans="1:20">
      <c r="A29" s="18"/>
      <c r="B29" s="34" t="s">
        <v>25</v>
      </c>
      <c r="C29" s="29">
        <v>17.225000000000001</v>
      </c>
      <c r="D29" s="35"/>
      <c r="F29" s="28"/>
      <c r="H29" s="63" t="s">
        <v>45</v>
      </c>
      <c r="I29" s="47" t="s">
        <v>36</v>
      </c>
      <c r="J29" s="121">
        <v>2495</v>
      </c>
      <c r="K29" s="120">
        <v>2436</v>
      </c>
      <c r="L29" s="120">
        <v>255</v>
      </c>
      <c r="M29" s="120">
        <v>263</v>
      </c>
      <c r="N29" s="120">
        <v>6.8</v>
      </c>
    </row>
    <row r="30" spans="1:20">
      <c r="B30" s="36" t="s">
        <v>26</v>
      </c>
      <c r="C30" s="3" t="s">
        <v>33</v>
      </c>
      <c r="D30" s="35"/>
      <c r="G30" s="19"/>
      <c r="H30" s="64"/>
      <c r="I30" s="65" t="s">
        <v>37</v>
      </c>
      <c r="J30" s="121">
        <v>1284</v>
      </c>
      <c r="K30" s="120">
        <v>1239</v>
      </c>
      <c r="L30" s="120">
        <v>219</v>
      </c>
      <c r="M30" s="120">
        <v>223</v>
      </c>
      <c r="N30" s="120">
        <v>7.2</v>
      </c>
    </row>
    <row r="31" spans="1:20">
      <c r="A31" s="18"/>
      <c r="B31" s="34" t="s">
        <v>27</v>
      </c>
      <c r="C31" s="3" t="s">
        <v>28</v>
      </c>
      <c r="D31" s="35"/>
      <c r="F31" s="16"/>
      <c r="G31" s="16"/>
      <c r="I31" s="18"/>
      <c r="J31" s="8"/>
    </row>
    <row r="32" spans="1:20">
      <c r="A32" s="15"/>
      <c r="B32" s="34" t="s">
        <v>29</v>
      </c>
      <c r="C32" s="30" t="s">
        <v>49</v>
      </c>
      <c r="D32" s="35"/>
    </row>
    <row r="33" spans="1:7">
      <c r="A33" s="18"/>
      <c r="B33" s="34" t="s">
        <v>30</v>
      </c>
      <c r="C33" s="3" t="s">
        <v>89</v>
      </c>
      <c r="D33" s="35"/>
    </row>
    <row r="34" spans="1:7" ht="29" thickBot="1">
      <c r="B34" s="37" t="s">
        <v>31</v>
      </c>
      <c r="C34" s="38" t="s">
        <v>32</v>
      </c>
      <c r="D34" s="39"/>
    </row>
    <row r="35" spans="1:7" ht="29" thickTop="1">
      <c r="A35" s="24"/>
    </row>
    <row r="36" spans="1:7">
      <c r="G36" s="18"/>
    </row>
    <row r="37" spans="1:7">
      <c r="C37" s="20"/>
    </row>
    <row r="38" spans="1:7">
      <c r="C38" s="21"/>
    </row>
    <row r="39" spans="1:7">
      <c r="A39" s="22"/>
    </row>
  </sheetData>
  <mergeCells count="3">
    <mergeCell ref="B5:C5"/>
    <mergeCell ref="L5:M5"/>
    <mergeCell ref="N3:N5"/>
  </mergeCells>
  <phoneticPr fontId="0" type="noConversion"/>
  <pageMargins left="0.75" right="0.75" top="1" bottom="1" header="0.5" footer="0.5"/>
  <pageSetup paperSize="5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76AC-BEAA-4BC9-B323-F7E66667C0A1}">
  <dimension ref="A1:E24"/>
  <sheetViews>
    <sheetView workbookViewId="0">
      <selection activeCell="A3" sqref="A3"/>
    </sheetView>
  </sheetViews>
  <sheetFormatPr defaultRowHeight="14.5"/>
  <cols>
    <col min="1" max="1" width="24.26953125" style="109" customWidth="1"/>
    <col min="2" max="2" width="9.1796875" style="108" customWidth="1"/>
    <col min="3" max="3" width="8.7265625" style="108"/>
    <col min="4" max="5" width="20.6328125" style="108" customWidth="1"/>
    <col min="6" max="16384" width="8.7265625" style="108"/>
  </cols>
  <sheetData>
    <row r="1" spans="1:5">
      <c r="A1" s="148" t="s">
        <v>75</v>
      </c>
      <c r="B1" s="147" t="s">
        <v>73</v>
      </c>
      <c r="C1" s="147"/>
      <c r="D1" s="147" t="s">
        <v>74</v>
      </c>
      <c r="E1" s="147"/>
    </row>
    <row r="2" spans="1:5">
      <c r="A2" s="149"/>
      <c r="B2" s="131" t="s">
        <v>71</v>
      </c>
      <c r="C2" s="132" t="s">
        <v>72</v>
      </c>
      <c r="D2" s="131" t="s">
        <v>71</v>
      </c>
      <c r="E2" s="132" t="s">
        <v>72</v>
      </c>
    </row>
    <row r="3" spans="1:5" ht="48.5" customHeight="1">
      <c r="A3" s="110" t="s">
        <v>6</v>
      </c>
      <c r="B3" s="111"/>
      <c r="C3" s="111"/>
      <c r="D3" s="112"/>
      <c r="E3" s="112"/>
    </row>
    <row r="4" spans="1:5" ht="48.5" customHeight="1">
      <c r="A4" s="110" t="s">
        <v>35</v>
      </c>
      <c r="B4" s="113"/>
      <c r="C4" s="111"/>
      <c r="D4" s="114"/>
      <c r="E4" s="112"/>
    </row>
    <row r="5" spans="1:5" ht="48.5" customHeight="1">
      <c r="A5" s="110" t="s">
        <v>76</v>
      </c>
      <c r="B5" s="113"/>
      <c r="C5" s="111"/>
      <c r="D5" s="114"/>
      <c r="E5" s="112"/>
    </row>
    <row r="6" spans="1:5" ht="48.5" customHeight="1">
      <c r="A6" s="110" t="s">
        <v>77</v>
      </c>
      <c r="B6" s="111"/>
      <c r="C6" s="111"/>
      <c r="D6" s="112"/>
      <c r="E6" s="112"/>
    </row>
    <row r="7" spans="1:5" ht="48.5" customHeight="1">
      <c r="A7" s="110" t="s">
        <v>78</v>
      </c>
      <c r="B7" s="111"/>
      <c r="C7" s="111"/>
      <c r="D7" s="112"/>
      <c r="E7" s="112"/>
    </row>
    <row r="8" spans="1:5" ht="48.5" customHeight="1">
      <c r="A8" s="110" t="s">
        <v>8</v>
      </c>
      <c r="B8" s="113"/>
      <c r="C8" s="111"/>
      <c r="D8" s="114"/>
      <c r="E8" s="112"/>
    </row>
    <row r="9" spans="1:5" ht="48.5" customHeight="1">
      <c r="A9" s="110" t="s">
        <v>14</v>
      </c>
      <c r="B9" s="111"/>
      <c r="C9" s="111"/>
      <c r="D9" s="112"/>
      <c r="E9" s="112"/>
    </row>
    <row r="10" spans="1:5" ht="48.5" customHeight="1">
      <c r="A10" s="110" t="s">
        <v>79</v>
      </c>
      <c r="B10" s="111"/>
      <c r="C10" s="111"/>
      <c r="D10" s="112"/>
      <c r="E10" s="112"/>
    </row>
    <row r="11" spans="1:5" ht="48.5" customHeight="1">
      <c r="A11" s="110" t="s">
        <v>80</v>
      </c>
      <c r="B11" s="111"/>
      <c r="C11" s="111"/>
      <c r="D11" s="112"/>
      <c r="E11" s="112"/>
    </row>
    <row r="12" spans="1:5" ht="48.5" customHeight="1">
      <c r="A12" s="110" t="s">
        <v>58</v>
      </c>
      <c r="B12" s="111"/>
      <c r="C12" s="111"/>
      <c r="D12" s="112"/>
      <c r="E12" s="112"/>
    </row>
    <row r="13" spans="1:5" ht="48.5" customHeight="1">
      <c r="A13" s="110" t="s">
        <v>16</v>
      </c>
      <c r="B13" s="111"/>
      <c r="C13" s="111"/>
      <c r="D13" s="112"/>
      <c r="E13" s="112"/>
    </row>
    <row r="14" spans="1:5" ht="48.5" customHeight="1">
      <c r="A14" s="110" t="s">
        <v>17</v>
      </c>
      <c r="B14" s="111"/>
      <c r="C14" s="111"/>
      <c r="D14" s="112"/>
      <c r="E14" s="112"/>
    </row>
    <row r="15" spans="1:5" ht="48.5" customHeight="1">
      <c r="A15" s="110" t="s">
        <v>36</v>
      </c>
      <c r="B15" s="113"/>
      <c r="C15" s="111"/>
      <c r="D15" s="112"/>
      <c r="E15" s="114"/>
    </row>
    <row r="16" spans="1:5" ht="48.5" customHeight="1">
      <c r="A16" s="110" t="s">
        <v>37</v>
      </c>
      <c r="B16" s="113"/>
      <c r="C16" s="111"/>
      <c r="D16" s="112"/>
      <c r="E16" s="114"/>
    </row>
    <row r="17" spans="1:5" ht="48.5" customHeight="1">
      <c r="A17" s="110" t="s">
        <v>18</v>
      </c>
      <c r="B17" s="111"/>
      <c r="C17" s="111"/>
      <c r="D17" s="112"/>
      <c r="E17" s="112"/>
    </row>
    <row r="18" spans="1:5" ht="48.5" customHeight="1">
      <c r="A18" s="110" t="s">
        <v>81</v>
      </c>
      <c r="B18" s="113"/>
      <c r="C18" s="111"/>
      <c r="D18" s="112"/>
      <c r="E18" s="114"/>
    </row>
    <row r="19" spans="1:5" ht="48.5" customHeight="1">
      <c r="A19" s="110" t="s">
        <v>82</v>
      </c>
      <c r="B19" s="113"/>
      <c r="C19" s="111"/>
      <c r="D19" s="112"/>
      <c r="E19" s="114"/>
    </row>
    <row r="20" spans="1:5" ht="48.5" customHeight="1">
      <c r="A20" s="110" t="s">
        <v>83</v>
      </c>
      <c r="B20" s="111"/>
      <c r="C20" s="111"/>
      <c r="D20" s="112"/>
      <c r="E20" s="112"/>
    </row>
    <row r="21" spans="1:5" ht="48.5" customHeight="1">
      <c r="A21" s="110" t="s">
        <v>84</v>
      </c>
      <c r="B21" s="111"/>
      <c r="C21" s="111"/>
      <c r="D21" s="112"/>
      <c r="E21" s="112"/>
    </row>
    <row r="22" spans="1:5" ht="48.5" customHeight="1">
      <c r="A22" s="110" t="s">
        <v>61</v>
      </c>
      <c r="B22" s="111"/>
      <c r="C22" s="111"/>
      <c r="D22" s="112"/>
      <c r="E22" s="112"/>
    </row>
    <row r="23" spans="1:5" ht="48.5" customHeight="1">
      <c r="A23" s="110" t="s">
        <v>9</v>
      </c>
      <c r="B23" s="111"/>
      <c r="C23" s="111"/>
      <c r="D23" s="112"/>
      <c r="E23" s="112"/>
    </row>
    <row r="24" spans="1:5" ht="48.5" customHeight="1">
      <c r="A24" s="110" t="s">
        <v>11</v>
      </c>
      <c r="B24" s="111"/>
      <c r="C24" s="111"/>
      <c r="D24" s="112"/>
      <c r="E24" s="112"/>
    </row>
  </sheetData>
  <mergeCells count="3">
    <mergeCell ref="B1:C1"/>
    <mergeCell ref="D1:E1"/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32159C95269649829869F39D3D78A7" ma:contentTypeVersion="19" ma:contentTypeDescription="Create a new document." ma:contentTypeScope="" ma:versionID="1a2d33048aced3fc96af3c7c7b89deea">
  <xsd:schema xmlns:xsd="http://www.w3.org/2001/XMLSchema" xmlns:xs="http://www.w3.org/2001/XMLSchema" xmlns:p="http://schemas.microsoft.com/office/2006/metadata/properties" xmlns:ns1="http://schemas.microsoft.com/sharepoint/v3" xmlns:ns2="69eef59b-4fb6-4551-80fa-880d5adf8c10" xmlns:ns3="704fe8ed-9af7-42bb-ab2d-7383d487533c" targetNamespace="http://schemas.microsoft.com/office/2006/metadata/properties" ma:root="true" ma:fieldsID="fa495fdc121c5706b94e864a694dff84" ns1:_="" ns2:_="" ns3:_="">
    <xsd:import namespace="http://schemas.microsoft.com/sharepoint/v3"/>
    <xsd:import namespace="69eef59b-4fb6-4551-80fa-880d5adf8c10"/>
    <xsd:import namespace="704fe8ed-9af7-42bb-ab2d-7383d48753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Processed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fe8ed-9af7-42bb-ab2d-7383d48753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Processed" ma:index="20" nillable="true" ma:displayName="Processed" ma:default="1" ma:format="Dropdown" ma:internalName="Processe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9eef59b-4fb6-4551-80fa-880d5adf8c10" xsi:nil="true"/>
    <_ip_UnifiedCompliancePolicyProperties xmlns="http://schemas.microsoft.com/sharepoint/v3" xsi:nil="true"/>
    <Processed xmlns="704fe8ed-9af7-42bb-ab2d-7383d487533c">true</Processed>
    <lcf76f155ced4ddcb4097134ff3c332f xmlns="704fe8ed-9af7-42bb-ab2d-7383d487533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4B0381-BE16-457F-8826-61794D4D25B0}"/>
</file>

<file path=customXml/itemProps2.xml><?xml version="1.0" encoding="utf-8"?>
<ds:datastoreItem xmlns:ds="http://schemas.openxmlformats.org/officeDocument/2006/customXml" ds:itemID="{34DD687C-F4A7-455B-92D0-ED833B9B74E7}"/>
</file>

<file path=customXml/itemProps3.xml><?xml version="1.0" encoding="utf-8"?>
<ds:datastoreItem xmlns:ds="http://schemas.openxmlformats.org/officeDocument/2006/customXml" ds:itemID="{A16A1083-FE9A-4A32-AF47-D40F49DE5B56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CY24 Performance Allocations</vt:lpstr>
      <vt:lpstr>Total CY24 Allocations</vt:lpstr>
      <vt:lpstr>Staffing</vt:lpstr>
      <vt:lpstr>'Total CY24 Allocations'!Print_Area</vt:lpstr>
    </vt:vector>
  </TitlesOfParts>
  <Company>DWD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bgoguen</dc:creator>
  <cp:lastModifiedBy>Goguen, Beth (EOL)</cp:lastModifiedBy>
  <cp:lastPrinted>2018-04-11T12:02:32Z</cp:lastPrinted>
  <dcterms:created xsi:type="dcterms:W3CDTF">2012-05-11T12:28:37Z</dcterms:created>
  <dcterms:modified xsi:type="dcterms:W3CDTF">2025-06-25T01:59:17Z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0x010100AD32159C95269649829869F39D3D78A7</vt:lpwstr>
  </property>
</Properties>
</file>