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RESEA/RESEA 2025/"/>
    </mc:Choice>
  </mc:AlternateContent>
  <xr:revisionPtr revIDLastSave="132" documentId="8_{E631BA20-78BB-45D9-A1C4-4043FA146B58}" xr6:coauthVersionLast="47" xr6:coauthVersionMax="47" xr10:uidLastSave="{E1BC26D7-0D19-4B75-B4F4-0599AE53CB69}"/>
  <bookViews>
    <workbookView xWindow="-110" yWindow="-110" windowWidth="19420" windowHeight="10420" xr2:uid="{00000000-000D-0000-FFFF-FFFF00000000}"/>
  </bookViews>
  <sheets>
    <sheet name="Field" sheetId="1" r:id="rId1"/>
  </sheets>
  <definedNames>
    <definedName name="_xlnm.Print_Area" localSheetId="0">Field!$A$1:$L$30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19" i="1"/>
  <c r="M14" i="1" l="1"/>
  <c r="L15" i="1"/>
  <c r="L20" i="1"/>
  <c r="M9" i="1"/>
  <c r="L11" i="1"/>
  <c r="M17" i="1"/>
  <c r="M13" i="1"/>
  <c r="M7" i="1" l="1"/>
  <c r="M12" i="1"/>
  <c r="L18" i="1"/>
  <c r="L16" i="1"/>
  <c r="L10" i="1"/>
  <c r="L8" i="1"/>
  <c r="H4" i="1"/>
  <c r="B23" i="1"/>
  <c r="C19" i="1" s="1"/>
  <c r="E23" i="1"/>
  <c r="F15" i="1" s="1"/>
  <c r="G15" i="1" s="1"/>
  <c r="H23" i="1"/>
  <c r="I18" i="1" s="1"/>
  <c r="B4" i="1"/>
  <c r="E4" i="1"/>
  <c r="C20" i="1" l="1"/>
  <c r="D20" i="1" s="1"/>
  <c r="C22" i="1"/>
  <c r="D22" i="1" s="1"/>
  <c r="C8" i="1"/>
  <c r="D8" i="1" s="1"/>
  <c r="C16" i="1"/>
  <c r="D16" i="1" s="1"/>
  <c r="C7" i="1"/>
  <c r="D7" i="1" s="1"/>
  <c r="C12" i="1"/>
  <c r="D12" i="1" s="1"/>
  <c r="C10" i="1"/>
  <c r="D10" i="1" s="1"/>
  <c r="C11" i="1"/>
  <c r="D11" i="1" s="1"/>
  <c r="C21" i="1"/>
  <c r="D21" i="1" s="1"/>
  <c r="F20" i="1"/>
  <c r="G20" i="1" s="1"/>
  <c r="F21" i="1"/>
  <c r="G21" i="1" s="1"/>
  <c r="F8" i="1"/>
  <c r="G8" i="1" s="1"/>
  <c r="F10" i="1"/>
  <c r="G10" i="1" s="1"/>
  <c r="F18" i="1"/>
  <c r="G18" i="1" s="1"/>
  <c r="F9" i="1"/>
  <c r="G9" i="1" s="1"/>
  <c r="F12" i="1"/>
  <c r="G12" i="1" s="1"/>
  <c r="F13" i="1"/>
  <c r="G13" i="1" s="1"/>
  <c r="F17" i="1"/>
  <c r="G17" i="1" s="1"/>
  <c r="F7" i="1"/>
  <c r="G7" i="1" s="1"/>
  <c r="F14" i="1"/>
  <c r="G14" i="1" s="1"/>
  <c r="F19" i="1"/>
  <c r="G19" i="1" s="1"/>
  <c r="F22" i="1"/>
  <c r="G22" i="1" s="1"/>
  <c r="F16" i="1"/>
  <c r="G16" i="1" s="1"/>
  <c r="F11" i="1"/>
  <c r="G11" i="1" s="1"/>
  <c r="C15" i="1"/>
  <c r="D15" i="1" s="1"/>
  <c r="C17" i="1"/>
  <c r="D17" i="1" s="1"/>
  <c r="C13" i="1"/>
  <c r="D13" i="1" s="1"/>
  <c r="C14" i="1"/>
  <c r="D14" i="1" s="1"/>
  <c r="C9" i="1"/>
  <c r="D9" i="1" s="1"/>
  <c r="C18" i="1"/>
  <c r="D18" i="1" s="1"/>
  <c r="I17" i="1"/>
  <c r="J17" i="1" s="1"/>
  <c r="I22" i="1"/>
  <c r="J22" i="1" s="1"/>
  <c r="I11" i="1"/>
  <c r="J11" i="1" s="1"/>
  <c r="I7" i="1"/>
  <c r="J7" i="1" s="1"/>
  <c r="I15" i="1"/>
  <c r="J15" i="1" s="1"/>
  <c r="I13" i="1"/>
  <c r="J13" i="1" s="1"/>
  <c r="I12" i="1"/>
  <c r="J12" i="1" s="1"/>
  <c r="I20" i="1"/>
  <c r="J20" i="1" s="1"/>
  <c r="I14" i="1"/>
  <c r="J14" i="1" s="1"/>
  <c r="I21" i="1"/>
  <c r="I9" i="1"/>
  <c r="J9" i="1" s="1"/>
  <c r="I8" i="1"/>
  <c r="I16" i="1"/>
  <c r="J16" i="1" s="1"/>
  <c r="I10" i="1"/>
  <c r="J10" i="1" s="1"/>
  <c r="I19" i="1"/>
  <c r="J19" i="1" s="1"/>
  <c r="D19" i="1"/>
  <c r="J18" i="1"/>
  <c r="J21" i="1"/>
  <c r="K14" i="1" l="1"/>
  <c r="K21" i="1"/>
  <c r="K16" i="1"/>
  <c r="F23" i="1"/>
  <c r="K19" i="1"/>
  <c r="C23" i="1"/>
  <c r="K17" i="1"/>
  <c r="K11" i="1"/>
  <c r="I23" i="1"/>
  <c r="K18" i="1"/>
  <c r="J8" i="1"/>
  <c r="J23" i="1" s="1"/>
  <c r="K20" i="1"/>
  <c r="K10" i="1"/>
  <c r="G23" i="1"/>
  <c r="K13" i="1"/>
  <c r="K12" i="1"/>
  <c r="K15" i="1"/>
  <c r="D23" i="1"/>
  <c r="K7" i="1"/>
  <c r="K9" i="1"/>
  <c r="K22" i="1"/>
  <c r="K8" i="1" l="1"/>
  <c r="L23" i="1" s="1"/>
  <c r="M23" i="1"/>
  <c r="K23" i="1" l="1"/>
</calcChain>
</file>

<file path=xl/sharedStrings.xml><?xml version="1.0" encoding="utf-8"?>
<sst xmlns="http://schemas.openxmlformats.org/spreadsheetml/2006/main" count="59" uniqueCount="54">
  <si>
    <t>TOTAL</t>
  </si>
  <si>
    <t>%</t>
  </si>
  <si>
    <t>$$</t>
  </si>
  <si>
    <t>Bristol</t>
  </si>
  <si>
    <t>Central MA</t>
  </si>
  <si>
    <t>Berkshire</t>
  </si>
  <si>
    <t>Metro North</t>
  </si>
  <si>
    <t>Brockton</t>
  </si>
  <si>
    <t>North Shore</t>
  </si>
  <si>
    <t>Total</t>
  </si>
  <si>
    <t>South Shore</t>
  </si>
  <si>
    <t>20% based on reemployment*</t>
  </si>
  <si>
    <t>(MOSES data source)</t>
  </si>
  <si>
    <t>Cape and Islands</t>
  </si>
  <si>
    <t>Franklin-Hampshire</t>
  </si>
  <si>
    <t>Greater Lowell</t>
  </si>
  <si>
    <t>Greater New Bedford</t>
  </si>
  <si>
    <t>Merrimack Valley</t>
  </si>
  <si>
    <t>Metro SW</t>
  </si>
  <si>
    <t>No. Central</t>
  </si>
  <si>
    <t>WIOA Area</t>
  </si>
  <si>
    <t>Contracted</t>
  </si>
  <si>
    <t>Retained</t>
  </si>
  <si>
    <t>CFDA#:                            </t>
  </si>
  <si>
    <t>Phase code               </t>
  </si>
  <si>
    <t>Appropriation</t>
  </si>
  <si>
    <t>7002-6624</t>
  </si>
  <si>
    <t>Program name              </t>
  </si>
  <si>
    <t>Service dates                   </t>
  </si>
  <si>
    <t>SSTA Code:</t>
  </si>
  <si>
    <t>DUA_REA_A500ESOP_EOL096</t>
  </si>
  <si>
    <t>UIRE</t>
  </si>
  <si>
    <t>Downtown Boston</t>
  </si>
  <si>
    <t>Springfield</t>
  </si>
  <si>
    <t>Holyoke</t>
  </si>
  <si>
    <t>40% based on Initial RESEA/CCS*</t>
  </si>
  <si>
    <t>40% based on Subsequent RESEA*</t>
  </si>
  <si>
    <t>Boston**</t>
  </si>
  <si>
    <t>Hampden***</t>
  </si>
  <si>
    <t>**Boston</t>
  </si>
  <si>
    <t>***Hampden</t>
  </si>
  <si>
    <t>Initial RESEAs completed</t>
  </si>
  <si>
    <t>RESEA Reviews Completed</t>
  </si>
  <si>
    <t>EEs</t>
  </si>
  <si>
    <t>RESEA Funding for the Field CY25</t>
  </si>
  <si>
    <t>(2024 Completions)</t>
  </si>
  <si>
    <t>CY25
TOTALS P/AREA</t>
  </si>
  <si>
    <t>Boston ABCD</t>
  </si>
  <si>
    <t>FUIREA25</t>
  </si>
  <si>
    <t>January 1, 2025-September 30, 2026</t>
  </si>
  <si>
    <t>Data Source:  MOSES RESEA Planned v. Actual Report as of December 2024 (Jan-December 2024)</t>
  </si>
  <si>
    <t>As of August, 2025</t>
  </si>
  <si>
    <t>RESEA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</si>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</sst>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22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8" fontId="13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44" fontId="11" fillId="0" borderId="0" xfId="0" applyNumberFormat="1" applyFont="1"/>
    <xf numFmtId="44" fontId="12" fillId="0" borderId="0" xfId="0" applyNumberFormat="1" applyFont="1"/>
    <xf numFmtId="0" fontId="13" fillId="0" borderId="0" xfId="0" applyFont="1"/>
    <xf numFmtId="44" fontId="13" fillId="0" borderId="0" xfId="0" applyNumberFormat="1" applyFont="1"/>
    <xf numFmtId="9" fontId="13" fillId="0" borderId="0" xfId="0" applyNumberFormat="1" applyFont="1"/>
    <xf numFmtId="44" fontId="12" fillId="0" borderId="0" xfId="1" applyFont="1" applyFill="1"/>
    <xf numFmtId="0" fontId="14" fillId="3" borderId="0" xfId="0" applyFont="1" applyFill="1"/>
    <xf numFmtId="0" fontId="12" fillId="3" borderId="0" xfId="0" applyFont="1" applyFill="1"/>
    <xf numFmtId="8" fontId="14" fillId="0" borderId="0" xfId="0" applyNumberFormat="1" applyFont="1"/>
    <xf numFmtId="0" fontId="14" fillId="0" borderId="0" xfId="0" applyFont="1"/>
    <xf numFmtId="8" fontId="15" fillId="0" borderId="0" xfId="0" applyNumberFormat="1" applyFont="1"/>
    <xf numFmtId="8" fontId="12" fillId="0" borderId="0" xfId="0" applyNumberFormat="1" applyFont="1"/>
    <xf numFmtId="164" fontId="14" fillId="0" borderId="0" xfId="0" applyNumberFormat="1" applyFont="1"/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44" fontId="15" fillId="0" borderId="0" xfId="1" applyFont="1" applyFill="1"/>
    <xf numFmtId="0" fontId="14" fillId="0" borderId="0" xfId="0" applyFont="1" applyAlignment="1">
      <alignment horizontal="center"/>
    </xf>
    <xf numFmtId="0" fontId="6" fillId="0" borderId="0" xfId="0" applyFont="1"/>
    <xf numFmtId="0" fontId="14" fillId="4" borderId="0" xfId="0" applyFont="1" applyFill="1" applyAlignment="1">
      <alignment horizontal="center"/>
    </xf>
    <xf numFmtId="44" fontId="11" fillId="0" borderId="0" xfId="1" applyFont="1" applyFill="1"/>
    <xf numFmtId="8" fontId="11" fillId="0" borderId="0" xfId="0" applyNumberFormat="1" applyFont="1"/>
    <xf numFmtId="0" fontId="11" fillId="0" borderId="0" xfId="0" applyFont="1" applyAlignment="1">
      <alignment horizontal="center"/>
    </xf>
    <xf numFmtId="9" fontId="12" fillId="0" borderId="0" xfId="9" applyFont="1" applyFill="1"/>
    <xf numFmtId="8" fontId="6" fillId="0" borderId="0" xfId="0" applyNumberFormat="1" applyFont="1"/>
    <xf numFmtId="0" fontId="10" fillId="5" borderId="0" xfId="0" applyFont="1" applyFill="1" applyAlignment="1">
      <alignment horizontal="left"/>
    </xf>
    <xf numFmtId="0" fontId="11" fillId="5" borderId="0" xfId="0" applyFont="1" applyFill="1"/>
    <xf numFmtId="44" fontId="10" fillId="5" borderId="0" xfId="0" applyNumberFormat="1" applyFont="1" applyFill="1" applyAlignment="1">
      <alignment horizontal="left"/>
    </xf>
    <xf numFmtId="44" fontId="11" fillId="5" borderId="0" xfId="0" applyNumberFormat="1" applyFont="1" applyFill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11" fillId="5" borderId="9" xfId="0" applyFont="1" applyFill="1" applyBorder="1"/>
    <xf numFmtId="0" fontId="12" fillId="0" borderId="9" xfId="0" applyFont="1" applyBorder="1"/>
    <xf numFmtId="44" fontId="11" fillId="0" borderId="9" xfId="0" applyNumberFormat="1" applyFont="1" applyBorder="1"/>
    <xf numFmtId="0" fontId="14" fillId="0" borderId="9" xfId="0" applyFont="1" applyBorder="1" applyAlignment="1">
      <alignment horizontal="center"/>
    </xf>
    <xf numFmtId="10" fontId="11" fillId="0" borderId="9" xfId="0" applyNumberFormat="1" applyFont="1" applyBorder="1"/>
    <xf numFmtId="44" fontId="12" fillId="0" borderId="9" xfId="1" applyFont="1" applyFill="1" applyBorder="1"/>
    <xf numFmtId="0" fontId="11" fillId="2" borderId="9" xfId="0" applyFont="1" applyFill="1" applyBorder="1"/>
    <xf numFmtId="44" fontId="12" fillId="0" borderId="9" xfId="1" applyFont="1" applyBorder="1"/>
    <xf numFmtId="1" fontId="12" fillId="0" borderId="9" xfId="0" applyNumberFormat="1" applyFont="1" applyBorder="1"/>
    <xf numFmtId="44" fontId="4" fillId="0" borderId="9" xfId="1" applyFont="1" applyFill="1" applyBorder="1"/>
    <xf numFmtId="44" fontId="12" fillId="0" borderId="9" xfId="1" applyFont="1" applyFill="1" applyBorder="1" applyAlignment="1">
      <alignment vertical="center"/>
    </xf>
    <xf numFmtId="44" fontId="12" fillId="0" borderId="9" xfId="6" applyFont="1" applyFill="1" applyBorder="1"/>
    <xf numFmtId="0" fontId="13" fillId="0" borderId="9" xfId="0" applyFont="1" applyBorder="1"/>
    <xf numFmtId="9" fontId="13" fillId="0" borderId="9" xfId="0" applyNumberFormat="1" applyFont="1" applyBorder="1"/>
    <xf numFmtId="44" fontId="13" fillId="0" borderId="9" xfId="0" applyNumberFormat="1" applyFont="1" applyBorder="1"/>
    <xf numFmtId="44" fontId="15" fillId="0" borderId="9" xfId="1" applyFont="1" applyFill="1" applyBorder="1"/>
    <xf numFmtId="0" fontId="14" fillId="0" borderId="9" xfId="0" applyFont="1" applyBorder="1" applyAlignment="1">
      <alignment horizontal="center" vertical="center" wrapText="1"/>
    </xf>
    <xf numFmtId="44" fontId="14" fillId="0" borderId="9" xfId="1" quotePrefix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/>
    </xf>
    <xf numFmtId="0" fontId="5" fillId="0" borderId="9" xfId="0" applyFont="1" applyBorder="1"/>
    <xf numFmtId="44" fontId="14" fillId="2" borderId="9" xfId="1" applyFont="1" applyFill="1" applyBorder="1" applyAlignment="1">
      <alignment horizontal="center"/>
    </xf>
    <xf numFmtId="44" fontId="14" fillId="0" borderId="9" xfId="1" applyFont="1" applyFill="1" applyBorder="1"/>
    <xf numFmtId="8" fontId="12" fillId="0" borderId="9" xfId="0" applyNumberFormat="1" applyFont="1" applyBorder="1"/>
    <xf numFmtId="0" fontId="10" fillId="4" borderId="0" xfId="0" applyFont="1" applyFill="1" applyAlignment="1">
      <alignment horizontal="center" wrapText="1"/>
    </xf>
    <xf numFmtId="0" fontId="16" fillId="0" borderId="9" xfId="0" applyFont="1" applyBorder="1"/>
    <xf numFmtId="1" fontId="16" fillId="0" borderId="9" xfId="0" applyNumberFormat="1" applyFont="1" applyBorder="1"/>
    <xf numFmtId="0" fontId="17" fillId="0" borderId="0" xfId="0" applyFont="1"/>
    <xf numFmtId="44" fontId="4" fillId="0" borderId="0" xfId="1" applyFont="1"/>
    <xf numFmtId="8" fontId="12" fillId="0" borderId="0" xfId="1" applyNumberFormat="1" applyFont="1" applyFill="1"/>
    <xf numFmtId="8" fontId="12" fillId="0" borderId="9" xfId="1" applyNumberFormat="1" applyFont="1" applyFill="1" applyBorder="1"/>
    <xf numFmtId="0" fontId="12" fillId="4" borderId="0" xfId="0" applyFont="1" applyFill="1" applyAlignment="1">
      <alignment horizontal="left"/>
    </xf>
    <xf numFmtId="0" fontId="12" fillId="4" borderId="5" xfId="0" applyFont="1" applyFill="1" applyBorder="1"/>
    <xf numFmtId="0" fontId="12" fillId="4" borderId="0" xfId="0" applyFont="1" applyFill="1"/>
    <xf numFmtId="0" fontId="4" fillId="4" borderId="0" xfId="0" applyFont="1" applyFill="1"/>
    <xf numFmtId="0" fontId="12" fillId="4" borderId="7" xfId="0" applyFont="1" applyFill="1" applyBorder="1"/>
    <xf numFmtId="0" fontId="12" fillId="4" borderId="8" xfId="0" applyFont="1" applyFill="1" applyBorder="1"/>
    <xf numFmtId="0" fontId="14" fillId="4" borderId="4" xfId="0" applyFont="1" applyFill="1" applyBorder="1"/>
    <xf numFmtId="8" fontId="14" fillId="4" borderId="4" xfId="0" applyNumberFormat="1" applyFont="1" applyFill="1" applyBorder="1"/>
    <xf numFmtId="0" fontId="14" fillId="4" borderId="6" xfId="0" applyFont="1" applyFill="1" applyBorder="1"/>
    <xf numFmtId="0" fontId="10" fillId="5" borderId="0" xfId="0" applyFont="1" applyFill="1" applyAlignment="1">
      <alignment horizontal="center" wrapText="1"/>
    </xf>
    <xf numFmtId="17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</cellXfs>
  <cellStyles count="27">
    <cellStyle name="Currency" xfId="1" builtinId="4"/>
    <cellStyle name="Currency 2" xfId="2" xr:uid="{00000000-0005-0000-0000-000001000000}"/>
    <cellStyle name="Currency 2 2" xfId="15" xr:uid="{8FBEC66D-959B-4523-8EF4-454EDFC048C0}"/>
    <cellStyle name="Currency 3" xfId="3" xr:uid="{00000000-0005-0000-0000-000002000000}"/>
    <cellStyle name="Currency 3 2" xfId="4" xr:uid="{00000000-0005-0000-0000-000003000000}"/>
    <cellStyle name="Currency 3 2 2" xfId="17" xr:uid="{DC0540FE-87AD-455B-8CD2-1AAA7275AE27}"/>
    <cellStyle name="Currency 3 3" xfId="5" xr:uid="{00000000-0005-0000-0000-000004000000}"/>
    <cellStyle name="Currency 3 3 2" xfId="18" xr:uid="{45A52E97-2697-4290-A34A-45706193DDED}"/>
    <cellStyle name="Currency 3 4" xfId="16" xr:uid="{27AC0C13-53F8-4F62-8CD2-1B132B7C72CD}"/>
    <cellStyle name="Currency 4" xfId="6" xr:uid="{00000000-0005-0000-0000-000005000000}"/>
    <cellStyle name="Currency 4 2" xfId="19" xr:uid="{19E7628D-A209-41D4-8C93-46A8368B4D5D}"/>
    <cellStyle name="Normal" xfId="0" builtinId="0"/>
    <cellStyle name="Normal 2" xfId="7" xr:uid="{00000000-0005-0000-0000-000007000000}"/>
    <cellStyle name="Normal 2 2" xfId="20" xr:uid="{43A69F08-CBAA-4610-824E-6C2ACFBC0962}"/>
    <cellStyle name="Normal 3" xfId="8" xr:uid="{00000000-0005-0000-0000-000008000000}"/>
    <cellStyle name="Normal 3 2" xfId="21" xr:uid="{B4B482EE-8E9F-480D-B051-F6AFBEEA27E1}"/>
    <cellStyle name="Percent" xfId="9" builtinId="5"/>
    <cellStyle name="Percent 2" xfId="10" xr:uid="{00000000-0005-0000-0000-00000A000000}"/>
    <cellStyle name="Percent 2 2" xfId="22" xr:uid="{33637945-6845-4F9E-BE71-36D837B90DC4}"/>
    <cellStyle name="Percent 3" xfId="11" xr:uid="{00000000-0005-0000-0000-00000B000000}"/>
    <cellStyle name="Percent 3 2" xfId="12" xr:uid="{00000000-0005-0000-0000-00000C000000}"/>
    <cellStyle name="Percent 3 2 2" xfId="24" xr:uid="{C1068922-D89B-4621-A418-ADE203E6864D}"/>
    <cellStyle name="Percent 3 3" xfId="13" xr:uid="{00000000-0005-0000-0000-00000D000000}"/>
    <cellStyle name="Percent 3 3 2" xfId="25" xr:uid="{F1A821F9-75E0-448C-AB83-71146E02A0B7}"/>
    <cellStyle name="Percent 3 4" xfId="23" xr:uid="{4A6A1F4A-3E3A-4827-8BAA-8099781B8034}"/>
    <cellStyle name="Percent 4" xfId="14" xr:uid="{00000000-0005-0000-0000-00000E000000}"/>
    <cellStyle name="Percent 4 2" xfId="26" xr:uid="{53B0B15A-316B-4BEE-83AC-7F2CE0C2F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topLeftCell="F5" zoomScale="40" zoomScaleNormal="40" workbookViewId="0">
      <selection activeCell="O15" sqref="O15"/>
    </sheetView>
  </sheetViews>
  <sheetFormatPr defaultColWidth="40.453125" defaultRowHeight="28.5"/>
  <cols>
    <col min="1" max="1" width="40.453125" style="3" customWidth="1"/>
    <col min="2" max="2" width="39.81640625" style="3" customWidth="1"/>
    <col min="3" max="3" width="28.26953125" style="3" customWidth="1"/>
    <col min="4" max="4" width="33.54296875" style="3" customWidth="1"/>
    <col min="5" max="6" width="28.54296875" style="3" customWidth="1"/>
    <col min="7" max="7" width="36.26953125" style="3" customWidth="1"/>
    <col min="8" max="8" width="28.453125" style="3" customWidth="1"/>
    <col min="9" max="9" width="33.36328125" style="3" bestFit="1" customWidth="1"/>
    <col min="10" max="10" width="29" style="3" customWidth="1"/>
    <col min="11" max="11" width="28.81640625" style="3" customWidth="1"/>
    <col min="12" max="12" width="30.36328125" style="3" customWidth="1"/>
    <col min="13" max="13" width="29.81640625" style="3" customWidth="1"/>
    <col min="14" max="16384" width="40.453125" style="3"/>
  </cols>
  <sheetData>
    <row r="1" spans="1:16" ht="32.25" customHeight="1">
      <c r="A1" s="64" t="s">
        <v>44</v>
      </c>
      <c r="B1" s="1"/>
      <c r="D1" s="27"/>
      <c r="E1" s="28"/>
      <c r="F1" s="7"/>
      <c r="G1" s="28"/>
      <c r="H1" s="29"/>
      <c r="I1" s="29"/>
      <c r="J1" s="29"/>
      <c r="K1" s="2"/>
      <c r="L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>
      <c r="A3" s="4" t="s">
        <v>0</v>
      </c>
      <c r="B3" s="32" t="s">
        <v>35</v>
      </c>
      <c r="C3" s="32"/>
      <c r="D3" s="32"/>
      <c r="E3" s="32" t="s">
        <v>36</v>
      </c>
      <c r="F3" s="32"/>
      <c r="G3" s="32"/>
      <c r="H3" s="32" t="s">
        <v>11</v>
      </c>
      <c r="I3" s="33"/>
      <c r="J3" s="33"/>
      <c r="K3" s="2"/>
    </row>
    <row r="4" spans="1:16">
      <c r="A4" s="5">
        <v>9763378.7599999998</v>
      </c>
      <c r="B4" s="34">
        <f>A4*0.4</f>
        <v>3905351.5040000002</v>
      </c>
      <c r="C4" s="34"/>
      <c r="D4" s="32"/>
      <c r="E4" s="34">
        <f>A4*0.4</f>
        <v>3905351.5040000002</v>
      </c>
      <c r="F4" s="34"/>
      <c r="G4" s="34"/>
      <c r="H4" s="34">
        <f>A4*0.2</f>
        <v>1952675.7520000001</v>
      </c>
      <c r="I4" s="35"/>
      <c r="J4" s="35"/>
      <c r="K4" s="7"/>
    </row>
    <row r="5" spans="1:16" ht="25.5" customHeight="1">
      <c r="A5" s="6"/>
      <c r="B5" s="77" t="s">
        <v>45</v>
      </c>
      <c r="C5" s="77"/>
      <c r="D5" s="32"/>
      <c r="E5" s="36" t="s">
        <v>45</v>
      </c>
      <c r="F5" s="34"/>
      <c r="G5" s="34"/>
      <c r="H5" s="36" t="s">
        <v>12</v>
      </c>
      <c r="I5" s="35"/>
      <c r="J5" s="35"/>
      <c r="K5" s="7"/>
      <c r="L5" s="78"/>
      <c r="M5" s="79"/>
    </row>
    <row r="6" spans="1:16" ht="85.5">
      <c r="A6" s="36" t="s">
        <v>20</v>
      </c>
      <c r="B6" s="36"/>
      <c r="C6" s="37" t="s">
        <v>1</v>
      </c>
      <c r="D6" s="37" t="s">
        <v>2</v>
      </c>
      <c r="E6" s="36"/>
      <c r="F6" s="37" t="s">
        <v>1</v>
      </c>
      <c r="G6" s="37" t="s">
        <v>2</v>
      </c>
      <c r="H6" s="36"/>
      <c r="I6" s="37" t="s">
        <v>1</v>
      </c>
      <c r="J6" s="37" t="s">
        <v>2</v>
      </c>
      <c r="K6" s="61" t="s">
        <v>46</v>
      </c>
      <c r="L6" s="26" t="s">
        <v>21</v>
      </c>
      <c r="M6" s="26" t="s">
        <v>22</v>
      </c>
      <c r="N6" s="24"/>
      <c r="O6" s="24"/>
    </row>
    <row r="7" spans="1:16">
      <c r="A7" s="38" t="s">
        <v>5</v>
      </c>
      <c r="B7" s="62">
        <v>649</v>
      </c>
      <c r="C7" s="42">
        <f>B7/B23</f>
        <v>1.3681015219865931E-2</v>
      </c>
      <c r="D7" s="40">
        <f>B4*C7</f>
        <v>53429.173365150302</v>
      </c>
      <c r="E7" s="62">
        <v>614</v>
      </c>
      <c r="F7" s="42">
        <f>E7/E23</f>
        <v>1.3298966839221122E-2</v>
      </c>
      <c r="G7" s="40">
        <f>E4*F7</f>
        <v>51937.140147198341</v>
      </c>
      <c r="H7" s="62">
        <v>140</v>
      </c>
      <c r="I7" s="42">
        <f>H7/H23</f>
        <v>1.6579819990525817E-2</v>
      </c>
      <c r="J7" s="40">
        <f>H4*I7</f>
        <v>32375.012468024634</v>
      </c>
      <c r="K7" s="40">
        <f>D7+G7+J7</f>
        <v>137741.32598037328</v>
      </c>
      <c r="L7" s="43">
        <v>0</v>
      </c>
      <c r="M7" s="43">
        <f>K7</f>
        <v>137741.32598037328</v>
      </c>
      <c r="N7" s="12"/>
      <c r="O7" s="8"/>
    </row>
    <row r="8" spans="1:16">
      <c r="A8" s="44" t="s">
        <v>37</v>
      </c>
      <c r="B8" s="62">
        <v>4487</v>
      </c>
      <c r="C8" s="42">
        <f>B8/B23</f>
        <v>9.4586618322863525E-2</v>
      </c>
      <c r="D8" s="40">
        <f>B4*C8</f>
        <v>369393.99212546903</v>
      </c>
      <c r="E8" s="62">
        <v>4316</v>
      </c>
      <c r="F8" s="42">
        <f>E8/E23</f>
        <v>9.3482639866577136E-2</v>
      </c>
      <c r="G8" s="40">
        <f>E4*F8</f>
        <v>365082.5682008274</v>
      </c>
      <c r="H8" s="62">
        <v>697</v>
      </c>
      <c r="I8" s="42">
        <f>H8/H23</f>
        <v>8.2543818095689253E-2</v>
      </c>
      <c r="J8" s="40">
        <f>H4*I8</f>
        <v>161181.31207295123</v>
      </c>
      <c r="K8" s="40">
        <f t="shared" ref="K8:K22" si="0">D8+G8+J8</f>
        <v>895657.8723992476</v>
      </c>
      <c r="L8" s="43">
        <f>K8</f>
        <v>895657.8723992476</v>
      </c>
      <c r="M8" s="43">
        <v>0</v>
      </c>
      <c r="N8" s="12"/>
      <c r="O8" s="8"/>
    </row>
    <row r="9" spans="1:16">
      <c r="A9" s="38" t="s">
        <v>3</v>
      </c>
      <c r="B9" s="62">
        <v>3574</v>
      </c>
      <c r="C9" s="42">
        <f>B9/B23</f>
        <v>7.5340444369492818E-2</v>
      </c>
      <c r="D9" s="40">
        <f>B4*C9</f>
        <v>294230.91773042711</v>
      </c>
      <c r="E9" s="62">
        <v>3529</v>
      </c>
      <c r="F9" s="42">
        <f>E9/E23</f>
        <v>7.6436569992852352E-2</v>
      </c>
      <c r="G9" s="40">
        <f>E4*F9</f>
        <v>298511.67358218721</v>
      </c>
      <c r="H9" s="62">
        <v>723</v>
      </c>
      <c r="I9" s="42">
        <f>H9/H23</f>
        <v>8.5622927522501183E-2</v>
      </c>
      <c r="J9" s="40">
        <f>H4*I9</f>
        <v>167193.8143884415</v>
      </c>
      <c r="K9" s="40">
        <f t="shared" si="0"/>
        <v>759936.40570105577</v>
      </c>
      <c r="L9" s="43">
        <v>300000</v>
      </c>
      <c r="M9" s="43">
        <f>K9-L9</f>
        <v>459936.40570105577</v>
      </c>
      <c r="N9" s="12"/>
      <c r="O9" s="8"/>
      <c r="P9" s="31"/>
    </row>
    <row r="10" spans="1:16">
      <c r="A10" s="38" t="s">
        <v>7</v>
      </c>
      <c r="B10" s="62">
        <v>2967</v>
      </c>
      <c r="C10" s="42">
        <f>B10/B23</f>
        <v>6.254479531177537E-2</v>
      </c>
      <c r="D10" s="40">
        <f>B4*C10</f>
        <v>244259.41043821411</v>
      </c>
      <c r="E10" s="62">
        <v>2781</v>
      </c>
      <c r="F10" s="42">
        <f>E10/E23</f>
        <v>6.0235222768524332E-2</v>
      </c>
      <c r="G10" s="40">
        <f>E4*F10</f>
        <v>235239.71783283155</v>
      </c>
      <c r="H10" s="62">
        <v>520</v>
      </c>
      <c r="I10" s="42">
        <f>H10/H23</f>
        <v>6.1582188536238751E-2</v>
      </c>
      <c r="J10" s="40">
        <f>H4*I10</f>
        <v>120250.04630980578</v>
      </c>
      <c r="K10" s="40">
        <f t="shared" si="0"/>
        <v>599749.17458085145</v>
      </c>
      <c r="L10" s="43">
        <f>K10</f>
        <v>599749.17458085145</v>
      </c>
      <c r="M10" s="43">
        <v>0</v>
      </c>
      <c r="N10" s="12"/>
      <c r="O10" s="8"/>
    </row>
    <row r="11" spans="1:16">
      <c r="A11" s="38" t="s">
        <v>13</v>
      </c>
      <c r="B11" s="62">
        <v>791</v>
      </c>
      <c r="C11" s="42">
        <f>B11/B23</f>
        <v>1.6674396053796534E-2</v>
      </c>
      <c r="D11" s="40">
        <f>B4*C11</f>
        <v>65119.377706985964</v>
      </c>
      <c r="E11" s="62">
        <v>771</v>
      </c>
      <c r="F11" s="42">
        <f>E11/E23</f>
        <v>1.6699516991920987E-2</v>
      </c>
      <c r="G11" s="40">
        <f>E4*F11</f>
        <v>65217.48380047219</v>
      </c>
      <c r="H11" s="62">
        <v>197</v>
      </c>
      <c r="I11" s="42">
        <f>H11/H23</f>
        <v>2.3330175272382757E-2</v>
      </c>
      <c r="J11" s="40">
        <f>H4*I11</f>
        <v>45556.267544291804</v>
      </c>
      <c r="K11" s="40">
        <f t="shared" si="0"/>
        <v>175893.12905174994</v>
      </c>
      <c r="L11" s="43">
        <f>K11-M11</f>
        <v>43973.279051749938</v>
      </c>
      <c r="M11" s="45">
        <v>131919.85</v>
      </c>
      <c r="N11" s="12"/>
      <c r="O11" s="8"/>
    </row>
    <row r="12" spans="1:16">
      <c r="A12" s="38" t="s">
        <v>4</v>
      </c>
      <c r="B12" s="62">
        <v>4004</v>
      </c>
      <c r="C12" s="42">
        <f>B12/B23</f>
        <v>8.4404907458155903E-2</v>
      </c>
      <c r="D12" s="40">
        <f>B4*C12</f>
        <v>329630.83228669001</v>
      </c>
      <c r="E12" s="62">
        <v>3862</v>
      </c>
      <c r="F12" s="42">
        <f>E12/E23</f>
        <v>8.3649201845394094E-2</v>
      </c>
      <c r="G12" s="40">
        <f>E4*F12</f>
        <v>326679.53623530944</v>
      </c>
      <c r="H12" s="63">
        <v>1169</v>
      </c>
      <c r="I12" s="42">
        <f>H12/H23</f>
        <v>0.13844149692089058</v>
      </c>
      <c r="J12" s="40">
        <f>H4*I12</f>
        <v>270331.3541080057</v>
      </c>
      <c r="K12" s="40">
        <f t="shared" si="0"/>
        <v>926641.7226300051</v>
      </c>
      <c r="L12" s="43">
        <v>100431</v>
      </c>
      <c r="M12" s="43">
        <f>K12-L12</f>
        <v>826210.7226300051</v>
      </c>
      <c r="N12" s="12"/>
      <c r="O12" s="8"/>
    </row>
    <row r="13" spans="1:16">
      <c r="A13" s="38" t="s">
        <v>14</v>
      </c>
      <c r="B13" s="62">
        <v>778</v>
      </c>
      <c r="C13" s="42">
        <f>B13/B23</f>
        <v>1.640035414646486E-2</v>
      </c>
      <c r="D13" s="40">
        <f>B4*C13</f>
        <v>64049.147732029181</v>
      </c>
      <c r="E13" s="62">
        <v>766</v>
      </c>
      <c r="F13" s="42">
        <f>E13/E23</f>
        <v>1.6591219216357297E-2</v>
      </c>
      <c r="G13" s="40">
        <f>E4*F13</f>
        <v>64794.54291979468</v>
      </c>
      <c r="H13" s="62">
        <v>189</v>
      </c>
      <c r="I13" s="42">
        <f>H13/H23</f>
        <v>2.2382756987209852E-2</v>
      </c>
      <c r="J13" s="40">
        <f>H4*I13</f>
        <v>43706.266831833258</v>
      </c>
      <c r="K13" s="40">
        <f t="shared" si="0"/>
        <v>172549.95748365711</v>
      </c>
      <c r="L13" s="65">
        <v>45750</v>
      </c>
      <c r="M13" s="43">
        <f>K13-L13</f>
        <v>126799.95748365711</v>
      </c>
      <c r="N13" s="12"/>
      <c r="O13" s="8"/>
    </row>
    <row r="14" spans="1:16">
      <c r="A14" s="38" t="s">
        <v>15</v>
      </c>
      <c r="B14" s="62">
        <v>2539</v>
      </c>
      <c r="C14" s="42">
        <f>B14/B23</f>
        <v>5.3522492516547913E-2</v>
      </c>
      <c r="D14" s="40">
        <f>B4*C14</f>
        <v>209024.14664732915</v>
      </c>
      <c r="E14" s="62">
        <v>2556</v>
      </c>
      <c r="F14" s="42">
        <f>E14/E23</f>
        <v>5.5361822868158286E-2</v>
      </c>
      <c r="G14" s="40">
        <f>E4*F14</f>
        <v>216207.37820234356</v>
      </c>
      <c r="H14" s="62">
        <v>498</v>
      </c>
      <c r="I14" s="42">
        <f>H14/H23</f>
        <v>5.8976788252013267E-2</v>
      </c>
      <c r="J14" s="40">
        <f>H4*I14</f>
        <v>115162.54435054478</v>
      </c>
      <c r="K14" s="40">
        <f t="shared" si="0"/>
        <v>540394.06920021749</v>
      </c>
      <c r="L14" s="43">
        <v>297216.74</v>
      </c>
      <c r="M14" s="47">
        <f>K14-L14</f>
        <v>243177.3292002175</v>
      </c>
      <c r="N14" s="12"/>
      <c r="O14" s="8"/>
    </row>
    <row r="15" spans="1:16">
      <c r="A15" s="38" t="s">
        <v>16</v>
      </c>
      <c r="B15" s="62">
        <v>1304</v>
      </c>
      <c r="C15" s="42">
        <f>B15/B23</f>
        <v>2.7488511320038787E-2</v>
      </c>
      <c r="D15" s="40">
        <f>B4*C15</f>
        <v>107352.29902643451</v>
      </c>
      <c r="E15" s="62">
        <v>1259</v>
      </c>
      <c r="F15" s="42">
        <f>E15/E23</f>
        <v>2.7269379886937121E-2</v>
      </c>
      <c r="G15" s="40">
        <f>E4*F15</f>
        <v>106496.51375459724</v>
      </c>
      <c r="H15" s="62">
        <v>212</v>
      </c>
      <c r="I15" s="42">
        <f>H15/H23</f>
        <v>2.5106584557081951E-2</v>
      </c>
      <c r="J15" s="40">
        <f>H4*I15</f>
        <v>49025.018880151591</v>
      </c>
      <c r="K15" s="40">
        <f t="shared" si="0"/>
        <v>262873.83166118339</v>
      </c>
      <c r="L15" s="47">
        <f>K15-M15</f>
        <v>132911.08166118339</v>
      </c>
      <c r="M15" s="67">
        <v>129962.75</v>
      </c>
      <c r="N15" s="12"/>
      <c r="O15" s="8"/>
    </row>
    <row r="16" spans="1:16">
      <c r="A16" s="44" t="s">
        <v>38</v>
      </c>
      <c r="B16" s="62">
        <v>3264</v>
      </c>
      <c r="C16" s="42">
        <f>B16/B23</f>
        <v>6.8805598886968258E-2</v>
      </c>
      <c r="D16" s="40">
        <f>B4*C16</f>
        <v>268710.04909684224</v>
      </c>
      <c r="E16" s="62">
        <v>3147</v>
      </c>
      <c r="F16" s="42">
        <f>E16/E23</f>
        <v>6.8162619939786437E-2</v>
      </c>
      <c r="G16" s="40">
        <f>E4*F16</f>
        <v>266198.99029842537</v>
      </c>
      <c r="H16" s="62">
        <v>528</v>
      </c>
      <c r="I16" s="42">
        <f>H16/H23</f>
        <v>6.2529606821411648E-2</v>
      </c>
      <c r="J16" s="40">
        <f>H4*I16</f>
        <v>122100.04702226432</v>
      </c>
      <c r="K16" s="40">
        <f t="shared" si="0"/>
        <v>657009.08641753194</v>
      </c>
      <c r="L16" s="43">
        <f>K16</f>
        <v>657009.08641753194</v>
      </c>
      <c r="M16" s="43">
        <v>0</v>
      </c>
      <c r="N16" s="12"/>
      <c r="O16" s="8"/>
    </row>
    <row r="17" spans="1:15">
      <c r="A17" s="38" t="s">
        <v>17</v>
      </c>
      <c r="B17" s="62">
        <v>3294</v>
      </c>
      <c r="C17" s="42">
        <f>B17/B23</f>
        <v>6.9438003288502886E-2</v>
      </c>
      <c r="D17" s="40">
        <f>B4*C17</f>
        <v>271179.81057751173</v>
      </c>
      <c r="E17" s="62">
        <v>3141</v>
      </c>
      <c r="F17" s="42">
        <f>E17/E23</f>
        <v>6.8032662609110006E-2</v>
      </c>
      <c r="G17" s="40">
        <f>E4*F17</f>
        <v>265691.46124161233</v>
      </c>
      <c r="H17" s="62">
        <v>588</v>
      </c>
      <c r="I17" s="42">
        <f>H17/H23</f>
        <v>6.9635243960208426E-2</v>
      </c>
      <c r="J17" s="40">
        <f>H4*I17</f>
        <v>135975.05236570345</v>
      </c>
      <c r="K17" s="40">
        <f t="shared" si="0"/>
        <v>672846.32418482751</v>
      </c>
      <c r="L17" s="43">
        <v>141148</v>
      </c>
      <c r="M17" s="43">
        <f>K17-L17</f>
        <v>531698.32418482751</v>
      </c>
      <c r="N17" s="12"/>
      <c r="O17" s="8"/>
    </row>
    <row r="18" spans="1:15">
      <c r="A18" s="38" t="s">
        <v>6</v>
      </c>
      <c r="B18" s="62">
        <v>6303</v>
      </c>
      <c r="C18" s="42">
        <f>B18/B23</f>
        <v>0.13286816476242674</v>
      </c>
      <c r="D18" s="40">
        <f>B4*C18</f>
        <v>518896.88708866312</v>
      </c>
      <c r="E18" s="62">
        <v>6143</v>
      </c>
      <c r="F18" s="42">
        <f>E18/E23</f>
        <v>0.13305464705754944</v>
      </c>
      <c r="G18" s="40">
        <f>E4*F18</f>
        <v>519625.1660003899</v>
      </c>
      <c r="H18" s="62">
        <v>764</v>
      </c>
      <c r="I18" s="42">
        <f>H18/H23</f>
        <v>9.0478446234012314E-2</v>
      </c>
      <c r="J18" s="40">
        <f>H4*I18</f>
        <v>176675.06803979157</v>
      </c>
      <c r="K18" s="40">
        <f t="shared" si="0"/>
        <v>1215197.1211288446</v>
      </c>
      <c r="L18" s="43">
        <f>K18</f>
        <v>1215197.1211288446</v>
      </c>
      <c r="M18" s="43">
        <v>0</v>
      </c>
      <c r="N18" s="12"/>
      <c r="O18" s="8"/>
    </row>
    <row r="19" spans="1:15">
      <c r="A19" s="38" t="s">
        <v>18</v>
      </c>
      <c r="B19" s="62">
        <v>5127</v>
      </c>
      <c r="C19" s="42">
        <f>B19/B23</f>
        <v>0.10807791222226906</v>
      </c>
      <c r="D19" s="40">
        <f>B4*C19</f>
        <v>422082.23704641848</v>
      </c>
      <c r="E19" s="62">
        <v>5074</v>
      </c>
      <c r="F19" s="42">
        <f>E19/E23</f>
        <v>0.10990058264203253</v>
      </c>
      <c r="G19" s="40">
        <f>E4*F19</f>
        <v>429200.4057115381</v>
      </c>
      <c r="H19" s="62">
        <v>981</v>
      </c>
      <c r="I19" s="42">
        <f>H19/H23</f>
        <v>0.11617716721932733</v>
      </c>
      <c r="J19" s="40">
        <f>H4*I19</f>
        <v>226856.33736522976</v>
      </c>
      <c r="K19" s="40">
        <f t="shared" si="0"/>
        <v>1078138.9801231865</v>
      </c>
      <c r="L19" s="48">
        <v>871236.56</v>
      </c>
      <c r="M19" s="48">
        <f>K19-L19</f>
        <v>206902.42012318643</v>
      </c>
      <c r="N19" s="12"/>
      <c r="O19" s="8"/>
    </row>
    <row r="20" spans="1:15">
      <c r="A20" s="38" t="s">
        <v>19</v>
      </c>
      <c r="B20" s="62">
        <v>2112</v>
      </c>
      <c r="C20" s="42">
        <f>B20/B23</f>
        <v>4.4521269868038282E-2</v>
      </c>
      <c r="D20" s="40">
        <f>B4*C20</f>
        <v>173871.20823913321</v>
      </c>
      <c r="E20" s="62">
        <v>2065</v>
      </c>
      <c r="F20" s="42">
        <f>E20/E23</f>
        <v>4.4726981307803941E-2</v>
      </c>
      <c r="G20" s="40">
        <f>E4*F20</f>
        <v>174674.58371981201</v>
      </c>
      <c r="H20" s="62">
        <v>351</v>
      </c>
      <c r="I20" s="42">
        <f>H20/H23</f>
        <v>4.1567977261961153E-2</v>
      </c>
      <c r="J20" s="40">
        <f>H4*I20</f>
        <v>81168.781259118899</v>
      </c>
      <c r="K20" s="40">
        <f t="shared" si="0"/>
        <v>429714.57321806415</v>
      </c>
      <c r="L20" s="47">
        <f>K20-M20</f>
        <v>229714.57321806415</v>
      </c>
      <c r="M20" s="49">
        <v>200000</v>
      </c>
      <c r="N20" s="12"/>
      <c r="O20" s="8"/>
    </row>
    <row r="21" spans="1:15">
      <c r="A21" s="38" t="s">
        <v>8</v>
      </c>
      <c r="B21" s="62">
        <v>2281</v>
      </c>
      <c r="C21" s="42">
        <f>B21/B23</f>
        <v>4.8083814663350058E-2</v>
      </c>
      <c r="D21" s="40">
        <f>B4*C21</f>
        <v>187784.19791357141</v>
      </c>
      <c r="E21" s="62">
        <v>2270</v>
      </c>
      <c r="F21" s="42">
        <f>E21/E23</f>
        <v>4.9167190105915227E-2</v>
      </c>
      <c r="G21" s="40">
        <f>E4*F21</f>
        <v>192015.15982758996</v>
      </c>
      <c r="H21" s="62">
        <v>264</v>
      </c>
      <c r="I21" s="42">
        <f>H21/H23</f>
        <v>3.1264803410705824E-2</v>
      </c>
      <c r="J21" s="40">
        <f>H4*I21</f>
        <v>61050.02351113216</v>
      </c>
      <c r="K21" s="40">
        <f t="shared" si="0"/>
        <v>440849.38125229353</v>
      </c>
      <c r="L21" s="43">
        <v>225000</v>
      </c>
      <c r="M21" s="43">
        <v>215849.38</v>
      </c>
      <c r="N21" s="66"/>
      <c r="O21" s="8"/>
    </row>
    <row r="22" spans="1:15">
      <c r="A22" s="38" t="s">
        <v>10</v>
      </c>
      <c r="B22" s="62">
        <v>3964</v>
      </c>
      <c r="C22" s="42">
        <f>B22/B23</f>
        <v>8.3561701589443066E-2</v>
      </c>
      <c r="D22" s="40">
        <f>B4*C22</f>
        <v>326337.81697913067</v>
      </c>
      <c r="E22" s="62">
        <v>3875</v>
      </c>
      <c r="F22" s="42">
        <f>E22/E23</f>
        <v>8.3930776061859683E-2</v>
      </c>
      <c r="G22" s="40">
        <f>E4*F22</f>
        <v>327779.18252507091</v>
      </c>
      <c r="H22" s="62">
        <v>623</v>
      </c>
      <c r="I22" s="42">
        <f>H22/H23</f>
        <v>7.3780198957839882E-2</v>
      </c>
      <c r="J22" s="40">
        <f>H4*I22</f>
        <v>144068.80548270961</v>
      </c>
      <c r="K22" s="40">
        <f t="shared" si="0"/>
        <v>798185.80498691113</v>
      </c>
      <c r="L22" s="65">
        <v>281395</v>
      </c>
      <c r="M22" s="43">
        <f>K22-L22</f>
        <v>516790.80498691113</v>
      </c>
      <c r="N22" s="12"/>
      <c r="O22" s="8"/>
    </row>
    <row r="23" spans="1:15">
      <c r="A23" s="50" t="s">
        <v>9</v>
      </c>
      <c r="B23" s="50">
        <f t="shared" ref="B23:K23" si="1">SUM(B7:B22)</f>
        <v>47438</v>
      </c>
      <c r="C23" s="51">
        <f t="shared" si="1"/>
        <v>1</v>
      </c>
      <c r="D23" s="52">
        <f t="shared" si="1"/>
        <v>3905351.5040000002</v>
      </c>
      <c r="E23" s="50">
        <f t="shared" si="1"/>
        <v>46169</v>
      </c>
      <c r="F23" s="51">
        <f t="shared" si="1"/>
        <v>0.99999999999999989</v>
      </c>
      <c r="G23" s="52">
        <f t="shared" si="1"/>
        <v>3905351.5039999997</v>
      </c>
      <c r="H23" s="50">
        <f t="shared" si="1"/>
        <v>8444</v>
      </c>
      <c r="I23" s="51">
        <f t="shared" si="1"/>
        <v>1</v>
      </c>
      <c r="J23" s="52">
        <f t="shared" si="1"/>
        <v>1952675.7520000003</v>
      </c>
      <c r="K23" s="52">
        <f t="shared" si="1"/>
        <v>9763378.7600000016</v>
      </c>
      <c r="L23" s="53">
        <f>SUM(L7:L22)</f>
        <v>6036389.488457473</v>
      </c>
      <c r="M23" s="53">
        <f>SUM(M7:M22)</f>
        <v>3726989.2702902341</v>
      </c>
      <c r="N23" s="8"/>
    </row>
    <row r="24" spans="1:15">
      <c r="A24" s="9"/>
      <c r="B24" s="9"/>
      <c r="C24" s="11"/>
      <c r="D24" s="10"/>
      <c r="E24" s="9"/>
      <c r="F24" s="11"/>
      <c r="G24" s="10"/>
      <c r="H24" s="9"/>
      <c r="I24" s="11"/>
      <c r="J24" s="10"/>
      <c r="K24" s="10"/>
      <c r="L24" s="23"/>
      <c r="M24" s="23"/>
      <c r="N24" s="8"/>
    </row>
    <row r="25" spans="1:15" ht="57">
      <c r="A25" s="2"/>
      <c r="B25" s="2"/>
      <c r="C25" s="12"/>
      <c r="H25" s="39"/>
      <c r="I25" s="39"/>
      <c r="J25" s="54" t="s">
        <v>41</v>
      </c>
      <c r="K25" s="54" t="s">
        <v>42</v>
      </c>
      <c r="L25" s="55" t="s">
        <v>43</v>
      </c>
    </row>
    <row r="26" spans="1:15">
      <c r="A26" s="13" t="s">
        <v>50</v>
      </c>
      <c r="B26" s="13"/>
      <c r="C26" s="14"/>
      <c r="D26" s="14"/>
      <c r="E26" s="14"/>
      <c r="F26" s="14"/>
      <c r="H26" s="56" t="s">
        <v>39</v>
      </c>
      <c r="I26" s="39" t="s">
        <v>47</v>
      </c>
      <c r="J26" s="39">
        <v>1244</v>
      </c>
      <c r="K26" s="39">
        <v>1123</v>
      </c>
      <c r="L26" s="39">
        <v>138</v>
      </c>
    </row>
    <row r="27" spans="1:15" ht="29" thickBot="1">
      <c r="A27" s="15"/>
      <c r="B27" s="15"/>
      <c r="C27" s="16"/>
      <c r="H27" s="41"/>
      <c r="I27" s="39" t="s">
        <v>32</v>
      </c>
      <c r="J27" s="39">
        <v>2289</v>
      </c>
      <c r="K27" s="39">
        <v>2269</v>
      </c>
      <c r="L27" s="39">
        <v>431</v>
      </c>
    </row>
    <row r="28" spans="1:15" ht="29" thickTop="1">
      <c r="A28" s="17"/>
      <c r="B28" s="80" t="s">
        <v>52</v>
      </c>
      <c r="C28" s="81"/>
      <c r="D28" s="82"/>
      <c r="G28" s="16"/>
      <c r="H28" s="41"/>
      <c r="I28" s="39"/>
      <c r="J28" s="39"/>
      <c r="K28" s="39"/>
      <c r="L28" s="57"/>
    </row>
    <row r="29" spans="1:15">
      <c r="A29" s="18"/>
      <c r="B29" s="74" t="s">
        <v>23</v>
      </c>
      <c r="C29" s="68">
        <v>17.225000000000001</v>
      </c>
      <c r="D29" s="69"/>
      <c r="F29" s="30"/>
      <c r="H29" s="58" t="s">
        <v>40</v>
      </c>
      <c r="I29" s="39" t="s">
        <v>33</v>
      </c>
      <c r="J29" s="46">
        <v>2041</v>
      </c>
      <c r="K29" s="39">
        <v>1990</v>
      </c>
      <c r="L29" s="39">
        <v>282</v>
      </c>
    </row>
    <row r="30" spans="1:15">
      <c r="A30" s="15" t="s">
        <v>51</v>
      </c>
      <c r="B30" s="75" t="s">
        <v>24</v>
      </c>
      <c r="C30" s="70" t="s">
        <v>31</v>
      </c>
      <c r="D30" s="69"/>
      <c r="G30" s="19"/>
      <c r="H30" s="59"/>
      <c r="I30" s="60" t="s">
        <v>34</v>
      </c>
      <c r="J30" s="46">
        <v>1223</v>
      </c>
      <c r="K30" s="39">
        <v>1157</v>
      </c>
      <c r="L30" s="39">
        <v>246</v>
      </c>
    </row>
    <row r="31" spans="1:15">
      <c r="A31" s="18"/>
      <c r="B31" s="74" t="s">
        <v>25</v>
      </c>
      <c r="C31" s="70" t="s">
        <v>26</v>
      </c>
      <c r="D31" s="69"/>
      <c r="F31" s="16"/>
      <c r="G31" s="16"/>
      <c r="I31" s="18"/>
      <c r="J31" s="8"/>
    </row>
    <row r="32" spans="1:15">
      <c r="A32" s="15"/>
      <c r="B32" s="74" t="s">
        <v>27</v>
      </c>
      <c r="C32" s="71" t="s">
        <v>48</v>
      </c>
      <c r="D32" s="69"/>
    </row>
    <row r="33" spans="1:7">
      <c r="A33" s="18"/>
      <c r="B33" s="74" t="s">
        <v>28</v>
      </c>
      <c r="C33" s="70" t="s">
        <v>49</v>
      </c>
      <c r="D33" s="69"/>
    </row>
    <row r="34" spans="1:7" ht="29" thickBot="1">
      <c r="B34" s="76" t="s">
        <v>29</v>
      </c>
      <c r="C34" s="72" t="s">
        <v>30</v>
      </c>
      <c r="D34" s="73"/>
      <c r="F34" s="3" t="s">
        <v>53</v>
      </c>
    </row>
    <row r="35" spans="1:7" ht="29" thickTop="1">
      <c r="A35" s="25"/>
    </row>
    <row r="36" spans="1:7">
      <c r="G36" s="18"/>
    </row>
    <row r="37" spans="1:7">
      <c r="C37" s="20"/>
    </row>
    <row r="38" spans="1:7">
      <c r="C38" s="21"/>
    </row>
    <row r="39" spans="1:7">
      <c r="A39" s="22"/>
    </row>
  </sheetData>
  <mergeCells count="3">
    <mergeCell ref="B5:C5"/>
    <mergeCell ref="L5:M5"/>
    <mergeCell ref="B28:D28"/>
  </mergeCells>
  <phoneticPr fontId="0" type="noConversion"/>
  <pageMargins left="0.75" right="0.75" top="1" bottom="1" header="0.5" footer="0.5"/>
  <pageSetup paperSize="5" scale="22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Field</vt:lpstr>
      <vt:lpstr>Field!Print_Area</vt:lpstr>
    </vt:vector>
  </TitlesOfParts>
  <Company>DWD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bgoguen</dc:creator>
  <cp:lastModifiedBy>Goguen, Beth (EOL)</cp:lastModifiedBy>
  <cp:lastPrinted>2018-04-11T12:02:32Z</cp:lastPrinted>
  <dcterms:created xsi:type="dcterms:W3CDTF">2012-05-11T12:28:37Z</dcterms:created>
  <dcterms:modified xsi:type="dcterms:W3CDTF">2025-09-15T11:10:37Z</dcterms:modified>
</cp:coreProperties>
</file>