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defaultThemeVersion="124226"/>
  <mc:AlternateContent xmlns:mc="http://schemas.openxmlformats.org/markup-compatibility/2006">
    <mc:Choice Requires="x15">
      <x15ac:absPath xmlns:x15ac="http://schemas.microsoft.com/office/spreadsheetml/2010/11/ac" url="https://massgov-my.sharepoint.com/personal/marilyn_boyle_mass_gov/Documents/FY27 Allocations/Working Tables Not for Distribution/"/>
    </mc:Choice>
  </mc:AlternateContent>
  <xr:revisionPtr revIDLastSave="2" documentId="8_{1B885B4E-B472-4EC0-B783-5A4DB0175C45}" xr6:coauthVersionLast="47" xr6:coauthVersionMax="47" xr10:uidLastSave="{B09598C5-2447-4F09-86C9-B553E25247E2}"/>
  <bookViews>
    <workbookView xWindow="-110" yWindow="-110" windowWidth="19420" windowHeight="10300" xr2:uid="{A405EC1E-51BF-4A28-BC20-8691EFD3768D}"/>
  </bookViews>
  <sheets>
    <sheet name=" FY27 Allotments  04 28 26" sheetId="27" r:id="rId1"/>
    <sheet name="FY27 Qtr 1 &amp; Qtr 2-4  (2)" sheetId="28" r:id="rId2"/>
  </sheets>
  <definedNames>
    <definedName name="_xlnm.Print_Area" localSheetId="0">' FY27 Allotments  04 28 26'!$A$1:$E$41</definedName>
    <definedName name="_xlnm.Print_Area" localSheetId="1">'FY27 Qtr 1 &amp; Qtr 2-4  (2)'!$A$1:$D$41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 i="28" l="1"/>
  <c r="C23" i="28"/>
  <c r="C22" i="28"/>
  <c r="C19" i="28"/>
  <c r="C17" i="28"/>
  <c r="C14" i="28"/>
  <c r="B14" i="28"/>
  <c r="C12" i="28"/>
  <c r="C11" i="28"/>
  <c r="C27" i="28" s="1"/>
  <c r="C8" i="28"/>
  <c r="C34" i="28"/>
  <c r="C37" i="28" s="1"/>
  <c r="C28" i="28" l="1"/>
  <c r="C29" i="28" s="1"/>
  <c r="C35" i="28"/>
  <c r="C36" i="28" s="1"/>
  <c r="C24" i="28"/>
  <c r="C9" i="28"/>
  <c r="C20" i="28"/>
  <c r="C21" i="28" s="1"/>
  <c r="C15" i="28"/>
  <c r="C16" i="28" s="1"/>
  <c r="C38" i="28"/>
  <c r="C39" i="28" s="1"/>
  <c r="C33" i="28" l="1"/>
  <c r="C25" i="28"/>
  <c r="C10" i="28"/>
  <c r="C26" i="28" s="1"/>
  <c r="C32" i="28"/>
  <c r="B34" i="28" l="1"/>
  <c r="B37" i="28" s="1"/>
  <c r="B30" i="28"/>
  <c r="B23" i="28"/>
  <c r="B22" i="28"/>
  <c r="B19" i="28"/>
  <c r="B20" i="28" s="1"/>
  <c r="B17" i="28"/>
  <c r="B12" i="28"/>
  <c r="B11" i="28"/>
  <c r="B27" i="28" s="1"/>
  <c r="B8" i="28"/>
  <c r="B28" i="28" l="1"/>
  <c r="B29" i="28" s="1"/>
  <c r="B24" i="28"/>
  <c r="B38" i="28"/>
  <c r="B39" i="28" s="1"/>
  <c r="B35" i="28"/>
  <c r="B21" i="28"/>
  <c r="B9" i="28"/>
  <c r="B10" i="28" s="1"/>
  <c r="B15" i="28"/>
  <c r="B16" i="28" s="1"/>
  <c r="B32" i="28" l="1"/>
  <c r="B36" i="28"/>
  <c r="B33" i="28" s="1"/>
  <c r="B26" i="28"/>
  <c r="B25" i="28"/>
  <c r="C8" i="27" l="1"/>
  <c r="D7" i="27" l="1"/>
  <c r="E7" i="27" s="1"/>
  <c r="C9" i="27"/>
  <c r="D9" i="27" s="1"/>
  <c r="E9" i="27" s="1"/>
  <c r="C11" i="27"/>
  <c r="C27" i="27" s="1"/>
  <c r="C12" i="27"/>
  <c r="D12" i="27" s="1"/>
  <c r="E12" i="27" s="1"/>
  <c r="D13" i="27"/>
  <c r="E13" i="27" s="1"/>
  <c r="C14" i="27"/>
  <c r="C17" i="27"/>
  <c r="D18" i="27"/>
  <c r="E18" i="27" s="1"/>
  <c r="C19" i="27"/>
  <c r="C22" i="27"/>
  <c r="D22" i="27" s="1"/>
  <c r="E22" i="27" s="1"/>
  <c r="C23" i="27"/>
  <c r="C30" i="27"/>
  <c r="D30" i="27" s="1"/>
  <c r="E30" i="27" s="1"/>
  <c r="D31" i="27"/>
  <c r="E31" i="27" s="1"/>
  <c r="C34" i="27"/>
  <c r="C35" i="27" s="1"/>
  <c r="D30" i="28"/>
  <c r="D13" i="28"/>
  <c r="D17" i="28"/>
  <c r="D7" i="28"/>
  <c r="D11" i="28" l="1"/>
  <c r="D34" i="27"/>
  <c r="E34" i="27" s="1"/>
  <c r="C37" i="27"/>
  <c r="C38" i="27" s="1"/>
  <c r="D38" i="27" s="1"/>
  <c r="E38" i="27" s="1"/>
  <c r="D27" i="28"/>
  <c r="D24" i="28"/>
  <c r="D23" i="28"/>
  <c r="D15" i="28"/>
  <c r="D23" i="27"/>
  <c r="E23" i="27" s="1"/>
  <c r="D27" i="27"/>
  <c r="E27" i="27" s="1"/>
  <c r="D14" i="27"/>
  <c r="E14" i="27" s="1"/>
  <c r="D35" i="27"/>
  <c r="E35" i="27" s="1"/>
  <c r="C36" i="27"/>
  <c r="D36" i="27" s="1"/>
  <c r="E36" i="27" s="1"/>
  <c r="D11" i="27"/>
  <c r="E11" i="27" s="1"/>
  <c r="D17" i="27"/>
  <c r="E17" i="27" s="1"/>
  <c r="C10" i="27"/>
  <c r="D10" i="27" s="1"/>
  <c r="E10" i="27" s="1"/>
  <c r="D8" i="27"/>
  <c r="E8" i="27" s="1"/>
  <c r="C20" i="27"/>
  <c r="D20" i="27" s="1"/>
  <c r="E20" i="27" s="1"/>
  <c r="D19" i="27"/>
  <c r="E19" i="27" s="1"/>
  <c r="C28" i="27"/>
  <c r="C15" i="27"/>
  <c r="C16" i="27" s="1"/>
  <c r="C24" i="27"/>
  <c r="D28" i="28"/>
  <c r="D29" i="28"/>
  <c r="D14" i="28"/>
  <c r="D8" i="28"/>
  <c r="D12" i="28"/>
  <c r="C32" i="27" l="1"/>
  <c r="D32" i="27" s="1"/>
  <c r="E32" i="27" s="1"/>
  <c r="C39" i="27"/>
  <c r="C33" i="27" s="1"/>
  <c r="D33" i="27" s="1"/>
  <c r="E33" i="27" s="1"/>
  <c r="D37" i="27"/>
  <c r="E37" i="27" s="1"/>
  <c r="D16" i="28"/>
  <c r="D24" i="27"/>
  <c r="E24" i="27" s="1"/>
  <c r="C21" i="27"/>
  <c r="D21" i="27" s="1"/>
  <c r="E21" i="27" s="1"/>
  <c r="D15" i="27"/>
  <c r="E15" i="27" s="1"/>
  <c r="C25" i="27"/>
  <c r="D25" i="27" s="1"/>
  <c r="E25" i="27" s="1"/>
  <c r="D28" i="27"/>
  <c r="E28" i="27" s="1"/>
  <c r="C29" i="27"/>
  <c r="D29" i="27" s="1"/>
  <c r="E29" i="27" s="1"/>
  <c r="D16" i="27"/>
  <c r="E16" i="27" s="1"/>
  <c r="D25" i="28"/>
  <c r="D9" i="28"/>
  <c r="C26" i="27" l="1"/>
  <c r="D26" i="27" s="1"/>
  <c r="E26" i="27" s="1"/>
  <c r="D39" i="27"/>
  <c r="E39" i="27" s="1"/>
  <c r="D10" i="28"/>
  <c r="D26" i="28"/>
</calcChain>
</file>

<file path=xl/sharedStrings.xml><?xml version="1.0" encoding="utf-8"?>
<sst xmlns="http://schemas.openxmlformats.org/spreadsheetml/2006/main" count="96" uniqueCount="53">
  <si>
    <t xml:space="preserve">                                FISCAL YEAR 2027 WIOA TITLE I AND WAGNER-PEYSER ES STATE ALLOTMENTS</t>
  </si>
  <si>
    <t xml:space="preserve">                   FY 2027 Allotments Published in Training and Employment Guidance Letter (TEGL) 10-25, Issued April 28, 2026 </t>
  </si>
  <si>
    <t xml:space="preserve">                                       FY 2027 Allotments Published in the Federal Register (2026-08199), Issued April 27, 2026</t>
  </si>
  <si>
    <t xml:space="preserve">                   FY 2026 Allotments Published in Training and Employment Guidance Letter (TEGL) 12-23, Issued May 20, 2025</t>
  </si>
  <si>
    <t>B</t>
  </si>
  <si>
    <t>C</t>
  </si>
  <si>
    <t>D</t>
  </si>
  <si>
    <t>E</t>
  </si>
  <si>
    <t>CATEGORY</t>
  </si>
  <si>
    <r>
      <t>FY 2026
Final
Allotment</t>
    </r>
    <r>
      <rPr>
        <b/>
        <vertAlign val="superscript"/>
        <sz val="10"/>
        <rFont val="Arial Narrow"/>
        <family val="2"/>
      </rPr>
      <t>2a</t>
    </r>
  </si>
  <si>
    <r>
      <t>FY 2027
Initial
Allotment</t>
    </r>
    <r>
      <rPr>
        <b/>
        <vertAlign val="superscript"/>
        <sz val="10"/>
        <rFont val="Arial Narrow"/>
        <family val="2"/>
      </rPr>
      <t>1a</t>
    </r>
  </si>
  <si>
    <t>Change
From
FY 2026
(C - B)</t>
  </si>
  <si>
    <t>% Change
From
FY 2026
(D/B)</t>
  </si>
  <si>
    <t xml:space="preserve">A. TITLE I DISLOCATED WORKER TOTAL </t>
  </si>
  <si>
    <t>1. FORMULA ALLOCATIONS 60%</t>
  </si>
  <si>
    <t>a. PROGRAM  90%</t>
  </si>
  <si>
    <t>b. LOCAL ADMINISTRATION 10%</t>
  </si>
  <si>
    <t>2. RAPID RESPONSE  25%</t>
  </si>
  <si>
    <t>3. STATEWIDE PROGRAMS 15%</t>
  </si>
  <si>
    <t xml:space="preserve">B. TITLE I ADULT TOTAL </t>
  </si>
  <si>
    <t>1. FORMULA ALLOCATIONS 85%</t>
  </si>
  <si>
    <t>2. STATEWIDE  PROGRAMS 15%</t>
  </si>
  <si>
    <t>C. TITLE I YOUTH TOTAL</t>
  </si>
  <si>
    <t xml:space="preserve">D. TITLE I TOTAL  </t>
  </si>
  <si>
    <t>1. LOCAL FORMULA ALLOCATIONS</t>
  </si>
  <si>
    <t>a. PROGRAM 90%</t>
  </si>
  <si>
    <t>2. RAPID RESPONSE</t>
  </si>
  <si>
    <t xml:space="preserve">3. STATEWIDE PROGRAMS </t>
  </si>
  <si>
    <t>a. PROGRAM 66.7%</t>
  </si>
  <si>
    <t>b. STATE ADMINISTRATION 33.3%</t>
  </si>
  <si>
    <t>E. Wagner-Peyser ES 100%</t>
  </si>
  <si>
    <t>a. FORMULA ALLOCATIONS TOTAL</t>
  </si>
  <si>
    <t>b. STATEWIDE ACTIVITIES TOTAL</t>
  </si>
  <si>
    <t>1. WP 90%</t>
  </si>
  <si>
    <t>a. FORMULA ALLOCATIONS  80%</t>
  </si>
  <si>
    <t>b. STATEWIDE ACTIVITIES  20%</t>
  </si>
  <si>
    <t>2. WP 10%</t>
  </si>
  <si>
    <t>a. FORMULA ALLOCATIONS  62%</t>
  </si>
  <si>
    <t>b. STATEWIDE ACTIVITIES  38%</t>
  </si>
  <si>
    <t xml:space="preserve">(1)  Source for FY 2027 (PY 2026) Allotments: (a) Ttraining and Employment Guidance Letter (TEGL) No. 10.25 Workforce Innovation and Opportunity Act Adult, Dislocated Worker and Youth Activities Program Allotments for Program Year (PY) 2026; PY 2026 Allotments for the Wagner-Peyser Act Employment Service Program; and PY 2026 Allotments of Workforce Information Grants to States and Outlying Areas, issued April 28, 2026. The Federal Register Notice was issued on April 27, 2026. (b)  Note per 29 U.S. Code § 49f(c) and 20 CFR 652.205: WP90% and WP10% funds authorized under the Wagner-Peyser Act may be used per Section 7(c) to provide additional funding for other activities authorized under the Workforce Innovation and Opportunity Act provided the activities meet requirements defined in Section 7(c)(1-4)..
(2) Source for FY 2026 (PY 2025) Allotments: (a) Ttraining and Employment Guidance Letter (TEGL) No. 11-24, Workforce Innovation and Opportunity Act Adult, Dislocated Worker and Youth Activities Program Allotments for Program Year (PY) 2025; PY 2025 Allotments for the Wagner-Peyser Act Employment Service Program; and PY 2025 Allotments of Workforce Information Grants to States and Outlying Areas, issued May 20, 2025. The Federal Register Notice was issued on May 19, 2025. (b)  Note per 29 U.S. Code § 49f(c) and 20 CFR 652.205: WP90% and WP10% funds authorized under the Wagner-Peyser Act may be used per Section 7(c) to provide additional funding for other activities authorized under the Workforce Innovation and Opportunity Act provided the activities meet requirements defined in Section 7(c)(1-4)..
(3)  Totals may not add due to rounding. </t>
  </si>
  <si>
    <t>MassHire Department of Career Services</t>
  </si>
  <si>
    <t>Updated:</t>
  </si>
  <si>
    <t xml:space="preserve">                   FISCAL YEAR 2027 WIOA TITLE I AND WAGNER-PEYSER ES STATE ALLOTMENTS</t>
  </si>
  <si>
    <t xml:space="preserve">          FY 2027 Allotments Published in Training and Employment Guidance Letter (TEGL) 10-25, Issued April 28, 2026 </t>
  </si>
  <si>
    <t xml:space="preserve">                             FY 2027 Allotments Published in the Federal Register (2026-08199), Issued April 27, 2026</t>
  </si>
  <si>
    <r>
      <t>FY 2027
Initial
Allotment</t>
    </r>
    <r>
      <rPr>
        <b/>
        <vertAlign val="superscript"/>
        <sz val="10"/>
        <rFont val="Arial Narrow"/>
        <family val="2"/>
      </rPr>
      <t>1</t>
    </r>
  </si>
  <si>
    <r>
      <t>First 
Quarter</t>
    </r>
    <r>
      <rPr>
        <b/>
        <vertAlign val="superscript"/>
        <sz val="11"/>
        <rFont val="Arial Narrow"/>
        <family val="2"/>
      </rPr>
      <t>1</t>
    </r>
  </si>
  <si>
    <r>
      <t>Funding
Qrts 2-4</t>
    </r>
    <r>
      <rPr>
        <b/>
        <vertAlign val="superscript"/>
        <sz val="11"/>
        <rFont val="Arial Narrow"/>
        <family val="2"/>
      </rPr>
      <t>1</t>
    </r>
    <r>
      <rPr>
        <b/>
        <sz val="11"/>
        <rFont val="Arial Narrow"/>
        <family val="2"/>
      </rPr>
      <t xml:space="preserve">
</t>
    </r>
    <r>
      <rPr>
        <b/>
        <sz val="10"/>
        <rFont val="Arial Narrow"/>
        <family val="2"/>
      </rPr>
      <t>(B-C)</t>
    </r>
  </si>
  <si>
    <t>b. LOCAL ADMINISTRATION  10%</t>
  </si>
  <si>
    <t>a. PROGRAM  66.7%</t>
  </si>
  <si>
    <t xml:space="preserve">(1)   Source for FY 2027 (PY 2026) Allotments: (a) Ttraining and Employment Guidance Letter (TEGL) No.10-25, Workforce Innovation and Opportunity Act Adult, Dislocated Worker and Youth Activities Program Allotments for Program Year (PY) 2026; PY 2026 Allotments for the Wagner-Peyser Act Employment Service  Program; and PY 2026 Allotments of Workforce Information Grants to States and Outlying Areas, issued April 28, 2026. The Federal Register Notice was issued on April 27, 2026 (b)  Note per 29 U.S. Code § 49f(c) and 20 CFR 652.205: WP90% and WP10% funds authorized under the Wagner-Peyser Act may be used per Section 7(c) to provide additional funding for other activities authorized under the Workforce Innovation and Opportunity Act provided the activities meet requirements defined in Section 7(c)(1-4).                                     
(2)   Totals may not add due to rounding.                                                             </t>
  </si>
  <si>
    <t>5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</si>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</sst>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quot;$&quot;#,##0"/>
    <numFmt numFmtId="166" formatCode="[$-409]mmmm\ d\,\ yyyy;@"/>
    <numFmt numFmtId="167" formatCode="&quot;$&quot;#,##0.00"/>
  </numFmts>
  <fonts count="14">
    <font>
      <sz val="10"/>
      <name val="Arial"/>
    </font>
    <font>
      <b/>
      <sz val="12"/>
      <name val="Times New Roman"/>
      <family val="1"/>
    </font>
    <font>
      <b/>
      <sz val="11"/>
      <name val="Arial Narrow"/>
      <family val="2"/>
    </font>
    <font>
      <sz val="11"/>
      <name val="Arial Narrow"/>
      <family val="2"/>
    </font>
    <font>
      <b/>
      <sz val="8"/>
      <name val="Arial Narrow"/>
      <family val="2"/>
    </font>
    <font>
      <sz val="10"/>
      <name val="Arial Narrow"/>
      <family val="2"/>
    </font>
    <font>
      <b/>
      <sz val="10"/>
      <name val="Arial Narrow"/>
      <family val="2"/>
    </font>
    <font>
      <sz val="10"/>
      <name val="Arial"/>
      <family val="2"/>
    </font>
    <font>
      <sz val="9"/>
      <name val="Arial Narrow"/>
      <family val="2"/>
    </font>
    <font>
      <b/>
      <sz val="12"/>
      <name val="Arial Narrow"/>
      <family val="2"/>
    </font>
    <font>
      <b/>
      <vertAlign val="superscript"/>
      <sz val="11"/>
      <name val="Arial Narrow"/>
      <family val="2"/>
    </font>
    <font>
      <b/>
      <vertAlign val="superscript"/>
      <sz val="10"/>
      <name val="Arial Narrow"/>
      <family val="2"/>
    </font>
    <font>
      <sz val="8"/>
      <name val="Arial Narrow"/>
      <family val="2"/>
    </font>
    <font>
      <sz val="9"/>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3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ck">
        <color indexed="64"/>
      </bottom>
      <diagonal/>
    </border>
    <border>
      <left/>
      <right/>
      <top style="medium">
        <color indexed="64"/>
      </top>
      <bottom style="thick">
        <color indexed="64"/>
      </bottom>
      <diagonal/>
    </border>
    <border>
      <left/>
      <right style="medium">
        <color indexed="64"/>
      </right>
      <top style="medium">
        <color indexed="64"/>
      </top>
      <bottom style="thick">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2">
    <xf numFmtId="0" fontId="0" fillId="0" borderId="0"/>
    <xf numFmtId="0" fontId="7" fillId="0" borderId="0"/>
  </cellStyleXfs>
  <cellXfs count="124">
    <xf numFmtId="0" fontId="0" fillId="0" borderId="0" xfId="0"/>
    <xf numFmtId="0" fontId="7" fillId="0" borderId="0" xfId="1"/>
    <xf numFmtId="0" fontId="7" fillId="0" borderId="0" xfId="1" applyAlignment="1">
      <alignment vertical="center"/>
    </xf>
    <xf numFmtId="0" fontId="6" fillId="0" borderId="3" xfId="1" applyFont="1" applyBorder="1" applyAlignment="1">
      <alignment vertical="center"/>
    </xf>
    <xf numFmtId="0" fontId="5" fillId="0" borderId="4" xfId="1" applyFont="1" applyBorder="1" applyAlignment="1">
      <alignment vertical="center"/>
    </xf>
    <xf numFmtId="0" fontId="5" fillId="0" borderId="5" xfId="1" applyFont="1" applyBorder="1" applyAlignment="1">
      <alignment horizontal="left" vertical="center" indent="1"/>
    </xf>
    <xf numFmtId="0" fontId="5" fillId="0" borderId="6" xfId="1" applyFont="1" applyBorder="1" applyAlignment="1">
      <alignment vertical="center"/>
    </xf>
    <xf numFmtId="0" fontId="5" fillId="0" borderId="5" xfId="1" applyFont="1" applyBorder="1" applyAlignment="1">
      <alignment vertical="center"/>
    </xf>
    <xf numFmtId="0" fontId="5" fillId="0" borderId="6" xfId="1" applyFont="1" applyBorder="1" applyAlignment="1">
      <alignment horizontal="left" vertical="center" indent="1"/>
    </xf>
    <xf numFmtId="165" fontId="7" fillId="0" borderId="0" xfId="1" applyNumberFormat="1" applyAlignment="1">
      <alignment vertical="center"/>
    </xf>
    <xf numFmtId="164" fontId="7" fillId="0" borderId="0" xfId="1" applyNumberFormat="1" applyAlignment="1">
      <alignment vertical="center"/>
    </xf>
    <xf numFmtId="3" fontId="7" fillId="0" borderId="0" xfId="0" applyNumberFormat="1" applyFont="1"/>
    <xf numFmtId="3" fontId="7" fillId="0" borderId="0" xfId="1" applyNumberFormat="1" applyAlignment="1">
      <alignment vertical="center"/>
    </xf>
    <xf numFmtId="165" fontId="5" fillId="0" borderId="8" xfId="0" applyNumberFormat="1" applyFont="1" applyBorder="1" applyAlignment="1">
      <alignment horizontal="center" vertical="center"/>
    </xf>
    <xf numFmtId="165" fontId="6" fillId="0" borderId="8" xfId="0" applyNumberFormat="1" applyFont="1" applyBorder="1" applyAlignment="1">
      <alignment horizontal="center" vertical="center"/>
    </xf>
    <xf numFmtId="165" fontId="5" fillId="0" borderId="9" xfId="0" applyNumberFormat="1" applyFont="1" applyBorder="1" applyAlignment="1">
      <alignment horizontal="center" vertical="center"/>
    </xf>
    <xf numFmtId="165" fontId="5" fillId="0" borderId="10" xfId="1" applyNumberFormat="1" applyFont="1" applyBorder="1" applyAlignment="1">
      <alignment horizontal="center" vertical="center"/>
    </xf>
    <xf numFmtId="165" fontId="5" fillId="0" borderId="2" xfId="1" applyNumberFormat="1" applyFont="1" applyBorder="1" applyAlignment="1">
      <alignment horizontal="center" vertical="center"/>
    </xf>
    <xf numFmtId="165" fontId="5" fillId="0" borderId="8" xfId="1" applyNumberFormat="1" applyFont="1" applyBorder="1" applyAlignment="1">
      <alignment horizontal="center" vertical="center"/>
    </xf>
    <xf numFmtId="165" fontId="6" fillId="0" borderId="8" xfId="1" applyNumberFormat="1" applyFont="1" applyBorder="1" applyAlignment="1">
      <alignment horizontal="center" vertical="center"/>
    </xf>
    <xf numFmtId="165" fontId="5" fillId="0" borderId="9" xfId="1" applyNumberFormat="1" applyFont="1" applyBorder="1" applyAlignment="1">
      <alignment horizontal="center" vertical="center"/>
    </xf>
    <xf numFmtId="165" fontId="5" fillId="0" borderId="2" xfId="0" applyNumberFormat="1" applyFont="1" applyBorder="1" applyAlignment="1">
      <alignment horizontal="center" vertical="center"/>
    </xf>
    <xf numFmtId="165" fontId="5" fillId="0" borderId="11" xfId="0" applyNumberFormat="1" applyFont="1" applyBorder="1" applyAlignment="1">
      <alignment horizontal="center" vertical="center"/>
    </xf>
    <xf numFmtId="165" fontId="5" fillId="0" borderId="14" xfId="0" applyNumberFormat="1" applyFont="1" applyBorder="1" applyAlignment="1">
      <alignment horizontal="center" vertical="center"/>
    </xf>
    <xf numFmtId="165" fontId="5" fillId="0" borderId="10" xfId="0" applyNumberFormat="1" applyFont="1" applyBorder="1" applyAlignment="1">
      <alignment horizontal="center" vertical="center"/>
    </xf>
    <xf numFmtId="165" fontId="6" fillId="0" borderId="2" xfId="1" applyNumberFormat="1" applyFont="1" applyBorder="1" applyAlignment="1">
      <alignment horizontal="center" vertical="center"/>
    </xf>
    <xf numFmtId="0" fontId="6" fillId="0" borderId="12" xfId="1" applyFont="1" applyBorder="1" applyAlignment="1">
      <alignment horizontal="center" vertical="center"/>
    </xf>
    <xf numFmtId="0" fontId="6" fillId="0" borderId="1" xfId="1" applyFont="1" applyBorder="1" applyAlignment="1">
      <alignment horizontal="center" vertical="center" wrapText="1"/>
    </xf>
    <xf numFmtId="165" fontId="6" fillId="0" borderId="15" xfId="1" applyNumberFormat="1" applyFont="1" applyBorder="1" applyAlignment="1">
      <alignment horizontal="center" vertical="center" wrapText="1"/>
    </xf>
    <xf numFmtId="165" fontId="5" fillId="0" borderId="11" xfId="1" applyNumberFormat="1" applyFont="1" applyBorder="1" applyAlignment="1">
      <alignment horizontal="center" vertical="center"/>
    </xf>
    <xf numFmtId="0" fontId="5" fillId="0" borderId="8" xfId="1" applyFont="1" applyBorder="1" applyAlignment="1">
      <alignment vertical="center"/>
    </xf>
    <xf numFmtId="165" fontId="5" fillId="0" borderId="14" xfId="1" applyNumberFormat="1" applyFont="1" applyBorder="1" applyAlignment="1">
      <alignment horizontal="center" vertical="center"/>
    </xf>
    <xf numFmtId="165" fontId="0" fillId="0" borderId="0" xfId="0" applyNumberFormat="1"/>
    <xf numFmtId="0" fontId="9" fillId="0" borderId="0" xfId="1" applyFont="1" applyAlignment="1">
      <alignment wrapText="1"/>
    </xf>
    <xf numFmtId="10" fontId="5" fillId="0" borderId="10" xfId="1" applyNumberFormat="1" applyFont="1" applyBorder="1" applyAlignment="1">
      <alignment horizontal="center"/>
    </xf>
    <xf numFmtId="10" fontId="6" fillId="0" borderId="8" xfId="1" applyNumberFormat="1" applyFont="1" applyBorder="1" applyAlignment="1">
      <alignment horizontal="center"/>
    </xf>
    <xf numFmtId="10" fontId="5" fillId="0" borderId="8" xfId="1" applyNumberFormat="1" applyFont="1" applyBorder="1" applyAlignment="1">
      <alignment horizontal="center"/>
    </xf>
    <xf numFmtId="10" fontId="5" fillId="0" borderId="2" xfId="1" applyNumberFormat="1" applyFont="1" applyBorder="1" applyAlignment="1">
      <alignment horizontal="center"/>
    </xf>
    <xf numFmtId="10" fontId="5" fillId="0" borderId="9" xfId="1" applyNumberFormat="1" applyFont="1" applyBorder="1" applyAlignment="1">
      <alignment horizontal="center"/>
    </xf>
    <xf numFmtId="10" fontId="5" fillId="0" borderId="11" xfId="1" applyNumberFormat="1" applyFont="1" applyBorder="1" applyAlignment="1">
      <alignment horizontal="center"/>
    </xf>
    <xf numFmtId="10" fontId="5" fillId="0" borderId="14" xfId="1" applyNumberFormat="1" applyFont="1" applyBorder="1" applyAlignment="1">
      <alignment horizontal="center"/>
    </xf>
    <xf numFmtId="167" fontId="7" fillId="0" borderId="0" xfId="1" applyNumberFormat="1" applyAlignment="1">
      <alignment vertical="center"/>
    </xf>
    <xf numFmtId="0" fontId="12" fillId="0" borderId="16" xfId="1" applyFont="1" applyBorder="1" applyAlignment="1">
      <alignment horizontal="centerContinuous" vertical="distributed" wrapText="1" readingOrder="1"/>
    </xf>
    <xf numFmtId="0" fontId="0" fillId="0" borderId="17" xfId="0" applyBorder="1" applyAlignment="1">
      <alignment horizontal="centerContinuous" vertical="distributed" wrapText="1" readingOrder="1"/>
    </xf>
    <xf numFmtId="0" fontId="0" fillId="0" borderId="18" xfId="0" applyBorder="1" applyAlignment="1">
      <alignment horizontal="centerContinuous" vertical="distributed" wrapText="1" readingOrder="1"/>
    </xf>
    <xf numFmtId="0" fontId="0" fillId="0" borderId="17"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0" borderId="20"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2" fillId="0" borderId="21" xfId="1" applyFont="1" applyBorder="1" applyAlignment="1" applyProtection="1">
      <alignment horizontal="center" vertical="center"/>
      <protection locked="0"/>
    </xf>
    <xf numFmtId="0" fontId="2" fillId="0" borderId="22" xfId="1" applyFont="1" applyBorder="1" applyAlignment="1" applyProtection="1">
      <alignment horizontal="center" vertical="center"/>
      <protection locked="0"/>
    </xf>
    <xf numFmtId="0" fontId="2" fillId="0" borderId="7" xfId="1" applyFont="1" applyBorder="1" applyAlignment="1" applyProtection="1">
      <alignment horizontal="center" vertical="center"/>
      <protection locked="0"/>
    </xf>
    <xf numFmtId="0" fontId="4" fillId="0" borderId="1" xfId="1" applyFont="1" applyBorder="1" applyAlignment="1" applyProtection="1">
      <alignment horizontal="center" vertical="center"/>
      <protection locked="0"/>
    </xf>
    <xf numFmtId="0" fontId="6" fillId="0" borderId="1" xfId="1" applyFont="1" applyBorder="1" applyAlignment="1" applyProtection="1">
      <alignment horizontal="center" vertical="center" wrapText="1"/>
      <protection locked="0"/>
    </xf>
    <xf numFmtId="0" fontId="2" fillId="0" borderId="1" xfId="1" applyFont="1" applyBorder="1" applyAlignment="1" applyProtection="1">
      <alignment horizontal="center" vertical="center" wrapText="1"/>
      <protection locked="0"/>
    </xf>
    <xf numFmtId="165" fontId="5" fillId="0" borderId="8" xfId="0" applyNumberFormat="1" applyFont="1" applyBorder="1" applyAlignment="1" applyProtection="1">
      <alignment horizontal="center" vertical="center"/>
      <protection locked="0"/>
    </xf>
    <xf numFmtId="0" fontId="3" fillId="0" borderId="2" xfId="1" applyFont="1" applyBorder="1" applyProtection="1">
      <protection locked="0"/>
    </xf>
    <xf numFmtId="0" fontId="6" fillId="0" borderId="3" xfId="1" applyFont="1" applyBorder="1" applyAlignment="1" applyProtection="1">
      <alignment vertical="center"/>
      <protection locked="0"/>
    </xf>
    <xf numFmtId="165" fontId="5" fillId="0" borderId="2" xfId="0" applyNumberFormat="1" applyFont="1" applyBorder="1" applyAlignment="1" applyProtection="1">
      <alignment horizontal="center" vertical="center"/>
      <protection locked="0"/>
    </xf>
    <xf numFmtId="165" fontId="5" fillId="2" borderId="8" xfId="1" applyNumberFormat="1" applyFont="1" applyFill="1" applyBorder="1" applyAlignment="1" applyProtection="1">
      <alignment horizontal="center" vertical="center"/>
      <protection locked="0"/>
    </xf>
    <xf numFmtId="0" fontId="5" fillId="0" borderId="4" xfId="1" applyFont="1" applyBorder="1" applyAlignment="1" applyProtection="1">
      <alignment vertical="center"/>
      <protection locked="0"/>
    </xf>
    <xf numFmtId="165" fontId="6" fillId="0" borderId="8" xfId="0" applyNumberFormat="1" applyFont="1" applyBorder="1" applyAlignment="1" applyProtection="1">
      <alignment horizontal="center" vertical="center"/>
      <protection locked="0"/>
    </xf>
    <xf numFmtId="165" fontId="6" fillId="2" borderId="8" xfId="1" applyNumberFormat="1" applyFont="1" applyFill="1" applyBorder="1" applyAlignment="1" applyProtection="1">
      <alignment horizontal="center" vertical="center"/>
      <protection locked="0"/>
    </xf>
    <xf numFmtId="0" fontId="5" fillId="0" borderId="5" xfId="1" applyFont="1" applyBorder="1" applyAlignment="1" applyProtection="1">
      <alignment horizontal="left" vertical="center" indent="1"/>
      <protection locked="0"/>
    </xf>
    <xf numFmtId="0" fontId="5" fillId="0" borderId="6" xfId="1" applyFont="1" applyBorder="1" applyAlignment="1" applyProtection="1">
      <alignment vertical="center"/>
      <protection locked="0"/>
    </xf>
    <xf numFmtId="165" fontId="5" fillId="0" borderId="9" xfId="0" applyNumberFormat="1" applyFont="1" applyBorder="1" applyAlignment="1" applyProtection="1">
      <alignment horizontal="center" vertical="center"/>
      <protection locked="0"/>
    </xf>
    <xf numFmtId="165" fontId="5" fillId="2" borderId="9" xfId="1" applyNumberFormat="1" applyFont="1" applyFill="1" applyBorder="1" applyAlignment="1" applyProtection="1">
      <alignment horizontal="center" vertical="center"/>
      <protection locked="0"/>
    </xf>
    <xf numFmtId="165" fontId="5" fillId="2" borderId="10" xfId="1" applyNumberFormat="1" applyFont="1" applyFill="1" applyBorder="1" applyAlignment="1" applyProtection="1">
      <alignment horizontal="center" vertical="center"/>
      <protection locked="0"/>
    </xf>
    <xf numFmtId="165" fontId="5" fillId="0" borderId="11" xfId="0" applyNumberFormat="1" applyFont="1" applyBorder="1" applyAlignment="1" applyProtection="1">
      <alignment horizontal="center" vertical="center"/>
      <protection locked="0"/>
    </xf>
    <xf numFmtId="165" fontId="5" fillId="0" borderId="10" xfId="0" applyNumberFormat="1" applyFont="1" applyBorder="1" applyAlignment="1" applyProtection="1">
      <alignment horizontal="center" vertical="center"/>
      <protection locked="0"/>
    </xf>
    <xf numFmtId="165" fontId="5" fillId="3" borderId="12" xfId="1" applyNumberFormat="1" applyFont="1" applyFill="1" applyBorder="1" applyAlignment="1" applyProtection="1">
      <alignment horizontal="center" vertical="center"/>
      <protection locked="0"/>
    </xf>
    <xf numFmtId="165" fontId="5" fillId="3" borderId="13" xfId="1" applyNumberFormat="1" applyFont="1" applyFill="1" applyBorder="1" applyAlignment="1" applyProtection="1">
      <alignment horizontal="center" vertical="center"/>
      <protection locked="0"/>
    </xf>
    <xf numFmtId="165" fontId="5" fillId="0" borderId="14" xfId="0" applyNumberFormat="1" applyFont="1" applyBorder="1" applyAlignment="1" applyProtection="1">
      <alignment horizontal="center" vertical="center"/>
      <protection locked="0"/>
    </xf>
    <xf numFmtId="165" fontId="5" fillId="3" borderId="11" xfId="1" applyNumberFormat="1" applyFont="1" applyFill="1" applyBorder="1" applyAlignment="1" applyProtection="1">
      <alignment horizontal="center" vertical="center"/>
      <protection locked="0"/>
    </xf>
    <xf numFmtId="0" fontId="5" fillId="0" borderId="7" xfId="1" applyFont="1" applyBorder="1" applyAlignment="1" applyProtection="1">
      <alignment vertical="center"/>
      <protection locked="0"/>
    </xf>
    <xf numFmtId="0" fontId="5" fillId="0" borderId="8" xfId="1" applyFont="1" applyBorder="1" applyAlignment="1" applyProtection="1">
      <alignment horizontal="left" vertical="center" indent="1"/>
      <protection locked="0"/>
    </xf>
    <xf numFmtId="0" fontId="5" fillId="0" borderId="9" xfId="1" applyFont="1" applyBorder="1" applyAlignment="1" applyProtection="1">
      <alignment horizontal="left" vertical="center" indent="1"/>
      <protection locked="0"/>
    </xf>
    <xf numFmtId="165" fontId="5" fillId="0" borderId="10" xfId="1" applyNumberFormat="1" applyFont="1" applyBorder="1" applyAlignment="1" applyProtection="1">
      <alignment horizontal="center" vertical="center"/>
      <protection locked="0"/>
    </xf>
    <xf numFmtId="165" fontId="6" fillId="0" borderId="2" xfId="1" applyNumberFormat="1" applyFont="1" applyBorder="1" applyAlignment="1" applyProtection="1">
      <alignment horizontal="center" vertical="center"/>
      <protection locked="0"/>
    </xf>
    <xf numFmtId="165" fontId="6" fillId="3" borderId="13" xfId="1" applyNumberFormat="1" applyFont="1" applyFill="1" applyBorder="1" applyAlignment="1" applyProtection="1">
      <alignment horizontal="center" vertical="center"/>
      <protection locked="0"/>
    </xf>
    <xf numFmtId="165" fontId="5" fillId="0" borderId="2" xfId="1" applyNumberFormat="1" applyFont="1" applyBorder="1" applyAlignment="1" applyProtection="1">
      <alignment horizontal="center" vertical="center"/>
      <protection locked="0"/>
    </xf>
    <xf numFmtId="0" fontId="5" fillId="0" borderId="5" xfId="1" applyFont="1" applyBorder="1" applyAlignment="1" applyProtection="1">
      <alignment vertical="center"/>
      <protection locked="0"/>
    </xf>
    <xf numFmtId="165" fontId="5" fillId="0" borderId="8" xfId="1" applyNumberFormat="1" applyFont="1" applyBorder="1" applyAlignment="1" applyProtection="1">
      <alignment horizontal="center" vertical="center"/>
      <protection locked="0"/>
    </xf>
    <xf numFmtId="165" fontId="6" fillId="0" borderId="8" xfId="1" applyNumberFormat="1" applyFont="1" applyBorder="1" applyAlignment="1" applyProtection="1">
      <alignment horizontal="center" vertical="center"/>
      <protection locked="0"/>
    </xf>
    <xf numFmtId="0" fontId="5" fillId="0" borderId="6" xfId="1" applyFont="1" applyBorder="1" applyAlignment="1" applyProtection="1">
      <alignment horizontal="left" vertical="center" indent="1"/>
      <protection locked="0"/>
    </xf>
    <xf numFmtId="165" fontId="5" fillId="0" borderId="9" xfId="1" applyNumberFormat="1" applyFont="1" applyBorder="1" applyAlignment="1" applyProtection="1">
      <alignment horizontal="center" vertical="center"/>
      <protection locked="0"/>
    </xf>
    <xf numFmtId="0" fontId="5" fillId="0" borderId="16" xfId="1" applyFont="1" applyBorder="1" applyAlignment="1" applyProtection="1">
      <alignment horizontal="centerContinuous" vertical="center" wrapText="1"/>
      <protection locked="0"/>
    </xf>
    <xf numFmtId="0" fontId="5" fillId="0" borderId="17" xfId="1" applyFont="1" applyBorder="1" applyAlignment="1" applyProtection="1">
      <alignment horizontal="centerContinuous" vertical="center" wrapText="1"/>
      <protection locked="0"/>
    </xf>
    <xf numFmtId="0" fontId="5" fillId="0" borderId="18" xfId="1" applyFont="1" applyBorder="1" applyAlignment="1" applyProtection="1">
      <alignment horizontal="centerContinuous" vertical="center" wrapText="1"/>
      <protection locked="0"/>
    </xf>
    <xf numFmtId="0" fontId="2" fillId="0" borderId="12" xfId="1" applyFont="1" applyBorder="1" applyAlignment="1" applyProtection="1">
      <alignment horizontal="center" vertical="center"/>
      <protection locked="0"/>
    </xf>
    <xf numFmtId="0" fontId="3" fillId="0" borderId="11" xfId="1" applyFont="1" applyBorder="1" applyAlignment="1" applyProtection="1">
      <alignment horizontal="center" vertical="center"/>
      <protection locked="0"/>
    </xf>
    <xf numFmtId="0" fontId="7" fillId="0" borderId="0" xfId="1" applyProtection="1">
      <protection locked="0"/>
    </xf>
    <xf numFmtId="0" fontId="2" fillId="0" borderId="0" xfId="1" applyFont="1" applyAlignment="1" applyProtection="1">
      <alignment horizontal="center" vertical="center" wrapText="1"/>
      <protection locked="0"/>
    </xf>
    <xf numFmtId="0" fontId="7" fillId="0" borderId="0" xfId="1" applyAlignment="1" applyProtection="1">
      <alignment vertical="center"/>
      <protection locked="0"/>
    </xf>
    <xf numFmtId="0" fontId="1" fillId="0" borderId="0" xfId="1" applyFont="1" applyProtection="1">
      <protection locked="0"/>
    </xf>
    <xf numFmtId="0" fontId="3" fillId="0" borderId="0" xfId="1" applyFont="1" applyProtection="1">
      <protection locked="0"/>
    </xf>
    <xf numFmtId="165" fontId="3" fillId="0" borderId="0" xfId="0" applyNumberFormat="1" applyFont="1" applyAlignment="1" applyProtection="1">
      <alignment horizontal="center" vertical="center"/>
      <protection locked="0"/>
    </xf>
    <xf numFmtId="9" fontId="7" fillId="0" borderId="0" xfId="1" applyNumberFormat="1" applyAlignment="1" applyProtection="1">
      <alignment vertical="center"/>
      <protection locked="0"/>
    </xf>
    <xf numFmtId="164" fontId="7" fillId="0" borderId="0" xfId="1" applyNumberFormat="1" applyAlignment="1" applyProtection="1">
      <alignment vertical="center"/>
      <protection locked="0"/>
    </xf>
    <xf numFmtId="165" fontId="7" fillId="0" borderId="0" xfId="1" applyNumberFormat="1" applyAlignment="1" applyProtection="1">
      <alignment vertical="center"/>
      <protection locked="0"/>
    </xf>
    <xf numFmtId="164" fontId="3" fillId="0" borderId="0" xfId="1" applyNumberFormat="1" applyFont="1" applyAlignment="1" applyProtection="1">
      <alignment horizontal="center"/>
      <protection locked="0"/>
    </xf>
    <xf numFmtId="0" fontId="7" fillId="0" borderId="0" xfId="1" applyAlignment="1" applyProtection="1">
      <alignment horizontal="left"/>
      <protection locked="0"/>
    </xf>
    <xf numFmtId="0" fontId="9" fillId="0" borderId="16" xfId="1" applyFont="1" applyBorder="1" applyAlignment="1" applyProtection="1">
      <alignment horizontal="left"/>
      <protection locked="0"/>
    </xf>
    <xf numFmtId="0" fontId="6" fillId="0" borderId="19" xfId="1" applyFont="1" applyBorder="1" applyAlignment="1" applyProtection="1">
      <alignment horizontal="left" vertical="center"/>
      <protection locked="0"/>
    </xf>
    <xf numFmtId="0" fontId="6" fillId="0" borderId="6" xfId="1" applyFont="1" applyBorder="1" applyAlignment="1" applyProtection="1">
      <alignment horizontal="left" vertical="center"/>
      <protection locked="0"/>
    </xf>
    <xf numFmtId="165" fontId="5" fillId="0" borderId="0" xfId="0" applyNumberFormat="1" applyFont="1" applyAlignment="1">
      <alignment horizontal="center" vertical="center"/>
    </xf>
    <xf numFmtId="0" fontId="8" fillId="0" borderId="23" xfId="1" applyFont="1" applyBorder="1" applyAlignment="1">
      <alignment horizontal="left"/>
    </xf>
    <xf numFmtId="0" fontId="8" fillId="0" borderId="24" xfId="1" applyFont="1" applyBorder="1" applyAlignment="1">
      <alignment horizontal="right" wrapText="1"/>
    </xf>
    <xf numFmtId="166" fontId="8" fillId="0" borderId="25" xfId="1" applyNumberFormat="1" applyFont="1" applyBorder="1" applyAlignment="1">
      <alignment horizontal="center" wrapText="1"/>
    </xf>
    <xf numFmtId="0" fontId="8" fillId="0" borderId="16" xfId="1" applyFont="1" applyBorder="1" applyAlignment="1" applyProtection="1">
      <alignment horizontal="left"/>
      <protection locked="0"/>
    </xf>
    <xf numFmtId="0" fontId="7" fillId="0" borderId="17" xfId="1" applyBorder="1" applyAlignment="1" applyProtection="1">
      <alignment horizontal="center"/>
      <protection locked="0"/>
    </xf>
    <xf numFmtId="0" fontId="8" fillId="0" borderId="17" xfId="1" applyFont="1" applyBorder="1" applyAlignment="1" applyProtection="1">
      <alignment horizontal="right" wrapText="1"/>
      <protection locked="0"/>
    </xf>
    <xf numFmtId="166" fontId="8" fillId="0" borderId="18" xfId="1" applyNumberFormat="1" applyFont="1" applyBorder="1" applyAlignment="1" applyProtection="1">
      <alignment horizontal="center" wrapText="1"/>
      <protection locked="0"/>
    </xf>
    <xf numFmtId="0" fontId="13" fillId="0" borderId="24" xfId="1" applyFont="1" applyBorder="1" applyAlignment="1">
      <alignment horizontal="center"/>
    </xf>
    <xf numFmtId="0" fontId="9" fillId="0" borderId="26" xfId="1" applyFont="1" applyBorder="1" applyAlignment="1">
      <alignment horizontal="left" vertical="center"/>
    </xf>
    <xf numFmtId="0" fontId="9" fillId="0" borderId="27" xfId="1" applyFont="1" applyBorder="1" applyAlignment="1">
      <alignment horizontal="center" vertical="center"/>
    </xf>
    <xf numFmtId="0" fontId="9" fillId="0" borderId="28" xfId="1" applyFont="1" applyBorder="1" applyAlignment="1">
      <alignment horizontal="center" vertical="center"/>
    </xf>
    <xf numFmtId="0" fontId="2" fillId="0" borderId="29" xfId="1" applyFont="1" applyBorder="1" applyAlignment="1">
      <alignment horizontal="left" vertical="center"/>
    </xf>
    <xf numFmtId="0" fontId="2" fillId="0" borderId="0" xfId="1" applyFont="1" applyBorder="1" applyAlignment="1">
      <alignment horizontal="center" vertical="center"/>
    </xf>
    <xf numFmtId="0" fontId="2" fillId="0" borderId="30" xfId="1" applyFont="1" applyBorder="1" applyAlignment="1">
      <alignment horizontal="center" vertical="center"/>
    </xf>
    <xf numFmtId="0" fontId="2" fillId="0" borderId="31" xfId="1" applyFont="1" applyBorder="1" applyAlignment="1">
      <alignment horizontal="left" vertical="center"/>
    </xf>
    <xf numFmtId="0" fontId="2" fillId="0" borderId="32" xfId="1" applyFont="1" applyBorder="1" applyAlignment="1">
      <alignment horizontal="center" vertical="center"/>
    </xf>
    <xf numFmtId="0" fontId="2" fillId="0" borderId="33" xfId="1" applyFont="1" applyBorder="1" applyAlignment="1">
      <alignment horizontal="center" vertical="center"/>
    </xf>
    <xf numFmtId="0" fontId="6" fillId="0" borderId="11" xfId="1" applyFont="1" applyBorder="1" applyAlignment="1">
      <alignment horizontal="center" vertical="center"/>
    </xf>
  </cellXfs>
  <cellStyles count="2">
    <cellStyle name="Normal" xfId="0" builtinId="0"/>
    <cellStyle name="Normal 2" xfId="1" xr:uid="{8DD7261C-48DB-4B1B-888D-50AE183F680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5EE1A-CA90-49CE-A336-4E45ECCFF10E}">
  <dimension ref="A1:H52"/>
  <sheetViews>
    <sheetView tabSelected="1" zoomScale="160" zoomScaleNormal="160" workbookViewId="0">
      <selection activeCell="G3" sqref="G3"/>
    </sheetView>
  </sheetViews>
  <sheetFormatPr defaultColWidth="8.85546875" defaultRowHeight="12.6"/>
  <cols>
    <col min="1" max="1" width="32.28515625" style="1" customWidth="1"/>
    <col min="2" max="2" width="17.42578125" style="1" customWidth="1"/>
    <col min="3" max="3" width="16.85546875" style="1" customWidth="1"/>
    <col min="4" max="4" width="16.140625" style="1" customWidth="1"/>
    <col min="5" max="5" width="15.85546875" style="1" customWidth="1"/>
    <col min="6" max="6" width="13.42578125" style="1" customWidth="1"/>
    <col min="7" max="7" width="15.7109375" style="1" customWidth="1"/>
    <col min="8" max="8" width="20.28515625" style="1" customWidth="1"/>
    <col min="9" max="16384" width="8.85546875" style="1"/>
  </cols>
  <sheetData>
    <row r="1" spans="1:8" ht="19.5" customHeight="1">
      <c r="A1" s="114" t="s">
        <v>0</v>
      </c>
      <c r="B1" s="115"/>
      <c r="C1" s="115"/>
      <c r="D1" s="115"/>
      <c r="E1" s="116"/>
    </row>
    <row r="2" spans="1:8" ht="17.100000000000001" customHeight="1">
      <c r="A2" s="117" t="s">
        <v>1</v>
      </c>
      <c r="B2" s="118"/>
      <c r="C2" s="118"/>
      <c r="D2" s="118"/>
      <c r="E2" s="119"/>
    </row>
    <row r="3" spans="1:8" ht="17.100000000000001" customHeight="1">
      <c r="A3" s="117" t="s">
        <v>2</v>
      </c>
      <c r="B3" s="118"/>
      <c r="C3" s="118"/>
      <c r="D3" s="118"/>
      <c r="E3" s="119"/>
    </row>
    <row r="4" spans="1:8" ht="17.45" customHeight="1">
      <c r="A4" s="120" t="s">
        <v>3</v>
      </c>
      <c r="B4" s="121"/>
      <c r="C4" s="121"/>
      <c r="D4" s="121"/>
      <c r="E4" s="122"/>
    </row>
    <row r="5" spans="1:8" ht="14.25" customHeight="1">
      <c r="A5" s="123"/>
      <c r="B5" s="123" t="s">
        <v>4</v>
      </c>
      <c r="C5" s="123" t="s">
        <v>5</v>
      </c>
      <c r="D5" s="123" t="s">
        <v>6</v>
      </c>
      <c r="E5" s="123" t="s">
        <v>7</v>
      </c>
      <c r="G5" s="33"/>
    </row>
    <row r="6" spans="1:8" ht="54.95" customHeight="1">
      <c r="A6" s="26" t="s">
        <v>8</v>
      </c>
      <c r="B6" s="27" t="s">
        <v>9</v>
      </c>
      <c r="C6" s="27" t="s">
        <v>10</v>
      </c>
      <c r="D6" s="28" t="s">
        <v>11</v>
      </c>
      <c r="E6" s="27" t="s">
        <v>12</v>
      </c>
    </row>
    <row r="7" spans="1:8" s="2" customFormat="1" ht="17.100000000000001" customHeight="1">
      <c r="A7" s="3" t="s">
        <v>13</v>
      </c>
      <c r="B7" s="13">
        <v>17871146</v>
      </c>
      <c r="C7" s="21">
        <v>17787057</v>
      </c>
      <c r="D7" s="16">
        <f t="shared" ref="D7:D39" si="0">C7-B7</f>
        <v>-84089</v>
      </c>
      <c r="E7" s="34">
        <f t="shared" ref="E7:E39" si="1">D7/B7</f>
        <v>-4.7052942211987976E-3</v>
      </c>
      <c r="G7" s="9"/>
      <c r="H7" s="12"/>
    </row>
    <row r="8" spans="1:8" s="2" customFormat="1" ht="17.100000000000001" customHeight="1">
      <c r="A8" s="4" t="s">
        <v>14</v>
      </c>
      <c r="B8" s="14">
        <v>10722688</v>
      </c>
      <c r="C8" s="14">
        <f>ROUND(C7*0.6,0)</f>
        <v>10672234</v>
      </c>
      <c r="D8" s="19">
        <f t="shared" si="0"/>
        <v>-50454</v>
      </c>
      <c r="E8" s="35">
        <f t="shared" si="1"/>
        <v>-4.705350001790596E-3</v>
      </c>
      <c r="G8" s="9"/>
      <c r="H8" s="9"/>
    </row>
    <row r="9" spans="1:8" s="2" customFormat="1" ht="17.100000000000001" customHeight="1">
      <c r="A9" s="5" t="s">
        <v>15</v>
      </c>
      <c r="B9" s="13">
        <v>9650419</v>
      </c>
      <c r="C9" s="13">
        <f>ROUND(C8*0.9,0)</f>
        <v>9605011</v>
      </c>
      <c r="D9" s="18">
        <f t="shared" si="0"/>
        <v>-45408</v>
      </c>
      <c r="E9" s="36">
        <f t="shared" si="1"/>
        <v>-4.7052879258403183E-3</v>
      </c>
      <c r="G9" s="9"/>
      <c r="H9" s="9"/>
    </row>
    <row r="10" spans="1:8" s="2" customFormat="1" ht="17.100000000000001" customHeight="1">
      <c r="A10" s="5" t="s">
        <v>16</v>
      </c>
      <c r="B10" s="13">
        <v>1072269</v>
      </c>
      <c r="C10" s="13">
        <f>C8-C9</f>
        <v>1067223</v>
      </c>
      <c r="D10" s="18">
        <f t="shared" si="0"/>
        <v>-5046</v>
      </c>
      <c r="E10" s="36">
        <f t="shared" si="1"/>
        <v>-4.705908685227308E-3</v>
      </c>
      <c r="H10" s="9"/>
    </row>
    <row r="11" spans="1:8" s="2" customFormat="1" ht="17.100000000000001" customHeight="1">
      <c r="A11" s="4" t="s">
        <v>17</v>
      </c>
      <c r="B11" s="13">
        <v>4467787</v>
      </c>
      <c r="C11" s="13">
        <f>ROUND(C7*0.25,0)</f>
        <v>4446764</v>
      </c>
      <c r="D11" s="17">
        <f t="shared" si="0"/>
        <v>-21023</v>
      </c>
      <c r="E11" s="37">
        <f t="shared" si="1"/>
        <v>-4.7054615629617078E-3</v>
      </c>
      <c r="H11" s="9"/>
    </row>
    <row r="12" spans="1:8" s="2" customFormat="1" ht="17.100000000000001" customHeight="1" thickBot="1">
      <c r="A12" s="6" t="s">
        <v>18</v>
      </c>
      <c r="B12" s="15">
        <v>2680672</v>
      </c>
      <c r="C12" s="15">
        <f>ROUND(C7*0.15,0)</f>
        <v>2668059</v>
      </c>
      <c r="D12" s="20">
        <f t="shared" si="0"/>
        <v>-12613</v>
      </c>
      <c r="E12" s="38">
        <f t="shared" si="1"/>
        <v>-4.7051634813957098E-3</v>
      </c>
      <c r="G12" s="9"/>
      <c r="H12" s="9"/>
    </row>
    <row r="13" spans="1:8" s="2" customFormat="1" ht="17.100000000000001" customHeight="1">
      <c r="A13" s="3" t="s">
        <v>19</v>
      </c>
      <c r="B13" s="21">
        <v>14619763</v>
      </c>
      <c r="C13" s="21">
        <v>18836344</v>
      </c>
      <c r="D13" s="17">
        <f t="shared" si="0"/>
        <v>4216581</v>
      </c>
      <c r="E13" s="37">
        <f t="shared" si="1"/>
        <v>0.28841650853026823</v>
      </c>
      <c r="H13" s="32"/>
    </row>
    <row r="14" spans="1:8" s="2" customFormat="1" ht="17.100000000000001" customHeight="1">
      <c r="A14" s="4" t="s">
        <v>20</v>
      </c>
      <c r="B14" s="14">
        <v>12426799</v>
      </c>
      <c r="C14" s="14">
        <f>ROUND(C13*0.85, 0)</f>
        <v>16010892</v>
      </c>
      <c r="D14" s="19">
        <f t="shared" si="0"/>
        <v>3584093</v>
      </c>
      <c r="E14" s="35">
        <f t="shared" si="1"/>
        <v>0.28841642968555298</v>
      </c>
      <c r="G14" s="9"/>
      <c r="H14" s="9"/>
    </row>
    <row r="15" spans="1:8" s="2" customFormat="1" ht="17.100000000000001" customHeight="1">
      <c r="A15" s="5" t="s">
        <v>15</v>
      </c>
      <c r="B15" s="13">
        <v>11184119</v>
      </c>
      <c r="C15" s="13">
        <f>ROUND(C14*0.9,0)</f>
        <v>14409803</v>
      </c>
      <c r="D15" s="18">
        <f t="shared" si="0"/>
        <v>3225684</v>
      </c>
      <c r="E15" s="36">
        <f t="shared" si="1"/>
        <v>0.2884164590881052</v>
      </c>
      <c r="F15" s="10"/>
      <c r="G15" s="9"/>
      <c r="H15" s="9"/>
    </row>
    <row r="16" spans="1:8" s="2" customFormat="1" ht="17.100000000000001" customHeight="1">
      <c r="A16" s="5" t="s">
        <v>16</v>
      </c>
      <c r="B16" s="13">
        <v>1242680</v>
      </c>
      <c r="C16" s="13">
        <f>C14-C15</f>
        <v>1601089</v>
      </c>
      <c r="D16" s="18">
        <f t="shared" si="0"/>
        <v>358409</v>
      </c>
      <c r="E16" s="36">
        <f t="shared" si="1"/>
        <v>0.28841616506260664</v>
      </c>
      <c r="H16" s="9"/>
    </row>
    <row r="17" spans="1:8" s="2" customFormat="1" ht="17.100000000000001" customHeight="1" thickBot="1">
      <c r="A17" s="6" t="s">
        <v>21</v>
      </c>
      <c r="B17" s="22">
        <v>2192964</v>
      </c>
      <c r="C17" s="22">
        <f>ROUND(C13*0.15,0)</f>
        <v>2825452</v>
      </c>
      <c r="D17" s="29">
        <f t="shared" si="0"/>
        <v>632488</v>
      </c>
      <c r="E17" s="39">
        <f t="shared" si="1"/>
        <v>0.28841695531709594</v>
      </c>
      <c r="H17" s="32"/>
    </row>
    <row r="18" spans="1:8" s="2" customFormat="1" ht="17.100000000000001" customHeight="1">
      <c r="A18" s="3" t="s">
        <v>22</v>
      </c>
      <c r="B18" s="21">
        <v>16905672</v>
      </c>
      <c r="C18" s="105">
        <v>22212048</v>
      </c>
      <c r="D18" s="16">
        <f t="shared" si="0"/>
        <v>5306376</v>
      </c>
      <c r="E18" s="34">
        <f t="shared" si="1"/>
        <v>0.31388140027796591</v>
      </c>
      <c r="H18" s="9"/>
    </row>
    <row r="19" spans="1:8" s="2" customFormat="1" ht="17.100000000000001" customHeight="1">
      <c r="A19" s="4" t="s">
        <v>20</v>
      </c>
      <c r="B19" s="14">
        <v>14369821</v>
      </c>
      <c r="C19" s="14">
        <f>ROUND(C18*0.85,0)</f>
        <v>18880241</v>
      </c>
      <c r="D19" s="19">
        <f t="shared" si="0"/>
        <v>4510420</v>
      </c>
      <c r="E19" s="35">
        <f t="shared" si="1"/>
        <v>0.31388143248270106</v>
      </c>
      <c r="G19" s="9"/>
      <c r="H19" s="9"/>
    </row>
    <row r="20" spans="1:8" s="2" customFormat="1" ht="17.100000000000001" customHeight="1">
      <c r="A20" s="5" t="s">
        <v>15</v>
      </c>
      <c r="B20" s="13">
        <v>12932839</v>
      </c>
      <c r="C20" s="13">
        <f>ROUND(C19*0.9,0)</f>
        <v>16992217</v>
      </c>
      <c r="D20" s="18">
        <f t="shared" si="0"/>
        <v>4059378</v>
      </c>
      <c r="E20" s="36">
        <f t="shared" si="1"/>
        <v>0.31388143005569002</v>
      </c>
      <c r="G20" s="9"/>
    </row>
    <row r="21" spans="1:8" s="2" customFormat="1" ht="17.100000000000001" customHeight="1">
      <c r="A21" s="5" t="s">
        <v>16</v>
      </c>
      <c r="B21" s="13">
        <v>1436982</v>
      </c>
      <c r="C21" s="13">
        <f>C19-C20</f>
        <v>1888024</v>
      </c>
      <c r="D21" s="18">
        <f t="shared" si="0"/>
        <v>451042</v>
      </c>
      <c r="E21" s="36">
        <f t="shared" si="1"/>
        <v>0.31388145432580228</v>
      </c>
      <c r="G21" s="41"/>
    </row>
    <row r="22" spans="1:8" s="2" customFormat="1" ht="17.100000000000001" customHeight="1" thickBot="1">
      <c r="A22" s="6" t="s">
        <v>21</v>
      </c>
      <c r="B22" s="23">
        <v>2535851</v>
      </c>
      <c r="C22" s="23">
        <f>ROUND(C18*0.15,0)</f>
        <v>3331807</v>
      </c>
      <c r="D22" s="20">
        <f t="shared" si="0"/>
        <v>795956</v>
      </c>
      <c r="E22" s="38">
        <f t="shared" si="1"/>
        <v>0.31388121778448341</v>
      </c>
    </row>
    <row r="23" spans="1:8" s="2" customFormat="1" ht="17.100000000000001" customHeight="1">
      <c r="A23" s="3" t="s">
        <v>23</v>
      </c>
      <c r="B23" s="24">
        <v>49396581</v>
      </c>
      <c r="C23" s="24">
        <f t="shared" ref="C23:C26" si="2">C7+C13+C18</f>
        <v>58835449</v>
      </c>
      <c r="D23" s="16">
        <f t="shared" si="0"/>
        <v>9438868</v>
      </c>
      <c r="E23" s="34">
        <f t="shared" si="1"/>
        <v>0.19108342741373133</v>
      </c>
    </row>
    <row r="24" spans="1:8" s="2" customFormat="1" ht="17.100000000000001" customHeight="1">
      <c r="A24" s="4" t="s">
        <v>24</v>
      </c>
      <c r="B24" s="14">
        <v>37519308</v>
      </c>
      <c r="C24" s="14">
        <f t="shared" si="2"/>
        <v>45563367</v>
      </c>
      <c r="D24" s="19">
        <f t="shared" si="0"/>
        <v>8044059</v>
      </c>
      <c r="E24" s="35">
        <f t="shared" si="1"/>
        <v>0.21439785083456231</v>
      </c>
      <c r="G24" s="9"/>
    </row>
    <row r="25" spans="1:8" s="2" customFormat="1" ht="17.100000000000001" customHeight="1">
      <c r="A25" s="5" t="s">
        <v>25</v>
      </c>
      <c r="B25" s="13">
        <v>33767377</v>
      </c>
      <c r="C25" s="13">
        <f t="shared" si="2"/>
        <v>41007031</v>
      </c>
      <c r="D25" s="18">
        <f t="shared" si="0"/>
        <v>7239654</v>
      </c>
      <c r="E25" s="36">
        <f t="shared" si="1"/>
        <v>0.21439787875735802</v>
      </c>
      <c r="G25" s="9"/>
    </row>
    <row r="26" spans="1:8" s="2" customFormat="1" ht="17.100000000000001" customHeight="1">
      <c r="A26" s="5" t="s">
        <v>16</v>
      </c>
      <c r="B26" s="13">
        <v>3751931</v>
      </c>
      <c r="C26" s="13">
        <f t="shared" si="2"/>
        <v>4556336</v>
      </c>
      <c r="D26" s="18">
        <f t="shared" si="0"/>
        <v>804405</v>
      </c>
      <c r="E26" s="36">
        <f t="shared" si="1"/>
        <v>0.21439759952941564</v>
      </c>
      <c r="G26" s="9"/>
    </row>
    <row r="27" spans="1:8" s="2" customFormat="1" ht="17.100000000000001" customHeight="1">
      <c r="A27" s="4" t="s">
        <v>26</v>
      </c>
      <c r="B27" s="13">
        <v>4467787</v>
      </c>
      <c r="C27" s="13">
        <f>C11</f>
        <v>4446764</v>
      </c>
      <c r="D27" s="18">
        <f t="shared" si="0"/>
        <v>-21023</v>
      </c>
      <c r="E27" s="36">
        <f t="shared" si="1"/>
        <v>-4.7054615629617078E-3</v>
      </c>
    </row>
    <row r="28" spans="1:8" s="2" customFormat="1" ht="17.100000000000001" customHeight="1">
      <c r="A28" s="30" t="s">
        <v>27</v>
      </c>
      <c r="B28" s="23">
        <v>7409487</v>
      </c>
      <c r="C28" s="23">
        <f>+C12+C17+C22</f>
        <v>8825318</v>
      </c>
      <c r="D28" s="31">
        <f t="shared" si="0"/>
        <v>1415831</v>
      </c>
      <c r="E28" s="40">
        <f t="shared" si="1"/>
        <v>0.19108353925177277</v>
      </c>
      <c r="G28" s="9"/>
    </row>
    <row r="29" spans="1:8" s="2" customFormat="1" ht="17.100000000000001" customHeight="1">
      <c r="A29" s="5" t="s">
        <v>28</v>
      </c>
      <c r="B29" s="13">
        <v>4939657.9499999993</v>
      </c>
      <c r="C29" s="13">
        <f>C28-C30</f>
        <v>5883545.5499999998</v>
      </c>
      <c r="D29" s="31">
        <f t="shared" si="0"/>
        <v>943887.60000000056</v>
      </c>
      <c r="E29" s="40">
        <f t="shared" si="1"/>
        <v>0.19108359517079532</v>
      </c>
    </row>
    <row r="30" spans="1:8" s="2" customFormat="1" ht="17.100000000000001" customHeight="1" thickBot="1">
      <c r="A30" s="5" t="s">
        <v>29</v>
      </c>
      <c r="B30" s="15">
        <v>2469829.0500000003</v>
      </c>
      <c r="C30" s="15">
        <f>(C7*0.05)+(C13*0.05)+(C18*0.05)</f>
        <v>2941772.45</v>
      </c>
      <c r="D30" s="31">
        <f t="shared" si="0"/>
        <v>471943.39999999991</v>
      </c>
      <c r="E30" s="40">
        <f t="shared" si="1"/>
        <v>0.19108342741373127</v>
      </c>
    </row>
    <row r="31" spans="1:8" s="2" customFormat="1" ht="17.100000000000001" customHeight="1">
      <c r="A31" s="3" t="s">
        <v>30</v>
      </c>
      <c r="B31" s="16">
        <v>14256605</v>
      </c>
      <c r="C31" s="16">
        <v>15045542</v>
      </c>
      <c r="D31" s="16">
        <f t="shared" si="0"/>
        <v>788937</v>
      </c>
      <c r="E31" s="34">
        <f t="shared" si="1"/>
        <v>5.5338350189263155E-2</v>
      </c>
      <c r="H31" s="11"/>
    </row>
    <row r="32" spans="1:8" s="2" customFormat="1" ht="17.100000000000001" customHeight="1">
      <c r="A32" s="5" t="s">
        <v>31</v>
      </c>
      <c r="B32" s="25">
        <v>11148665</v>
      </c>
      <c r="C32" s="25">
        <f>C35+C38</f>
        <v>11765613</v>
      </c>
      <c r="D32" s="19">
        <f t="shared" si="0"/>
        <v>616948</v>
      </c>
      <c r="E32" s="35">
        <f t="shared" si="1"/>
        <v>5.5338284897788213E-2</v>
      </c>
    </row>
    <row r="33" spans="1:5" s="2" customFormat="1" ht="17.100000000000001" customHeight="1">
      <c r="A33" s="5" t="s">
        <v>32</v>
      </c>
      <c r="B33" s="17">
        <v>3107940</v>
      </c>
      <c r="C33" s="17">
        <f>C36+C39</f>
        <v>3279929</v>
      </c>
      <c r="D33" s="18">
        <f t="shared" si="0"/>
        <v>171989</v>
      </c>
      <c r="E33" s="36">
        <f t="shared" si="1"/>
        <v>5.5338584399956238E-2</v>
      </c>
    </row>
    <row r="34" spans="1:5" s="2" customFormat="1" ht="17.100000000000001" customHeight="1">
      <c r="A34" s="7" t="s">
        <v>33</v>
      </c>
      <c r="B34" s="18">
        <v>12830945</v>
      </c>
      <c r="C34" s="18">
        <f>ROUND(C31*0.9,0)</f>
        <v>13540988</v>
      </c>
      <c r="D34" s="18">
        <f t="shared" si="0"/>
        <v>710043</v>
      </c>
      <c r="E34" s="36">
        <f t="shared" si="1"/>
        <v>5.5338324651847542E-2</v>
      </c>
    </row>
    <row r="35" spans="1:5" s="2" customFormat="1" ht="17.100000000000001" customHeight="1">
      <c r="A35" s="5" t="s">
        <v>34</v>
      </c>
      <c r="B35" s="19">
        <v>10264756</v>
      </c>
      <c r="C35" s="19">
        <f>ROUND(C34*0.8,0)</f>
        <v>10832790</v>
      </c>
      <c r="D35" s="19">
        <f t="shared" si="0"/>
        <v>568034</v>
      </c>
      <c r="E35" s="35">
        <f t="shared" si="1"/>
        <v>5.5338285683556435E-2</v>
      </c>
    </row>
    <row r="36" spans="1:5" s="2" customFormat="1" ht="17.100000000000001" customHeight="1">
      <c r="A36" s="5" t="s">
        <v>35</v>
      </c>
      <c r="B36" s="18">
        <v>2566189</v>
      </c>
      <c r="C36" s="18">
        <f>C34-C35</f>
        <v>2708198</v>
      </c>
      <c r="D36" s="18">
        <f t="shared" si="0"/>
        <v>142009</v>
      </c>
      <c r="E36" s="36">
        <f t="shared" si="1"/>
        <v>5.5338480525011995E-2</v>
      </c>
    </row>
    <row r="37" spans="1:5" s="2" customFormat="1" ht="17.100000000000001" customHeight="1">
      <c r="A37" s="7" t="s">
        <v>36</v>
      </c>
      <c r="B37" s="18">
        <v>1425660</v>
      </c>
      <c r="C37" s="18">
        <f>C31-C34</f>
        <v>1504554</v>
      </c>
      <c r="D37" s="18">
        <f t="shared" si="0"/>
        <v>78894</v>
      </c>
      <c r="E37" s="36">
        <f t="shared" si="1"/>
        <v>5.5338580026093175E-2</v>
      </c>
    </row>
    <row r="38" spans="1:5" s="2" customFormat="1" ht="17.100000000000001" customHeight="1">
      <c r="A38" s="5" t="s">
        <v>37</v>
      </c>
      <c r="B38" s="19">
        <v>883909</v>
      </c>
      <c r="C38" s="19">
        <f>ROUND(C37*0.62,0)</f>
        <v>932823</v>
      </c>
      <c r="D38" s="19">
        <f t="shared" si="0"/>
        <v>48914</v>
      </c>
      <c r="E38" s="35">
        <f t="shared" si="1"/>
        <v>5.5338275772732259E-2</v>
      </c>
    </row>
    <row r="39" spans="1:5" s="2" customFormat="1" ht="18" customHeight="1" thickBot="1">
      <c r="A39" s="8" t="s">
        <v>38</v>
      </c>
      <c r="B39" s="20">
        <v>541751</v>
      </c>
      <c r="C39" s="20">
        <f>C37-C38</f>
        <v>571731</v>
      </c>
      <c r="D39" s="20">
        <f t="shared" si="0"/>
        <v>29980</v>
      </c>
      <c r="E39" s="38">
        <f t="shared" si="1"/>
        <v>5.5339076439175933E-2</v>
      </c>
    </row>
    <row r="40" spans="1:5" ht="128.44999999999999" customHeight="1" thickBot="1">
      <c r="A40" s="42" t="s">
        <v>39</v>
      </c>
      <c r="B40" s="43"/>
      <c r="C40" s="43"/>
      <c r="D40" s="43"/>
      <c r="E40" s="44"/>
    </row>
    <row r="41" spans="1:5" ht="14.1" customHeight="1" thickBot="1">
      <c r="A41" s="106" t="s">
        <v>40</v>
      </c>
      <c r="B41" s="113"/>
      <c r="C41" s="113"/>
      <c r="D41" s="107" t="s">
        <v>41</v>
      </c>
      <c r="E41" s="108">
        <v>46140</v>
      </c>
    </row>
    <row r="42" spans="1:5" ht="12.95" thickTop="1"/>
    <row r="45" spans="1:5" ht="48.6" customHeight="1"/>
    <row r="52" ht="12.95" hidden="1" thickBot="1"/>
  </sheetData>
  <mergeCells count="1">
    <mergeCell ref="B41:C41"/>
  </mergeCells>
  <printOptions horizontalCentered="1"/>
  <pageMargins left="0.45" right="0.45" top="0.25" bottom="0.25" header="0.05" footer="0.05"/>
  <pageSetup scale="8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BC878-1CDA-4B71-816A-FC9B40F20330}">
  <dimension ref="A1:G42"/>
  <sheetViews>
    <sheetView zoomScale="160" zoomScaleNormal="160" workbookViewId="0">
      <selection activeCell="A41" sqref="A41"/>
    </sheetView>
  </sheetViews>
  <sheetFormatPr defaultColWidth="8.85546875" defaultRowHeight="12.6"/>
  <cols>
    <col min="1" max="1" width="35.85546875" style="91" customWidth="1"/>
    <col min="2" max="2" width="15.7109375" style="91" customWidth="1"/>
    <col min="3" max="3" width="18.5703125" style="91" customWidth="1"/>
    <col min="4" max="4" width="20.28515625" style="91" customWidth="1"/>
    <col min="5" max="5" width="11" style="91" bestFit="1" customWidth="1"/>
    <col min="6" max="6" width="14.42578125" style="91" customWidth="1"/>
    <col min="7" max="16384" width="8.85546875" style="91"/>
  </cols>
  <sheetData>
    <row r="1" spans="1:7" ht="23.1" customHeight="1" thickBot="1">
      <c r="A1" s="102" t="s">
        <v>42</v>
      </c>
      <c r="B1" s="45"/>
      <c r="C1" s="45"/>
      <c r="D1" s="46"/>
      <c r="E1" s="92"/>
      <c r="F1" s="93"/>
    </row>
    <row r="2" spans="1:7" ht="20.100000000000001" customHeight="1">
      <c r="A2" s="103" t="s">
        <v>43</v>
      </c>
      <c r="B2" s="47"/>
      <c r="C2" s="47"/>
      <c r="D2" s="48"/>
      <c r="E2" s="92"/>
      <c r="F2" s="93"/>
    </row>
    <row r="3" spans="1:7" s="94" customFormat="1" ht="13.5" customHeight="1" thickBot="1">
      <c r="A3" s="104" t="s">
        <v>44</v>
      </c>
      <c r="B3" s="49"/>
      <c r="C3" s="49"/>
      <c r="D3" s="50"/>
      <c r="E3" s="51"/>
    </row>
    <row r="4" spans="1:7" ht="13.5" customHeight="1" thickBot="1">
      <c r="A4" s="52"/>
      <c r="B4" s="52" t="s">
        <v>4</v>
      </c>
      <c r="C4" s="52" t="s">
        <v>5</v>
      </c>
      <c r="D4" s="52" t="s">
        <v>6</v>
      </c>
    </row>
    <row r="5" spans="1:7" ht="55.5" customHeight="1" thickBot="1">
      <c r="A5" s="89" t="s">
        <v>8</v>
      </c>
      <c r="B5" s="53" t="s">
        <v>45</v>
      </c>
      <c r="C5" s="54" t="s">
        <v>46</v>
      </c>
      <c r="D5" s="54" t="s">
        <v>47</v>
      </c>
    </row>
    <row r="6" spans="1:7" ht="1.1499999999999999" hidden="1" customHeight="1" thickBot="1">
      <c r="A6" s="90"/>
      <c r="B6" s="55">
        <v>20790363</v>
      </c>
      <c r="C6" s="56"/>
      <c r="D6" s="95"/>
    </row>
    <row r="7" spans="1:7" s="93" customFormat="1" ht="17.100000000000001" customHeight="1">
      <c r="A7" s="57" t="s">
        <v>13</v>
      </c>
      <c r="B7" s="58">
        <v>17787057</v>
      </c>
      <c r="C7" s="96">
        <v>3825077</v>
      </c>
      <c r="D7" s="59">
        <f t="shared" ref="D7:D17" si="0">B7-C7</f>
        <v>13961980</v>
      </c>
      <c r="F7" s="97"/>
      <c r="G7" s="98"/>
    </row>
    <row r="8" spans="1:7" s="93" customFormat="1" ht="17.100000000000001" customHeight="1">
      <c r="A8" s="60" t="s">
        <v>14</v>
      </c>
      <c r="B8" s="61">
        <f>ROUND(B7*0.6,0)</f>
        <v>10672234</v>
      </c>
      <c r="C8" s="61">
        <f>ROUND(C7*0.6,0)</f>
        <v>2295046</v>
      </c>
      <c r="D8" s="62">
        <f t="shared" si="0"/>
        <v>8377188</v>
      </c>
      <c r="F8" s="99"/>
    </row>
    <row r="9" spans="1:7" s="93" customFormat="1" ht="17.100000000000001" customHeight="1">
      <c r="A9" s="63" t="s">
        <v>15</v>
      </c>
      <c r="B9" s="55">
        <f>ROUND(B8*0.9,0)</f>
        <v>9605011</v>
      </c>
      <c r="C9" s="55">
        <f>ROUND(C8*0.9,0)</f>
        <v>2065541</v>
      </c>
      <c r="D9" s="59">
        <f t="shared" si="0"/>
        <v>7539470</v>
      </c>
      <c r="F9" s="99"/>
    </row>
    <row r="10" spans="1:7" s="93" customFormat="1" ht="17.100000000000001" customHeight="1">
      <c r="A10" s="63" t="s">
        <v>48</v>
      </c>
      <c r="B10" s="55">
        <f>B8-B9</f>
        <v>1067223</v>
      </c>
      <c r="C10" s="55">
        <f>C8-C9</f>
        <v>229505</v>
      </c>
      <c r="D10" s="59">
        <f t="shared" si="0"/>
        <v>837718</v>
      </c>
      <c r="F10" s="99"/>
    </row>
    <row r="11" spans="1:7" s="93" customFormat="1" ht="17.100000000000001" customHeight="1">
      <c r="A11" s="60" t="s">
        <v>17</v>
      </c>
      <c r="B11" s="55">
        <f>ROUND(B7*0.25,0)</f>
        <v>4446764</v>
      </c>
      <c r="C11" s="55">
        <f>ROUND(C7*0.25,0)</f>
        <v>956269</v>
      </c>
      <c r="D11" s="59">
        <f t="shared" si="0"/>
        <v>3490495</v>
      </c>
      <c r="F11" s="99"/>
    </row>
    <row r="12" spans="1:7" s="93" customFormat="1" ht="17.100000000000001" customHeight="1" thickBot="1">
      <c r="A12" s="64" t="s">
        <v>18</v>
      </c>
      <c r="B12" s="65">
        <f>ROUND(B7*0.15,0)</f>
        <v>2668059</v>
      </c>
      <c r="C12" s="65">
        <f>ROUND(C7*0.15,0)</f>
        <v>573762</v>
      </c>
      <c r="D12" s="66">
        <f t="shared" si="0"/>
        <v>2094297</v>
      </c>
      <c r="F12" s="99"/>
    </row>
    <row r="13" spans="1:7" s="93" customFormat="1" ht="17.100000000000001" customHeight="1">
      <c r="A13" s="57" t="s">
        <v>19</v>
      </c>
      <c r="B13" s="58">
        <v>18836344</v>
      </c>
      <c r="C13" s="96">
        <v>3520981</v>
      </c>
      <c r="D13" s="67">
        <f t="shared" si="0"/>
        <v>15315363</v>
      </c>
      <c r="F13" s="99"/>
      <c r="G13" s="98"/>
    </row>
    <row r="14" spans="1:7" s="93" customFormat="1" ht="17.100000000000001" customHeight="1">
      <c r="A14" s="60" t="s">
        <v>20</v>
      </c>
      <c r="B14" s="61">
        <f>ROUND(B13*0.85, 0)</f>
        <v>16010892</v>
      </c>
      <c r="C14" s="61">
        <f>ROUND(C13*0.85, 0)</f>
        <v>2992834</v>
      </c>
      <c r="D14" s="62">
        <f t="shared" si="0"/>
        <v>13018058</v>
      </c>
      <c r="E14" s="99"/>
      <c r="F14" s="99"/>
    </row>
    <row r="15" spans="1:7" s="93" customFormat="1" ht="17.100000000000001" customHeight="1">
      <c r="A15" s="63" t="s">
        <v>15</v>
      </c>
      <c r="B15" s="55">
        <f>ROUND(B14*0.9,0)</f>
        <v>14409803</v>
      </c>
      <c r="C15" s="55">
        <f>ROUND(C14*0.9,0)</f>
        <v>2693551</v>
      </c>
      <c r="D15" s="59">
        <f t="shared" si="0"/>
        <v>11716252</v>
      </c>
      <c r="F15" s="99"/>
    </row>
    <row r="16" spans="1:7" s="93" customFormat="1" ht="17.100000000000001" customHeight="1">
      <c r="A16" s="63" t="s">
        <v>48</v>
      </c>
      <c r="B16" s="55">
        <f>B14-B15</f>
        <v>1601089</v>
      </c>
      <c r="C16" s="55">
        <f>C14-C15</f>
        <v>299283</v>
      </c>
      <c r="D16" s="59">
        <f t="shared" si="0"/>
        <v>1301806</v>
      </c>
      <c r="F16" s="99"/>
    </row>
    <row r="17" spans="1:7" s="93" customFormat="1" ht="17.100000000000001" customHeight="1" thickBot="1">
      <c r="A17" s="64" t="s">
        <v>21</v>
      </c>
      <c r="B17" s="68">
        <f>ROUND(B13*0.15,0)</f>
        <v>2825452</v>
      </c>
      <c r="C17" s="68">
        <f>ROUND(C13*0.15,0)</f>
        <v>528147</v>
      </c>
      <c r="D17" s="66">
        <f t="shared" si="0"/>
        <v>2297305</v>
      </c>
      <c r="F17" s="99"/>
    </row>
    <row r="18" spans="1:7" s="93" customFormat="1" ht="17.100000000000001" customHeight="1">
      <c r="A18" s="57" t="s">
        <v>22</v>
      </c>
      <c r="B18" s="69">
        <v>22212048</v>
      </c>
      <c r="C18" s="69">
        <v>22212048</v>
      </c>
      <c r="D18" s="70"/>
      <c r="G18" s="98"/>
    </row>
    <row r="19" spans="1:7" s="93" customFormat="1" ht="17.100000000000001" customHeight="1">
      <c r="A19" s="60" t="s">
        <v>20</v>
      </c>
      <c r="B19" s="61">
        <f>ROUND(B18*0.85,0)</f>
        <v>18880241</v>
      </c>
      <c r="C19" s="61">
        <f>ROUND(C18*0.85,0)</f>
        <v>18880241</v>
      </c>
      <c r="D19" s="71"/>
    </row>
    <row r="20" spans="1:7" s="93" customFormat="1" ht="17.100000000000001" customHeight="1">
      <c r="A20" s="63" t="s">
        <v>15</v>
      </c>
      <c r="B20" s="55">
        <f>ROUND(B19*0.9,0)</f>
        <v>16992217</v>
      </c>
      <c r="C20" s="55">
        <f>ROUND(C19*0.9,0)</f>
        <v>16992217</v>
      </c>
      <c r="D20" s="71"/>
    </row>
    <row r="21" spans="1:7" s="93" customFormat="1" ht="17.100000000000001" customHeight="1">
      <c r="A21" s="63" t="s">
        <v>48</v>
      </c>
      <c r="B21" s="55">
        <f>B19-B20</f>
        <v>1888024</v>
      </c>
      <c r="C21" s="55">
        <f>C19-C20</f>
        <v>1888024</v>
      </c>
      <c r="D21" s="71"/>
    </row>
    <row r="22" spans="1:7" s="93" customFormat="1" ht="17.100000000000001" customHeight="1" thickBot="1">
      <c r="A22" s="64" t="s">
        <v>21</v>
      </c>
      <c r="B22" s="72">
        <f>ROUND(B18*0.15,0)</f>
        <v>3331807</v>
      </c>
      <c r="C22" s="72">
        <f>ROUND(C18*0.15,0)</f>
        <v>3331807</v>
      </c>
      <c r="D22" s="73"/>
    </row>
    <row r="23" spans="1:7" s="93" customFormat="1" ht="17.100000000000001" customHeight="1">
      <c r="A23" s="57" t="s">
        <v>23</v>
      </c>
      <c r="B23" s="69">
        <f t="shared" ref="B23:C26" si="1">B7+B13+B18</f>
        <v>58835449</v>
      </c>
      <c r="C23" s="69">
        <f t="shared" si="1"/>
        <v>29558106</v>
      </c>
      <c r="D23" s="67">
        <f>B23-C23</f>
        <v>29277343</v>
      </c>
      <c r="F23" s="99"/>
    </row>
    <row r="24" spans="1:7" s="93" customFormat="1" ht="17.100000000000001" customHeight="1">
      <c r="A24" s="60" t="s">
        <v>24</v>
      </c>
      <c r="B24" s="61">
        <f t="shared" si="1"/>
        <v>45563367</v>
      </c>
      <c r="C24" s="61">
        <f t="shared" si="1"/>
        <v>24168121</v>
      </c>
      <c r="D24" s="62">
        <f t="shared" ref="D24:D30" si="2">B24-C24</f>
        <v>21395246</v>
      </c>
      <c r="F24" s="99"/>
    </row>
    <row r="25" spans="1:7" s="93" customFormat="1" ht="17.100000000000001" customHeight="1">
      <c r="A25" s="63" t="s">
        <v>15</v>
      </c>
      <c r="B25" s="55">
        <f t="shared" si="1"/>
        <v>41007031</v>
      </c>
      <c r="C25" s="55">
        <f t="shared" si="1"/>
        <v>21751309</v>
      </c>
      <c r="D25" s="59">
        <f t="shared" si="2"/>
        <v>19255722</v>
      </c>
    </row>
    <row r="26" spans="1:7" s="93" customFormat="1" ht="17.100000000000001" customHeight="1">
      <c r="A26" s="63" t="s">
        <v>48</v>
      </c>
      <c r="B26" s="55">
        <f t="shared" si="1"/>
        <v>4556336</v>
      </c>
      <c r="C26" s="55">
        <f t="shared" si="1"/>
        <v>2416812</v>
      </c>
      <c r="D26" s="59">
        <f t="shared" si="2"/>
        <v>2139524</v>
      </c>
    </row>
    <row r="27" spans="1:7" s="93" customFormat="1" ht="17.100000000000001" customHeight="1">
      <c r="A27" s="60" t="s">
        <v>26</v>
      </c>
      <c r="B27" s="55">
        <f>B11</f>
        <v>4446764</v>
      </c>
      <c r="C27" s="55">
        <f>C11</f>
        <v>956269</v>
      </c>
      <c r="D27" s="59">
        <f t="shared" si="2"/>
        <v>3490495</v>
      </c>
    </row>
    <row r="28" spans="1:7" s="93" customFormat="1" ht="17.100000000000001" customHeight="1">
      <c r="A28" s="74" t="s">
        <v>27</v>
      </c>
      <c r="B28" s="72">
        <f>+B12+B17+B22</f>
        <v>8825318</v>
      </c>
      <c r="C28" s="72">
        <f>+C12+C17+C22</f>
        <v>4433716</v>
      </c>
      <c r="D28" s="59">
        <f t="shared" si="2"/>
        <v>4391602</v>
      </c>
      <c r="E28" s="100"/>
    </row>
    <row r="29" spans="1:7" s="93" customFormat="1" ht="17.100000000000001" customHeight="1">
      <c r="A29" s="75" t="s">
        <v>49</v>
      </c>
      <c r="B29" s="55">
        <f>B28-B30</f>
        <v>5883545.5499999998</v>
      </c>
      <c r="C29" s="55">
        <f>C28-C30</f>
        <v>2955810.6999999997</v>
      </c>
      <c r="D29" s="59">
        <f t="shared" si="2"/>
        <v>2927734.85</v>
      </c>
      <c r="E29" s="100"/>
    </row>
    <row r="30" spans="1:7" s="93" customFormat="1" ht="17.100000000000001" customHeight="1" thickBot="1">
      <c r="A30" s="76" t="s">
        <v>29</v>
      </c>
      <c r="B30" s="65">
        <f>(B7*0.05)+(B13*0.05)+(B18*0.05)</f>
        <v>2941772.45</v>
      </c>
      <c r="C30" s="65">
        <f>(C7*0.05)+(C13*0.05)+(C18*0.05)</f>
        <v>1477905.3000000003</v>
      </c>
      <c r="D30" s="66">
        <f t="shared" si="2"/>
        <v>1463867.15</v>
      </c>
      <c r="E30" s="100"/>
    </row>
    <row r="31" spans="1:7" s="93" customFormat="1" ht="17.100000000000001" customHeight="1">
      <c r="A31" s="57" t="s">
        <v>30</v>
      </c>
      <c r="B31" s="77">
        <v>15045542</v>
      </c>
      <c r="C31" s="77">
        <v>15045542</v>
      </c>
      <c r="D31" s="70"/>
    </row>
    <row r="32" spans="1:7" s="93" customFormat="1" ht="17.100000000000001" customHeight="1">
      <c r="A32" s="63" t="s">
        <v>31</v>
      </c>
      <c r="B32" s="78">
        <f>B35+B38</f>
        <v>11765613</v>
      </c>
      <c r="C32" s="78">
        <f>C35+C38</f>
        <v>11765613</v>
      </c>
      <c r="D32" s="79"/>
    </row>
    <row r="33" spans="1:7" s="93" customFormat="1" ht="17.100000000000001" customHeight="1">
      <c r="A33" s="63" t="s">
        <v>32</v>
      </c>
      <c r="B33" s="80">
        <f>B36+B39</f>
        <v>3279929</v>
      </c>
      <c r="C33" s="80">
        <f>C36+C39</f>
        <v>3279929</v>
      </c>
      <c r="D33" s="71"/>
    </row>
    <row r="34" spans="1:7" s="93" customFormat="1" ht="17.100000000000001" customHeight="1">
      <c r="A34" s="81" t="s">
        <v>33</v>
      </c>
      <c r="B34" s="82">
        <f>ROUND(B31*0.9,0)</f>
        <v>13540988</v>
      </c>
      <c r="C34" s="82">
        <f>ROUND(C31*0.9,0)</f>
        <v>13540988</v>
      </c>
      <c r="D34" s="71"/>
    </row>
    <row r="35" spans="1:7" s="93" customFormat="1" ht="17.100000000000001" customHeight="1">
      <c r="A35" s="63" t="s">
        <v>34</v>
      </c>
      <c r="B35" s="83">
        <f>ROUND(B34*0.8,0)</f>
        <v>10832790</v>
      </c>
      <c r="C35" s="83">
        <f>ROUND(C34*0.8,0)</f>
        <v>10832790</v>
      </c>
      <c r="D35" s="71"/>
    </row>
    <row r="36" spans="1:7" s="93" customFormat="1" ht="17.100000000000001" customHeight="1">
      <c r="A36" s="63" t="s">
        <v>35</v>
      </c>
      <c r="B36" s="82">
        <f>B34-B35</f>
        <v>2708198</v>
      </c>
      <c r="C36" s="82">
        <f>C34-C35</f>
        <v>2708198</v>
      </c>
      <c r="D36" s="71"/>
    </row>
    <row r="37" spans="1:7" s="93" customFormat="1" ht="17.100000000000001" customHeight="1">
      <c r="A37" s="81" t="s">
        <v>36</v>
      </c>
      <c r="B37" s="82">
        <f>B31-B34</f>
        <v>1504554</v>
      </c>
      <c r="C37" s="82">
        <f>C31-C34</f>
        <v>1504554</v>
      </c>
      <c r="D37" s="71"/>
    </row>
    <row r="38" spans="1:7" s="93" customFormat="1" ht="17.100000000000001" customHeight="1">
      <c r="A38" s="63" t="s">
        <v>37</v>
      </c>
      <c r="B38" s="83">
        <f>ROUND(B37*0.62,0)</f>
        <v>932823</v>
      </c>
      <c r="C38" s="83">
        <f>ROUND(C37*0.62,0)</f>
        <v>932823</v>
      </c>
      <c r="D38" s="71"/>
    </row>
    <row r="39" spans="1:7" s="93" customFormat="1" ht="17.100000000000001" customHeight="1" thickBot="1">
      <c r="A39" s="84" t="s">
        <v>38</v>
      </c>
      <c r="B39" s="85">
        <f>B37-B38</f>
        <v>571731</v>
      </c>
      <c r="C39" s="85">
        <f>C37-C38</f>
        <v>571731</v>
      </c>
      <c r="D39" s="73"/>
    </row>
    <row r="40" spans="1:7" ht="102.6" customHeight="1" thickBot="1">
      <c r="A40" s="86" t="s">
        <v>50</v>
      </c>
      <c r="B40" s="87"/>
      <c r="C40" s="87"/>
      <c r="D40" s="88"/>
      <c r="G40" s="101"/>
    </row>
    <row r="41" spans="1:7" ht="13.5" customHeight="1" thickBot="1">
      <c r="A41" s="109" t="s">
        <v>51</v>
      </c>
      <c r="B41" s="110" t="s">
        <v>52</v>
      </c>
      <c r="C41" s="111" t="s">
        <v>41</v>
      </c>
      <c r="D41" s="112">
        <v>46140</v>
      </c>
    </row>
    <row r="42" spans="1:7" ht="12.6" customHeight="1"/>
  </sheetData>
  <printOptions horizontalCentered="1"/>
  <pageMargins left="0.25" right="0.25" top="0.27" bottom="0.3" header="0.12" footer="0.13"/>
  <pageSetup scale="90" orientation="portrait" horizontalDpi="1200" verticalDpi="1200" r:id="rId1"/>
  <headerFooter alignWithMargins="0"/>
  <ignoredErrors>
    <ignoredError sqref="C8 D7:D17 B8:B17 C9:C17 B19:B30 C19:C30 D23:D30 B32:C39"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8197ce3-f327-445f-9ae6-74b08f5a20a9">
      <Terms xmlns="http://schemas.microsoft.com/office/infopath/2007/PartnerControls"/>
    </lcf76f155ced4ddcb4097134ff3c332f>
    <TaxCatchAll xmlns="69eef59b-4fb6-4551-80fa-880d5adf8c1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95036446F218841831E389EE0ED1EE2" ma:contentTypeVersion="12" ma:contentTypeDescription="Create a new document." ma:contentTypeScope="" ma:versionID="6151f0571e7ae9a1eae29ca63b11f225">
  <xsd:schema xmlns:xsd="http://www.w3.org/2001/XMLSchema" xmlns:xs="http://www.w3.org/2001/XMLSchema" xmlns:p="http://schemas.microsoft.com/office/2006/metadata/properties" xmlns:ns2="f8197ce3-f327-445f-9ae6-74b08f5a20a9" xmlns:ns3="69eef59b-4fb6-4551-80fa-880d5adf8c10" targetNamespace="http://schemas.microsoft.com/office/2006/metadata/properties" ma:root="true" ma:fieldsID="73640304bb77ae64b651e328f036bc53" ns2:_="" ns3:_="">
    <xsd:import namespace="f8197ce3-f327-445f-9ae6-74b08f5a20a9"/>
    <xsd:import namespace="69eef59b-4fb6-4551-80fa-880d5adf8c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197ce3-f327-445f-9ae6-74b08f5a20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9eef59b-4fb6-4551-80fa-880d5adf8c1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dc2c101-171c-4685-bb13-f9d5109e079d}" ma:internalName="TaxCatchAll" ma:showField="CatchAllData" ma:web="69eef59b-4fb6-4551-80fa-880d5adf8c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C33DF2-F8DC-4615-BC4F-53D3CC421FDB}"/>
</file>

<file path=customXml/itemProps2.xml><?xml version="1.0" encoding="utf-8"?>
<ds:datastoreItem xmlns:ds="http://schemas.openxmlformats.org/officeDocument/2006/customXml" ds:itemID="{072FD32C-D71C-40C6-879E-50959855FBE2}"/>
</file>

<file path=customXml/itemProps3.xml><?xml version="1.0" encoding="utf-8"?>
<ds:datastoreItem xmlns:ds="http://schemas.openxmlformats.org/officeDocument/2006/customXml" ds:itemID="{221EFB00-FD93-44B6-9675-DE659B2B5F57}"/>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Home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Gene White</dc:creator>
  <cp:keywords/>
  <dc:description/>
  <cp:lastModifiedBy>Boyle, Marilyn (DCS)</cp:lastModifiedBy>
  <cp:revision/>
  <dcterms:created xsi:type="dcterms:W3CDTF">2004-03-25T11:45:49Z</dcterms:created>
  <dcterms:modified xsi:type="dcterms:W3CDTF">2026-07-10T18:51:49Z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0x010100A95036446F218841831E389EE0ED1EE2</vt:lpwstr>
  </property>
  <property fmtid="{D5CDD505-2E9C-101B-9397-08002B2CF9AE}" pid="3" name="MediaServiceImageTags">
    <vt:lpwstr/>
  </property>
</Properties>
</file>