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ield" sheetId="1" r:id="rId1"/>
    <sheet name="Sheet1" sheetId="2" r:id="rId2"/>
  </sheets>
  <definedNames>
    <definedName name="_xlnm.Print_Area" localSheetId="0">'Field'!$A$1:$O$39</definedName>
  </definedNames>
  <calcPr fullCalcOnLoad="1"/>
</workbook>
</file>

<file path=xl/sharedStrings.xml><?xml version="1.0" encoding="utf-8"?>
<sst xmlns="http://schemas.openxmlformats.org/spreadsheetml/2006/main" count="92" uniqueCount="58">
  <si>
    <t>TOTAL</t>
  </si>
  <si>
    <t>35% based on New Participants</t>
  </si>
  <si>
    <t>50 % based on Active Participants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</si>
  <si>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</si>
  <si>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</si>
  <si>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</si>
  <si>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</si>
  <si>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</si>
  <si>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</si>
  <si>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</si>
  <si>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</si>
  <si>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</si>
  <si>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</si>
  <si>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</si>
  <si>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</si>
  <si>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</si>
  <si>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</si>
  <si>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</si>
  <si>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</si>
  <si>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</si>
  <si>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</si>
  <si>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</si>
  <si>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</si>
  <si>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</si>
  <si>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</si>
  <si>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</si>
  <si>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</si>
  <si>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</si>
  <si>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</si>
  <si>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</si>
  <si>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Cape &amp; Islands</t>
  </si>
  <si>
    <t>Franklin Hampshire</t>
  </si>
  <si>
    <t>Greater Lowell</t>
  </si>
  <si>
    <t>Greater New Bedford</t>
  </si>
  <si>
    <t>Metro SW</t>
  </si>
  <si>
    <t>North Central MA</t>
  </si>
  <si>
    <t>Local WIOA Area</t>
  </si>
  <si>
    <t>TAA Infrastructure Funding (5%)/or hold harmless ffrom 1st allocation</t>
  </si>
  <si>
    <t>BSR Support for TAA Activities (5%) CMRE</t>
  </si>
  <si>
    <t>Merrimack Valley</t>
  </si>
  <si>
    <t>TAA Case Management and Reemployment Funding for the Field FY20</t>
  </si>
  <si>
    <t>J402</t>
  </si>
  <si>
    <t>October 1, 2019-September 30, 2022</t>
  </si>
  <si>
    <t>Petitions Certified 7/1/19 through 6/30/2020</t>
  </si>
  <si>
    <t>New Participants FY20 through 6/30/2020</t>
  </si>
  <si>
    <t>Active Participants as of 6/30/2020</t>
  </si>
  <si>
    <t>TOTAL + HOLD HARMLESS*</t>
  </si>
  <si>
    <t>*</t>
  </si>
  <si>
    <t>Final as of 11-2-2020</t>
  </si>
  <si>
    <t>TRADE:</t>
  </si>
  <si>
    <t>CFDA #                           </t>
  </si>
  <si>
    <t>PHASE CODES               </t>
  </si>
  <si>
    <t xml:space="preserve">Appropriation:  </t>
  </si>
  <si>
    <t>PROGRAM NAME         </t>
  </si>
  <si>
    <t xml:space="preserve">Service Dates:                </t>
  </si>
  <si>
    <t xml:space="preserve">SSTA Code:  </t>
  </si>
  <si>
    <t>DCSL_FTAA_PROG_EOL115</t>
  </si>
  <si>
    <t>FTRADE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</si>
</sst>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0.00000"/>
    <numFmt numFmtId="172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8" fontId="42" fillId="0" borderId="0" xfId="0" applyNumberFormat="1" applyFont="1" applyAlignment="1">
      <alignment/>
    </xf>
    <xf numFmtId="44" fontId="42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44" fontId="22" fillId="33" borderId="0" xfId="0" applyNumberFormat="1" applyFont="1" applyFill="1" applyAlignment="1">
      <alignment/>
    </xf>
    <xf numFmtId="0" fontId="20" fillId="0" borderId="10" xfId="0" applyFont="1" applyBorder="1" applyAlignment="1">
      <alignment/>
    </xf>
    <xf numFmtId="10" fontId="20" fillId="0" borderId="10" xfId="0" applyNumberFormat="1" applyFont="1" applyBorder="1" applyAlignment="1">
      <alignment/>
    </xf>
    <xf numFmtId="44" fontId="2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9" fontId="43" fillId="0" borderId="10" xfId="0" applyNumberFormat="1" applyFont="1" applyBorder="1" applyAlignment="1">
      <alignment/>
    </xf>
    <xf numFmtId="44" fontId="43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44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44" fontId="20" fillId="0" borderId="0" xfId="44" applyFont="1" applyFill="1" applyAlignment="1">
      <alignment/>
    </xf>
    <xf numFmtId="44" fontId="43" fillId="0" borderId="0" xfId="0" applyNumberFormat="1" applyFont="1" applyFill="1" applyAlignment="1">
      <alignment/>
    </xf>
    <xf numFmtId="9" fontId="20" fillId="0" borderId="0" xfId="59" applyFont="1" applyFill="1" applyAlignment="1">
      <alignment/>
    </xf>
    <xf numFmtId="44" fontId="20" fillId="35" borderId="0" xfId="0" applyNumberFormat="1" applyFont="1" applyFill="1" applyAlignment="1">
      <alignment/>
    </xf>
    <xf numFmtId="0" fontId="18" fillId="35" borderId="11" xfId="0" applyFont="1" applyFill="1" applyBorder="1" applyAlignment="1">
      <alignment horizontal="center"/>
    </xf>
    <xf numFmtId="44" fontId="20" fillId="36" borderId="0" xfId="44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18" fillId="37" borderId="0" xfId="0" applyFont="1" applyFill="1" applyAlignment="1">
      <alignment horizontal="left"/>
    </xf>
    <xf numFmtId="0" fontId="1" fillId="37" borderId="0" xfId="0" applyFont="1" applyFill="1" applyAlignment="1">
      <alignment/>
    </xf>
    <xf numFmtId="8" fontId="23" fillId="0" borderId="0" xfId="0" applyNumberFormat="1" applyFont="1" applyAlignment="1">
      <alignment horizontal="center"/>
    </xf>
    <xf numFmtId="44" fontId="18" fillId="37" borderId="0" xfId="0" applyNumberFormat="1" applyFont="1" applyFill="1" applyAlignment="1">
      <alignment horizontal="left"/>
    </xf>
    <xf numFmtId="44" fontId="1" fillId="37" borderId="0" xfId="0" applyNumberFormat="1" applyFont="1" applyFill="1" applyAlignment="1">
      <alignment/>
    </xf>
    <xf numFmtId="44" fontId="23" fillId="0" borderId="0" xfId="0" applyNumberFormat="1" applyFont="1" applyAlignment="1">
      <alignment horizontal="center"/>
    </xf>
    <xf numFmtId="0" fontId="18" fillId="37" borderId="0" xfId="0" applyFont="1" applyFill="1" applyAlignment="1">
      <alignment/>
    </xf>
    <xf numFmtId="0" fontId="18" fillId="38" borderId="11" xfId="0" applyFont="1" applyFill="1" applyBorder="1" applyAlignment="1">
      <alignment/>
    </xf>
    <xf numFmtId="0" fontId="18" fillId="37" borderId="11" xfId="0" applyFont="1" applyFill="1" applyBorder="1" applyAlignment="1">
      <alignment/>
    </xf>
    <xf numFmtId="0" fontId="18" fillId="37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" fillId="38" borderId="0" xfId="0" applyFont="1" applyFill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44" fontId="23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8" fontId="20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4" fontId="22" fillId="36" borderId="0" xfId="44" applyFont="1" applyFill="1" applyAlignment="1">
      <alignment horizontal="center" wrapText="1"/>
    </xf>
    <xf numFmtId="44" fontId="20" fillId="0" borderId="0" xfId="44" applyFont="1" applyFill="1" applyAlignment="1">
      <alignment horizontal="center"/>
    </xf>
    <xf numFmtId="44" fontId="43" fillId="0" borderId="0" xfId="44" applyFont="1" applyFill="1" applyAlignment="1">
      <alignment/>
    </xf>
    <xf numFmtId="2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4" fontId="22" fillId="39" borderId="0" xfId="44" applyFont="1" applyFill="1" applyAlignment="1">
      <alignment horizontal="center" wrapText="1"/>
    </xf>
    <xf numFmtId="44" fontId="20" fillId="36" borderId="0" xfId="44" applyFont="1" applyFill="1" applyAlignment="1">
      <alignment horizontal="right"/>
    </xf>
    <xf numFmtId="10" fontId="1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8" fontId="22" fillId="0" borderId="0" xfId="0" applyNumberFormat="1" applyFont="1" applyFill="1" applyBorder="1" applyAlignment="1">
      <alignment/>
    </xf>
    <xf numFmtId="8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44" fontId="20" fillId="0" borderId="0" xfId="44" applyFont="1" applyFill="1" applyBorder="1" applyAlignment="1">
      <alignment/>
    </xf>
    <xf numFmtId="9" fontId="20" fillId="0" borderId="0" xfId="59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8" fontId="22" fillId="0" borderId="0" xfId="0" applyNumberFormat="1" applyFont="1" applyFill="1" applyBorder="1" applyAlignment="1">
      <alignment horizontal="left"/>
    </xf>
    <xf numFmtId="4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4" fontId="22" fillId="0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4">
      <selection activeCell="B35" sqref="B35"/>
    </sheetView>
  </sheetViews>
  <sheetFormatPr defaultColWidth="15.57421875" defaultRowHeight="12.75"/>
  <cols>
    <col min="1" max="1" width="20.140625" style="1" customWidth="1"/>
    <col min="2" max="2" width="17.421875" style="1" customWidth="1"/>
    <col min="3" max="3" width="12.57421875" style="1" customWidth="1"/>
    <col min="4" max="7" width="15.57421875" style="1" customWidth="1"/>
    <col min="8" max="8" width="15.00390625" style="1" customWidth="1"/>
    <col min="9" max="11" width="15.57421875" style="1" customWidth="1"/>
    <col min="12" max="12" width="17.421875" style="26" customWidth="1"/>
    <col min="13" max="13" width="15.57421875" style="26" customWidth="1"/>
    <col min="14" max="14" width="19.57421875" style="26" bestFit="1" customWidth="1"/>
    <col min="15" max="15" width="21.7109375" style="26" customWidth="1"/>
    <col min="16" max="16384" width="15.57421875" style="26" customWidth="1"/>
  </cols>
  <sheetData>
    <row r="1" spans="1:19" s="1" customFormat="1" ht="32.25" customHeight="1">
      <c r="A1" s="24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26"/>
      <c r="Q1" s="26"/>
      <c r="R1" s="26"/>
      <c r="S1" s="26"/>
    </row>
    <row r="2" spans="1:19" s="1" customFormat="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P2" s="26"/>
      <c r="Q2" s="26"/>
      <c r="R2" s="26"/>
      <c r="S2" s="26"/>
    </row>
    <row r="3" spans="1:19" s="1" customFormat="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P3" s="26"/>
      <c r="Q3" s="26"/>
      <c r="R3" s="26"/>
      <c r="S3" s="26"/>
    </row>
    <row r="4" spans="1:19" s="1" customFormat="1" ht="15">
      <c r="A4" s="27" t="s">
        <v>0</v>
      </c>
      <c r="B4" s="28" t="s">
        <v>23</v>
      </c>
      <c r="C4" s="28"/>
      <c r="D4" s="28"/>
      <c r="E4" s="28" t="s">
        <v>1</v>
      </c>
      <c r="F4" s="28"/>
      <c r="G4" s="28"/>
      <c r="H4" s="28" t="s">
        <v>2</v>
      </c>
      <c r="I4" s="29"/>
      <c r="J4" s="29"/>
      <c r="K4" s="29"/>
      <c r="P4" s="26"/>
      <c r="Q4" s="26"/>
      <c r="R4" s="26"/>
      <c r="S4" s="26"/>
    </row>
    <row r="5" spans="1:19" s="1" customFormat="1" ht="15">
      <c r="A5" s="30">
        <v>1433120.7</v>
      </c>
      <c r="B5" s="31">
        <f>A5*0.15</f>
        <v>214968.10499999998</v>
      </c>
      <c r="C5" s="31"/>
      <c r="D5" s="28"/>
      <c r="E5" s="31">
        <f>A5*0.35</f>
        <v>501592.24499999994</v>
      </c>
      <c r="F5" s="31"/>
      <c r="G5" s="31"/>
      <c r="H5" s="31">
        <f>A5*0.5</f>
        <v>716560.35</v>
      </c>
      <c r="I5" s="32"/>
      <c r="J5" s="32"/>
      <c r="K5" s="32"/>
      <c r="P5" s="26"/>
      <c r="Q5" s="26"/>
      <c r="R5" s="26"/>
      <c r="S5" s="26"/>
    </row>
    <row r="6" spans="1:15" ht="25.5" customHeight="1">
      <c r="A6" s="33" t="s">
        <v>41</v>
      </c>
      <c r="B6" s="76" t="s">
        <v>43</v>
      </c>
      <c r="C6" s="76"/>
      <c r="D6" s="28"/>
      <c r="E6" s="34" t="s">
        <v>44</v>
      </c>
      <c r="F6" s="31"/>
      <c r="G6" s="31"/>
      <c r="H6" s="34" t="s">
        <v>45</v>
      </c>
      <c r="I6" s="32"/>
      <c r="J6" s="32"/>
      <c r="K6" s="32"/>
      <c r="L6" s="54"/>
      <c r="N6" s="57"/>
      <c r="O6" s="57"/>
    </row>
    <row r="7" spans="1:15" ht="42" customHeight="1">
      <c r="A7" s="35" t="s">
        <v>36</v>
      </c>
      <c r="B7" s="36"/>
      <c r="C7" s="37" t="s">
        <v>3</v>
      </c>
      <c r="D7" s="37" t="s">
        <v>4</v>
      </c>
      <c r="E7" s="36"/>
      <c r="F7" s="37" t="s">
        <v>3</v>
      </c>
      <c r="G7" s="37" t="s">
        <v>4</v>
      </c>
      <c r="H7" s="36"/>
      <c r="I7" s="37" t="s">
        <v>3</v>
      </c>
      <c r="J7" s="37" t="s">
        <v>4</v>
      </c>
      <c r="K7" s="37" t="s">
        <v>5</v>
      </c>
      <c r="L7" s="38" t="s">
        <v>37</v>
      </c>
      <c r="M7" s="22" t="s">
        <v>21</v>
      </c>
      <c r="N7" s="58" t="s">
        <v>38</v>
      </c>
      <c r="O7" s="53" t="s">
        <v>46</v>
      </c>
    </row>
    <row r="8" spans="1:17" ht="15">
      <c r="A8" s="39" t="s">
        <v>14</v>
      </c>
      <c r="B8" s="26">
        <v>0</v>
      </c>
      <c r="C8" s="40">
        <f>B8/B24</f>
        <v>0</v>
      </c>
      <c r="D8" s="41">
        <f>B5*C8</f>
        <v>0</v>
      </c>
      <c r="E8" s="26">
        <v>1</v>
      </c>
      <c r="F8" s="60">
        <f>E8/E24</f>
        <v>0.0017543859649122807</v>
      </c>
      <c r="G8" s="42">
        <f>E5*F8</f>
        <v>879.986394736842</v>
      </c>
      <c r="H8" s="26">
        <v>1</v>
      </c>
      <c r="I8" s="40">
        <f>H8/H24</f>
        <v>0.0008576329331046312</v>
      </c>
      <c r="J8" s="41">
        <f>H5*I8</f>
        <v>614.5457547169812</v>
      </c>
      <c r="K8" s="42">
        <f aca="true" t="shared" si="0" ref="K8:K23">D8+G8+J8</f>
        <v>1494.5321494538232</v>
      </c>
      <c r="L8" s="18">
        <f aca="true" t="shared" si="1" ref="L8:L23">K8*0.05</f>
        <v>74.72660747269116</v>
      </c>
      <c r="M8" s="21">
        <f>K8+L8</f>
        <v>1569.2587569265143</v>
      </c>
      <c r="N8" s="18">
        <v>1229.87</v>
      </c>
      <c r="O8" s="23">
        <f aca="true" t="shared" si="2" ref="O8:O23">M8+N8</f>
        <v>2799.128756926514</v>
      </c>
      <c r="P8" s="48"/>
      <c r="Q8" s="43"/>
    </row>
    <row r="9" spans="1:17" ht="15">
      <c r="A9" s="39" t="s">
        <v>10</v>
      </c>
      <c r="B9" s="26">
        <v>1</v>
      </c>
      <c r="C9" s="40">
        <f>B9/B24</f>
        <v>0.047619047619047616</v>
      </c>
      <c r="D9" s="41">
        <f>B5*C9</f>
        <v>10236.576428571427</v>
      </c>
      <c r="E9" s="26">
        <f>29-14</f>
        <v>15</v>
      </c>
      <c r="F9" s="60">
        <f>E9/E24</f>
        <v>0.02631578947368421</v>
      </c>
      <c r="G9" s="42">
        <f>E5*F9</f>
        <v>13199.79592105263</v>
      </c>
      <c r="H9" s="26">
        <f>90-14</f>
        <v>76</v>
      </c>
      <c r="I9" s="40">
        <f>H9/H24</f>
        <v>0.06518010291595197</v>
      </c>
      <c r="J9" s="41">
        <f>H5*I9</f>
        <v>46705.47735849056</v>
      </c>
      <c r="K9" s="42">
        <f t="shared" si="0"/>
        <v>70141.84970811462</v>
      </c>
      <c r="L9" s="18">
        <f t="shared" si="1"/>
        <v>3507.092485405731</v>
      </c>
      <c r="M9" s="21">
        <f aca="true" t="shared" si="3" ref="M9:M23">K9+L9</f>
        <v>73648.94219352036</v>
      </c>
      <c r="N9" s="18">
        <f aca="true" t="shared" si="4" ref="N9:N23">K9*0.05</f>
        <v>3507.092485405731</v>
      </c>
      <c r="O9" s="23">
        <f t="shared" si="2"/>
        <v>77156.0346789261</v>
      </c>
      <c r="P9" s="48"/>
      <c r="Q9" s="43"/>
    </row>
    <row r="10" spans="1:17" ht="15">
      <c r="A10" s="39" t="s">
        <v>6</v>
      </c>
      <c r="B10" s="26">
        <v>0</v>
      </c>
      <c r="C10" s="40">
        <f>B10/B24</f>
        <v>0</v>
      </c>
      <c r="D10" s="41">
        <f>B5*C10</f>
        <v>0</v>
      </c>
      <c r="E10" s="26">
        <v>74</v>
      </c>
      <c r="F10" s="60">
        <f>E10/E24</f>
        <v>0.12982456140350876</v>
      </c>
      <c r="G10" s="42">
        <f>E5*F10</f>
        <v>65118.9932105263</v>
      </c>
      <c r="H10" s="26">
        <v>194</v>
      </c>
      <c r="I10" s="40">
        <f>H10/H24</f>
        <v>0.16638078902229847</v>
      </c>
      <c r="J10" s="41">
        <f>H5*I10</f>
        <v>119221.87641509435</v>
      </c>
      <c r="K10" s="42">
        <f t="shared" si="0"/>
        <v>184340.86962562066</v>
      </c>
      <c r="L10" s="18">
        <f t="shared" si="1"/>
        <v>9217.043481281033</v>
      </c>
      <c r="M10" s="21">
        <f t="shared" si="3"/>
        <v>193557.9131069017</v>
      </c>
      <c r="N10" s="18">
        <f t="shared" si="4"/>
        <v>9217.043481281033</v>
      </c>
      <c r="O10" s="23">
        <f t="shared" si="2"/>
        <v>202774.95658818271</v>
      </c>
      <c r="P10" s="48"/>
      <c r="Q10" s="43"/>
    </row>
    <row r="11" spans="1:17" ht="15">
      <c r="A11" s="39" t="s">
        <v>16</v>
      </c>
      <c r="B11" s="26">
        <v>1</v>
      </c>
      <c r="C11" s="40">
        <f>B11/B24</f>
        <v>0.047619047619047616</v>
      </c>
      <c r="D11" s="41">
        <f>B5*C11</f>
        <v>10236.576428571427</v>
      </c>
      <c r="E11" s="26">
        <v>49</v>
      </c>
      <c r="F11" s="60">
        <f>E11/E24</f>
        <v>0.08596491228070176</v>
      </c>
      <c r="G11" s="42">
        <f>E5*F11</f>
        <v>43119.33334210526</v>
      </c>
      <c r="H11" s="26">
        <v>68</v>
      </c>
      <c r="I11" s="40">
        <f>H11/H24</f>
        <v>0.058319039451114926</v>
      </c>
      <c r="J11" s="41">
        <f>H5*I11</f>
        <v>41789.11132075472</v>
      </c>
      <c r="K11" s="42">
        <f t="shared" si="0"/>
        <v>95145.02109143141</v>
      </c>
      <c r="L11" s="18">
        <f t="shared" si="1"/>
        <v>4757.25105457157</v>
      </c>
      <c r="M11" s="21">
        <f t="shared" si="3"/>
        <v>99902.27214600297</v>
      </c>
      <c r="N11" s="18">
        <f t="shared" si="4"/>
        <v>4757.25105457157</v>
      </c>
      <c r="O11" s="23">
        <f t="shared" si="2"/>
        <v>104659.52320057453</v>
      </c>
      <c r="P11" s="48"/>
      <c r="Q11" s="43"/>
    </row>
    <row r="12" spans="1:17" ht="15">
      <c r="A12" s="39" t="s">
        <v>30</v>
      </c>
      <c r="B12" s="26">
        <v>0</v>
      </c>
      <c r="C12" s="40">
        <f>B12/B24</f>
        <v>0</v>
      </c>
      <c r="D12" s="41">
        <f>B5*C12</f>
        <v>0</v>
      </c>
      <c r="E12" s="26">
        <v>20</v>
      </c>
      <c r="F12" s="60">
        <f>E12/E24</f>
        <v>0.03508771929824561</v>
      </c>
      <c r="G12" s="42">
        <f>E5*F12</f>
        <v>17599.72789473684</v>
      </c>
      <c r="H12" s="26">
        <v>23</v>
      </c>
      <c r="I12" s="40">
        <f>H12/H24</f>
        <v>0.01972555746140652</v>
      </c>
      <c r="J12" s="41">
        <f>H5*I12</f>
        <v>14134.552358490566</v>
      </c>
      <c r="K12" s="42">
        <f t="shared" si="0"/>
        <v>31734.280253227407</v>
      </c>
      <c r="L12" s="18">
        <f t="shared" si="1"/>
        <v>1586.7140126613704</v>
      </c>
      <c r="M12" s="21">
        <f t="shared" si="3"/>
        <v>33320.994265888774</v>
      </c>
      <c r="N12" s="18">
        <f t="shared" si="4"/>
        <v>1586.7140126613704</v>
      </c>
      <c r="O12" s="59">
        <v>45067.22</v>
      </c>
      <c r="P12" s="48" t="s">
        <v>47</v>
      </c>
      <c r="Q12" s="43"/>
    </row>
    <row r="13" spans="1:17" ht="15">
      <c r="A13" s="39" t="s">
        <v>9</v>
      </c>
      <c r="B13" s="26">
        <v>1</v>
      </c>
      <c r="C13" s="40">
        <f>B13/B24</f>
        <v>0.047619047619047616</v>
      </c>
      <c r="D13" s="41">
        <f>B5*C13</f>
        <v>10236.576428571427</v>
      </c>
      <c r="E13" s="26">
        <v>29</v>
      </c>
      <c r="F13" s="60">
        <f>E13/E24</f>
        <v>0.05087719298245614</v>
      </c>
      <c r="G13" s="42">
        <f>E5*F13</f>
        <v>25519.605447368416</v>
      </c>
      <c r="H13" s="61">
        <v>108</v>
      </c>
      <c r="I13" s="40">
        <f>H13/H24</f>
        <v>0.09262435677530018</v>
      </c>
      <c r="J13" s="41">
        <f>H5*I13</f>
        <v>66370.94150943396</v>
      </c>
      <c r="K13" s="42">
        <f t="shared" si="0"/>
        <v>102127.12338537381</v>
      </c>
      <c r="L13" s="18">
        <f t="shared" si="1"/>
        <v>5106.356169268691</v>
      </c>
      <c r="M13" s="21">
        <f t="shared" si="3"/>
        <v>107233.4795546425</v>
      </c>
      <c r="N13" s="18">
        <f t="shared" si="4"/>
        <v>5106.356169268691</v>
      </c>
      <c r="O13" s="23">
        <f t="shared" si="2"/>
        <v>112339.8357239112</v>
      </c>
      <c r="P13" s="48"/>
      <c r="Q13" s="43"/>
    </row>
    <row r="14" spans="1:17" ht="15">
      <c r="A14" s="39" t="s">
        <v>31</v>
      </c>
      <c r="B14" s="26">
        <v>1</v>
      </c>
      <c r="C14" s="40">
        <f>B14/B24</f>
        <v>0.047619047619047616</v>
      </c>
      <c r="D14" s="41">
        <f>B5*C14</f>
        <v>10236.576428571427</v>
      </c>
      <c r="E14" s="26">
        <v>12</v>
      </c>
      <c r="F14" s="60">
        <f>E14/E24</f>
        <v>0.021052631578947368</v>
      </c>
      <c r="G14" s="42">
        <f>E5*F14</f>
        <v>10559.836736842104</v>
      </c>
      <c r="H14" s="26">
        <v>19</v>
      </c>
      <c r="I14" s="40">
        <f>H14/H24</f>
        <v>0.016295025728987993</v>
      </c>
      <c r="J14" s="41">
        <f>H5*I14</f>
        <v>11676.36933962264</v>
      </c>
      <c r="K14" s="42">
        <f t="shared" si="0"/>
        <v>32472.78250503617</v>
      </c>
      <c r="L14" s="18">
        <f t="shared" si="1"/>
        <v>1623.6391252518088</v>
      </c>
      <c r="M14" s="21">
        <f t="shared" si="3"/>
        <v>34096.42163028798</v>
      </c>
      <c r="N14" s="18">
        <f t="shared" si="4"/>
        <v>1623.6391252518088</v>
      </c>
      <c r="O14" s="59">
        <v>48249.9</v>
      </c>
      <c r="P14" s="48" t="s">
        <v>47</v>
      </c>
      <c r="Q14" s="43"/>
    </row>
    <row r="15" spans="1:17" ht="15">
      <c r="A15" s="39" t="s">
        <v>32</v>
      </c>
      <c r="B15" s="26">
        <v>1</v>
      </c>
      <c r="C15" s="40">
        <f>B15/B24</f>
        <v>0.047619047619047616</v>
      </c>
      <c r="D15" s="41">
        <f>B5*C15</f>
        <v>10236.576428571427</v>
      </c>
      <c r="E15" s="26">
        <v>37</v>
      </c>
      <c r="F15" s="60">
        <f>E15/E24</f>
        <v>0.06491228070175438</v>
      </c>
      <c r="G15" s="42">
        <f>E5*F15</f>
        <v>32559.49660526315</v>
      </c>
      <c r="H15" s="26">
        <v>81</v>
      </c>
      <c r="I15" s="40">
        <f>H15/H24</f>
        <v>0.06946826758147513</v>
      </c>
      <c r="J15" s="41">
        <f>H5*I15</f>
        <v>49778.20613207547</v>
      </c>
      <c r="K15" s="42">
        <f t="shared" si="0"/>
        <v>92574.27916591005</v>
      </c>
      <c r="L15" s="18">
        <f t="shared" si="1"/>
        <v>4628.713958295502</v>
      </c>
      <c r="M15" s="21">
        <f t="shared" si="3"/>
        <v>97202.99312420555</v>
      </c>
      <c r="N15" s="18">
        <f t="shared" si="4"/>
        <v>4628.713958295502</v>
      </c>
      <c r="O15" s="59">
        <v>102228.24</v>
      </c>
      <c r="P15" s="48" t="s">
        <v>47</v>
      </c>
      <c r="Q15" s="43"/>
    </row>
    <row r="16" spans="1:17" ht="15">
      <c r="A16" s="39" t="s">
        <v>33</v>
      </c>
      <c r="B16" s="26">
        <v>0</v>
      </c>
      <c r="C16" s="40">
        <f>B16/B24</f>
        <v>0</v>
      </c>
      <c r="D16" s="41">
        <f>B5*C16</f>
        <v>0</v>
      </c>
      <c r="E16" s="26">
        <v>8</v>
      </c>
      <c r="F16" s="60">
        <f>E16/E24</f>
        <v>0.014035087719298246</v>
      </c>
      <c r="G16" s="42">
        <f>E5*F16</f>
        <v>7039.891157894736</v>
      </c>
      <c r="H16" s="26">
        <v>21</v>
      </c>
      <c r="I16" s="40">
        <f>H16/H24</f>
        <v>0.018010291595197257</v>
      </c>
      <c r="J16" s="41">
        <f>H5*I16</f>
        <v>12905.460849056604</v>
      </c>
      <c r="K16" s="42">
        <f t="shared" si="0"/>
        <v>19945.35200695134</v>
      </c>
      <c r="L16" s="18">
        <f t="shared" si="1"/>
        <v>997.267600347567</v>
      </c>
      <c r="M16" s="21">
        <f t="shared" si="3"/>
        <v>20942.619607298908</v>
      </c>
      <c r="N16" s="18">
        <f t="shared" si="4"/>
        <v>997.267600347567</v>
      </c>
      <c r="O16" s="59">
        <v>27057.25</v>
      </c>
      <c r="P16" s="48" t="s">
        <v>47</v>
      </c>
      <c r="Q16" s="43"/>
    </row>
    <row r="17" spans="1:17" ht="15">
      <c r="A17" s="39" t="s">
        <v>8</v>
      </c>
      <c r="B17" s="26">
        <v>1</v>
      </c>
      <c r="C17" s="40">
        <f>B17/B24</f>
        <v>0.047619047619047616</v>
      </c>
      <c r="D17" s="41">
        <f>B5*C17</f>
        <v>10236.576428571427</v>
      </c>
      <c r="E17" s="26">
        <v>7</v>
      </c>
      <c r="F17" s="60">
        <f>E17/E24</f>
        <v>0.012280701754385965</v>
      </c>
      <c r="G17" s="42">
        <f>E5*F17</f>
        <v>6159.904763157894</v>
      </c>
      <c r="H17" s="26">
        <v>18</v>
      </c>
      <c r="I17" s="40">
        <f>H17/H24</f>
        <v>0.015437392795883362</v>
      </c>
      <c r="J17" s="41">
        <f>H5*I17</f>
        <v>11061.82358490566</v>
      </c>
      <c r="K17" s="42">
        <f t="shared" si="0"/>
        <v>27458.304776634977</v>
      </c>
      <c r="L17" s="18">
        <f t="shared" si="1"/>
        <v>1372.9152388317489</v>
      </c>
      <c r="M17" s="21">
        <f t="shared" si="3"/>
        <v>28831.220015466726</v>
      </c>
      <c r="N17" s="18">
        <f t="shared" si="4"/>
        <v>1372.9152388317489</v>
      </c>
      <c r="O17" s="59">
        <v>36341.06</v>
      </c>
      <c r="P17" s="48" t="s">
        <v>47</v>
      </c>
      <c r="Q17" s="43"/>
    </row>
    <row r="18" spans="1:17" ht="15">
      <c r="A18" s="39" t="s">
        <v>39</v>
      </c>
      <c r="B18" s="26">
        <v>0</v>
      </c>
      <c r="C18" s="40">
        <f>B18/B24</f>
        <v>0</v>
      </c>
      <c r="D18" s="41">
        <f>B5*C18</f>
        <v>0</v>
      </c>
      <c r="E18" s="26">
        <v>33</v>
      </c>
      <c r="F18" s="60">
        <f>E18/E24</f>
        <v>0.05789473684210526</v>
      </c>
      <c r="G18" s="42">
        <f>E5*F18</f>
        <v>29039.551026315785</v>
      </c>
      <c r="H18" s="26">
        <v>86</v>
      </c>
      <c r="I18" s="40">
        <f>H18/H24</f>
        <v>0.07375643224699828</v>
      </c>
      <c r="J18" s="41">
        <f>H5*I18</f>
        <v>52850.934905660375</v>
      </c>
      <c r="K18" s="42">
        <f t="shared" si="0"/>
        <v>81890.48593197616</v>
      </c>
      <c r="L18" s="18">
        <f t="shared" si="1"/>
        <v>4094.524296598808</v>
      </c>
      <c r="M18" s="21">
        <f t="shared" si="3"/>
        <v>85985.01022857497</v>
      </c>
      <c r="N18" s="18">
        <f t="shared" si="4"/>
        <v>4094.524296598808</v>
      </c>
      <c r="O18" s="23">
        <f t="shared" si="2"/>
        <v>90079.53452517379</v>
      </c>
      <c r="P18" s="48"/>
      <c r="Q18" s="43"/>
    </row>
    <row r="19" spans="1:17" ht="15">
      <c r="A19" s="39" t="s">
        <v>15</v>
      </c>
      <c r="B19" s="26">
        <v>3</v>
      </c>
      <c r="C19" s="40">
        <f>B19/B24</f>
        <v>0.14285714285714285</v>
      </c>
      <c r="D19" s="41">
        <f>B5*C19</f>
        <v>30709.729285714282</v>
      </c>
      <c r="E19" s="26">
        <v>21</v>
      </c>
      <c r="F19" s="60">
        <f>E19/E24</f>
        <v>0.03684210526315789</v>
      </c>
      <c r="G19" s="42">
        <f>E5*F19</f>
        <v>18479.71428947368</v>
      </c>
      <c r="H19" s="26">
        <v>63</v>
      </c>
      <c r="I19" s="40">
        <f>H19/H24</f>
        <v>0.054030874785591765</v>
      </c>
      <c r="J19" s="41">
        <f>H5*I19</f>
        <v>38716.38254716981</v>
      </c>
      <c r="K19" s="42">
        <f t="shared" si="0"/>
        <v>87905.82612235777</v>
      </c>
      <c r="L19" s="18">
        <f t="shared" si="1"/>
        <v>4395.291306117889</v>
      </c>
      <c r="M19" s="21">
        <f t="shared" si="3"/>
        <v>92301.11742847566</v>
      </c>
      <c r="N19" s="18">
        <f t="shared" si="4"/>
        <v>4395.291306117889</v>
      </c>
      <c r="O19" s="59">
        <v>107356.46</v>
      </c>
      <c r="P19" s="48" t="s">
        <v>47</v>
      </c>
      <c r="Q19" s="43"/>
    </row>
    <row r="20" spans="1:17" ht="15">
      <c r="A20" s="39" t="s">
        <v>34</v>
      </c>
      <c r="B20" s="26">
        <v>3</v>
      </c>
      <c r="C20" s="40">
        <f>B20/B24</f>
        <v>0.14285714285714285</v>
      </c>
      <c r="D20" s="41">
        <f>B5*C20</f>
        <v>30709.729285714282</v>
      </c>
      <c r="E20" s="26">
        <v>65</v>
      </c>
      <c r="F20" s="60">
        <f>E20/E24</f>
        <v>0.11403508771929824</v>
      </c>
      <c r="G20" s="42">
        <f>E5*F20</f>
        <v>57199.11565789473</v>
      </c>
      <c r="H20" s="26">
        <v>99</v>
      </c>
      <c r="I20" s="40">
        <f>H20/H24</f>
        <v>0.08490566037735849</v>
      </c>
      <c r="J20" s="41">
        <f>H5*I20</f>
        <v>60840.029716981124</v>
      </c>
      <c r="K20" s="42">
        <f t="shared" si="0"/>
        <v>148748.87466059014</v>
      </c>
      <c r="L20" s="18">
        <f t="shared" si="1"/>
        <v>7437.443733029508</v>
      </c>
      <c r="M20" s="21">
        <f t="shared" si="3"/>
        <v>156186.31839361964</v>
      </c>
      <c r="N20" s="18">
        <f t="shared" si="4"/>
        <v>7437.443733029508</v>
      </c>
      <c r="O20" s="23">
        <f t="shared" si="2"/>
        <v>163623.76212664915</v>
      </c>
      <c r="P20" s="48"/>
      <c r="Q20" s="43"/>
    </row>
    <row r="21" spans="1:17" ht="15">
      <c r="A21" s="39" t="s">
        <v>35</v>
      </c>
      <c r="B21" s="26">
        <v>2</v>
      </c>
      <c r="C21" s="40">
        <f>B21/B24</f>
        <v>0.09523809523809523</v>
      </c>
      <c r="D21" s="41">
        <f>B5*C21</f>
        <v>20473.152857142853</v>
      </c>
      <c r="E21" s="26">
        <v>67</v>
      </c>
      <c r="F21" s="60">
        <f>E21/E24</f>
        <v>0.11754385964912281</v>
      </c>
      <c r="G21" s="42">
        <f>E5*F21</f>
        <v>58959.08844736841</v>
      </c>
      <c r="H21" s="26">
        <v>154</v>
      </c>
      <c r="I21" s="40">
        <f>H21/H24</f>
        <v>0.1320754716981132</v>
      </c>
      <c r="J21" s="41">
        <f>H5*I21</f>
        <v>94640.04622641508</v>
      </c>
      <c r="K21" s="42">
        <f t="shared" si="0"/>
        <v>174072.28753092635</v>
      </c>
      <c r="L21" s="18">
        <f t="shared" si="1"/>
        <v>8703.614376546318</v>
      </c>
      <c r="M21" s="21">
        <f t="shared" si="3"/>
        <v>182775.90190747267</v>
      </c>
      <c r="N21" s="18">
        <f t="shared" si="4"/>
        <v>8703.614376546318</v>
      </c>
      <c r="O21" s="23">
        <f t="shared" si="2"/>
        <v>191479.516284019</v>
      </c>
      <c r="P21" s="48"/>
      <c r="Q21" s="43"/>
    </row>
    <row r="22" spans="1:17" ht="15">
      <c r="A22" s="39" t="s">
        <v>19</v>
      </c>
      <c r="B22" s="26">
        <v>1</v>
      </c>
      <c r="C22" s="40">
        <f>B22/B24</f>
        <v>0.047619047619047616</v>
      </c>
      <c r="D22" s="41">
        <f>B5*C22</f>
        <v>10236.576428571427</v>
      </c>
      <c r="E22" s="26">
        <v>8</v>
      </c>
      <c r="F22" s="60">
        <f>E22/E24</f>
        <v>0.014035087719298246</v>
      </c>
      <c r="G22" s="42">
        <f>E5*F22</f>
        <v>7039.891157894736</v>
      </c>
      <c r="H22" s="26">
        <v>19</v>
      </c>
      <c r="I22" s="40">
        <f>H22/H24</f>
        <v>0.016295025728987993</v>
      </c>
      <c r="J22" s="41">
        <f>H5*I22</f>
        <v>11676.36933962264</v>
      </c>
      <c r="K22" s="42">
        <f t="shared" si="0"/>
        <v>28952.836926088803</v>
      </c>
      <c r="L22" s="18">
        <f t="shared" si="1"/>
        <v>1447.6418463044402</v>
      </c>
      <c r="M22" s="21">
        <f t="shared" si="3"/>
        <v>30400.478772393242</v>
      </c>
      <c r="N22" s="18">
        <f t="shared" si="4"/>
        <v>1447.6418463044402</v>
      </c>
      <c r="O22" s="59">
        <v>38479.63</v>
      </c>
      <c r="P22" s="48" t="s">
        <v>47</v>
      </c>
      <c r="Q22" s="43"/>
    </row>
    <row r="23" spans="1:17" ht="15">
      <c r="A23" s="39" t="s">
        <v>22</v>
      </c>
      <c r="B23" s="26">
        <v>6</v>
      </c>
      <c r="C23" s="40">
        <f>B23/B24</f>
        <v>0.2857142857142857</v>
      </c>
      <c r="D23" s="41">
        <f>B5*C23</f>
        <v>61419.458571428564</v>
      </c>
      <c r="E23" s="26">
        <v>124</v>
      </c>
      <c r="F23" s="60">
        <f>E23/E24</f>
        <v>0.21754385964912282</v>
      </c>
      <c r="G23" s="42">
        <f>E5*F23</f>
        <v>109118.31294736841</v>
      </c>
      <c r="H23" s="26">
        <v>136</v>
      </c>
      <c r="I23" s="40">
        <f>H23/H24</f>
        <v>0.11663807890222985</v>
      </c>
      <c r="J23" s="41">
        <f>H5*I23</f>
        <v>83578.22264150943</v>
      </c>
      <c r="K23" s="42">
        <f t="shared" si="0"/>
        <v>254115.9941603064</v>
      </c>
      <c r="L23" s="18">
        <f t="shared" si="1"/>
        <v>12705.799708015322</v>
      </c>
      <c r="M23" s="21">
        <f t="shared" si="3"/>
        <v>266821.79386832175</v>
      </c>
      <c r="N23" s="18">
        <f t="shared" si="4"/>
        <v>12705.799708015322</v>
      </c>
      <c r="O23" s="23">
        <f t="shared" si="2"/>
        <v>279527.5935763371</v>
      </c>
      <c r="P23" s="48"/>
      <c r="Q23" s="43"/>
    </row>
    <row r="24" spans="1:16" ht="15">
      <c r="A24" s="44" t="s">
        <v>21</v>
      </c>
      <c r="B24" s="44">
        <f aca="true" t="shared" si="5" ref="B24:K24">SUM(B8:B23)</f>
        <v>21</v>
      </c>
      <c r="C24" s="45">
        <f t="shared" si="5"/>
        <v>0.9999999999999999</v>
      </c>
      <c r="D24" s="46">
        <f t="shared" si="5"/>
        <v>214968.10499999998</v>
      </c>
      <c r="E24" s="44">
        <f t="shared" si="5"/>
        <v>570</v>
      </c>
      <c r="F24" s="45">
        <f t="shared" si="5"/>
        <v>1</v>
      </c>
      <c r="G24" s="46">
        <f t="shared" si="5"/>
        <v>501592.2449999999</v>
      </c>
      <c r="H24" s="44">
        <f t="shared" si="5"/>
        <v>1166</v>
      </c>
      <c r="I24" s="45">
        <f t="shared" si="5"/>
        <v>1</v>
      </c>
      <c r="J24" s="46">
        <f t="shared" si="5"/>
        <v>716560.3500000001</v>
      </c>
      <c r="K24" s="46">
        <f t="shared" si="5"/>
        <v>1433120.7</v>
      </c>
      <c r="L24" s="19">
        <f>SUM(L8:L23)</f>
        <v>71656.035</v>
      </c>
      <c r="M24" s="19">
        <f>SUM(M8:M23)</f>
        <v>1504776.7349999996</v>
      </c>
      <c r="N24" s="55">
        <f>SUM(N8:N23)</f>
        <v>72811.1783925273</v>
      </c>
      <c r="O24" s="55">
        <f>SUM(O8:O23)</f>
        <v>1629219.6454607002</v>
      </c>
      <c r="P24" s="48"/>
    </row>
    <row r="25" spans="12:15" ht="15">
      <c r="L25" s="20"/>
      <c r="O25" s="43"/>
    </row>
    <row r="26" spans="1:14" ht="15">
      <c r="A26" s="47" t="s">
        <v>42</v>
      </c>
      <c r="B26" s="18"/>
      <c r="K26" s="2"/>
      <c r="N26" s="43"/>
    </row>
    <row r="27" spans="1:15" ht="15">
      <c r="A27" s="49" t="s">
        <v>48</v>
      </c>
      <c r="K27" s="56"/>
      <c r="M27" s="18"/>
      <c r="N27" s="18"/>
      <c r="O27" s="18"/>
    </row>
    <row r="28" spans="1:15" ht="15">
      <c r="A28" s="49"/>
      <c r="K28" s="56"/>
      <c r="M28" s="18"/>
      <c r="N28" s="18"/>
      <c r="O28" s="18"/>
    </row>
    <row r="29" spans="1:15" s="62" customFormat="1" ht="15">
      <c r="A29" s="64"/>
      <c r="B29" s="63"/>
      <c r="F29" s="65"/>
      <c r="K29" s="66"/>
      <c r="M29" s="67"/>
      <c r="N29" s="67"/>
      <c r="O29" s="67"/>
    </row>
    <row r="30" spans="1:15" s="62" customFormat="1" ht="15">
      <c r="A30" s="50" t="s">
        <v>49</v>
      </c>
      <c r="F30" s="63"/>
      <c r="G30" s="63"/>
      <c r="K30" s="66"/>
      <c r="M30" s="67"/>
      <c r="N30" s="67"/>
      <c r="O30" s="67"/>
    </row>
    <row r="31" spans="1:15" s="62" customFormat="1" ht="18" customHeight="1">
      <c r="A31" s="72" t="s">
        <v>50</v>
      </c>
      <c r="B31" s="74">
        <v>17.245</v>
      </c>
      <c r="E31" s="68"/>
      <c r="F31" s="63"/>
      <c r="G31" s="63"/>
      <c r="I31" s="65"/>
      <c r="K31" s="66"/>
      <c r="M31" s="67"/>
      <c r="N31" s="67"/>
      <c r="O31" s="67"/>
    </row>
    <row r="32" spans="1:15" s="62" customFormat="1" ht="19.5" customHeight="1">
      <c r="A32" s="72" t="s">
        <v>51</v>
      </c>
      <c r="B32" s="74" t="s">
        <v>41</v>
      </c>
      <c r="E32" s="65"/>
      <c r="F32" s="69"/>
      <c r="G32" s="63"/>
      <c r="H32" s="65"/>
      <c r="I32" s="70"/>
      <c r="M32" s="67"/>
      <c r="N32" s="67"/>
      <c r="O32" s="67"/>
    </row>
    <row r="33" spans="1:15" s="62" customFormat="1" ht="19.5" customHeight="1">
      <c r="A33" s="72" t="s">
        <v>52</v>
      </c>
      <c r="B33" s="74">
        <v>70031010</v>
      </c>
      <c r="F33" s="63"/>
      <c r="G33" s="63"/>
      <c r="I33" s="65"/>
      <c r="J33" s="70"/>
      <c r="M33" s="67"/>
      <c r="N33" s="67"/>
      <c r="O33" s="67"/>
    </row>
    <row r="34" spans="1:15" s="62" customFormat="1" ht="15">
      <c r="A34" s="72" t="s">
        <v>53</v>
      </c>
      <c r="B34" s="74" t="s">
        <v>57</v>
      </c>
      <c r="M34" s="67"/>
      <c r="N34" s="67"/>
      <c r="O34" s="67"/>
    </row>
    <row r="35" spans="1:15" s="62" customFormat="1" ht="15">
      <c r="A35" s="73" t="s">
        <v>54</v>
      </c>
      <c r="B35" s="74" t="s">
        <v>42</v>
      </c>
      <c r="M35" s="67"/>
      <c r="N35" s="67"/>
      <c r="O35" s="67"/>
    </row>
    <row r="36" spans="1:15" s="62" customFormat="1" ht="15">
      <c r="A36" s="75" t="s">
        <v>55</v>
      </c>
      <c r="B36" s="63" t="s">
        <v>56</v>
      </c>
      <c r="M36" s="67"/>
      <c r="N36" s="67"/>
      <c r="O36" s="67"/>
    </row>
    <row r="37" spans="1:15" s="62" customFormat="1" ht="15">
      <c r="A37" s="64"/>
      <c r="B37" s="63"/>
      <c r="M37" s="67"/>
      <c r="N37" s="67"/>
      <c r="O37" s="67"/>
    </row>
    <row r="38" spans="1:15" s="62" customFormat="1" ht="15">
      <c r="A38" s="65"/>
      <c r="M38" s="67"/>
      <c r="N38" s="67"/>
      <c r="O38" s="67"/>
    </row>
    <row r="39" spans="13:15" s="62" customFormat="1" ht="15">
      <c r="M39" s="67"/>
      <c r="N39" s="67"/>
      <c r="O39" s="67"/>
    </row>
    <row r="40" spans="7:15" s="62" customFormat="1" ht="15">
      <c r="G40" s="65"/>
      <c r="M40" s="67"/>
      <c r="N40" s="67"/>
      <c r="O40" s="67"/>
    </row>
    <row r="41" spans="3:15" s="62" customFormat="1" ht="15">
      <c r="C41" s="71"/>
      <c r="M41" s="67"/>
      <c r="N41" s="67"/>
      <c r="O41" s="67"/>
    </row>
    <row r="42" spans="3:15" ht="15">
      <c r="C42" s="51"/>
      <c r="M42" s="18"/>
      <c r="N42" s="18"/>
      <c r="O42" s="18"/>
    </row>
    <row r="43" spans="1:15" ht="15">
      <c r="A43" s="52"/>
      <c r="M43" s="18"/>
      <c r="N43" s="18"/>
      <c r="O43" s="18"/>
    </row>
    <row r="44" spans="13:15" ht="15">
      <c r="M44" s="18"/>
      <c r="N44" s="18"/>
      <c r="O44" s="18"/>
    </row>
    <row r="45" spans="13:15" ht="15">
      <c r="M45" s="18"/>
      <c r="N45" s="18"/>
      <c r="O45" s="18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3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 t="s">
        <v>0</v>
      </c>
      <c r="B4" s="7" t="s">
        <v>23</v>
      </c>
      <c r="C4" s="7"/>
      <c r="D4" s="7"/>
      <c r="E4" s="7" t="s">
        <v>1</v>
      </c>
      <c r="F4" s="7"/>
      <c r="G4" s="7"/>
      <c r="H4" s="7" t="s">
        <v>2</v>
      </c>
      <c r="I4" s="7"/>
      <c r="J4" s="7"/>
      <c r="K4" s="1"/>
    </row>
    <row r="5" spans="1:11" ht="15">
      <c r="A5" s="5">
        <v>659737.1000000001</v>
      </c>
      <c r="B5" s="8">
        <v>98960.56500000002</v>
      </c>
      <c r="C5" s="8"/>
      <c r="D5" s="7"/>
      <c r="E5" s="8">
        <v>230907.98500000002</v>
      </c>
      <c r="F5" s="8"/>
      <c r="G5" s="8"/>
      <c r="H5" s="8">
        <v>329868.55000000005</v>
      </c>
      <c r="I5" s="8"/>
      <c r="J5" s="8"/>
      <c r="K5" s="2"/>
    </row>
    <row r="6" spans="1:11" ht="15">
      <c r="A6" s="6" t="s">
        <v>29</v>
      </c>
      <c r="B6" s="7" t="s">
        <v>25</v>
      </c>
      <c r="C6" s="7"/>
      <c r="D6" s="7"/>
      <c r="E6" s="7" t="s">
        <v>26</v>
      </c>
      <c r="F6" s="8"/>
      <c r="G6" s="8"/>
      <c r="H6" s="7" t="s">
        <v>27</v>
      </c>
      <c r="I6" s="8"/>
      <c r="J6" s="8"/>
      <c r="K6" s="2"/>
    </row>
    <row r="7" spans="1:11" ht="15">
      <c r="A7" s="17" t="s">
        <v>28</v>
      </c>
      <c r="B7" s="15"/>
      <c r="C7" s="15" t="s">
        <v>3</v>
      </c>
      <c r="D7" s="15" t="s">
        <v>4</v>
      </c>
      <c r="E7" s="15"/>
      <c r="F7" s="15" t="s">
        <v>3</v>
      </c>
      <c r="G7" s="15" t="s">
        <v>4</v>
      </c>
      <c r="H7" s="15"/>
      <c r="I7" s="15" t="s">
        <v>3</v>
      </c>
      <c r="J7" s="15" t="s">
        <v>4</v>
      </c>
      <c r="K7" s="15" t="s">
        <v>5</v>
      </c>
    </row>
    <row r="8" spans="1:11" ht="15">
      <c r="A8" s="17" t="s">
        <v>6</v>
      </c>
      <c r="B8" s="9">
        <v>2</v>
      </c>
      <c r="C8" s="10">
        <v>0.13333333333333333</v>
      </c>
      <c r="D8" s="11">
        <v>13194.742000000002</v>
      </c>
      <c r="E8" s="9">
        <v>12</v>
      </c>
      <c r="F8" s="10">
        <v>0.06030150753768844</v>
      </c>
      <c r="G8" s="11">
        <v>13924.09959798995</v>
      </c>
      <c r="H8" s="9">
        <v>20</v>
      </c>
      <c r="I8" s="10">
        <v>0.04608294930875576</v>
      </c>
      <c r="J8" s="11">
        <v>15201.315668202767</v>
      </c>
      <c r="K8" s="16">
        <v>42320.15726619272</v>
      </c>
    </row>
    <row r="9" spans="1:11" ht="15">
      <c r="A9" s="17" t="s">
        <v>7</v>
      </c>
      <c r="B9" s="9">
        <v>2</v>
      </c>
      <c r="C9" s="10">
        <v>0.13333333333333333</v>
      </c>
      <c r="D9" s="11">
        <v>13194.742000000002</v>
      </c>
      <c r="E9" s="9">
        <v>12</v>
      </c>
      <c r="F9" s="10">
        <v>0.06030150753768844</v>
      </c>
      <c r="G9" s="11">
        <v>13924.09959798995</v>
      </c>
      <c r="H9" s="9">
        <v>62</v>
      </c>
      <c r="I9" s="10">
        <v>0.14285714285714285</v>
      </c>
      <c r="J9" s="11">
        <v>47124.078571428574</v>
      </c>
      <c r="K9" s="16">
        <v>74242.92016941853</v>
      </c>
    </row>
    <row r="10" spans="1:11" ht="15">
      <c r="A10" s="17" t="s">
        <v>8</v>
      </c>
      <c r="B10" s="9">
        <v>0</v>
      </c>
      <c r="C10" s="10">
        <v>0</v>
      </c>
      <c r="D10" s="11">
        <v>0</v>
      </c>
      <c r="E10" s="9">
        <v>12</v>
      </c>
      <c r="F10" s="10">
        <v>0.06030150753768844</v>
      </c>
      <c r="G10" s="11">
        <v>13924.09959798995</v>
      </c>
      <c r="H10" s="9">
        <v>64</v>
      </c>
      <c r="I10" s="10">
        <v>0.14746543778801843</v>
      </c>
      <c r="J10" s="11">
        <v>48644.210138248854</v>
      </c>
      <c r="K10" s="16">
        <v>62568.30973623881</v>
      </c>
    </row>
    <row r="11" spans="1:11" ht="15">
      <c r="A11" s="17" t="s">
        <v>9</v>
      </c>
      <c r="B11" s="9">
        <v>1</v>
      </c>
      <c r="C11" s="10">
        <v>0.06666666666666667</v>
      </c>
      <c r="D11" s="11">
        <v>6597.371000000001</v>
      </c>
      <c r="E11" s="9">
        <v>11</v>
      </c>
      <c r="F11" s="10">
        <v>0.05527638190954774</v>
      </c>
      <c r="G11" s="11">
        <v>12763.757964824123</v>
      </c>
      <c r="H11" s="9">
        <v>13</v>
      </c>
      <c r="I11" s="10">
        <v>0.029953917050691243</v>
      </c>
      <c r="J11" s="11">
        <v>9880.855184331798</v>
      </c>
      <c r="K11" s="16">
        <v>29241.98414915592</v>
      </c>
    </row>
    <row r="12" spans="1:11" ht="15">
      <c r="A12" s="17" t="s">
        <v>10</v>
      </c>
      <c r="B12" s="9">
        <v>3</v>
      </c>
      <c r="C12" s="10">
        <v>0.2</v>
      </c>
      <c r="D12" s="11">
        <v>19792.113000000005</v>
      </c>
      <c r="E12" s="9">
        <v>5</v>
      </c>
      <c r="F12" s="10">
        <v>0.02512562814070352</v>
      </c>
      <c r="G12" s="11">
        <v>5801.708165829146</v>
      </c>
      <c r="H12" s="9">
        <v>36</v>
      </c>
      <c r="I12" s="10">
        <v>0.08294930875576037</v>
      </c>
      <c r="J12" s="11">
        <v>27362.36820276498</v>
      </c>
      <c r="K12" s="16">
        <v>52956.18936859413</v>
      </c>
    </row>
    <row r="13" spans="1:11" ht="15">
      <c r="A13" s="17" t="s">
        <v>11</v>
      </c>
      <c r="B13" s="9">
        <v>0</v>
      </c>
      <c r="C13" s="10">
        <v>0</v>
      </c>
      <c r="D13" s="11">
        <v>0</v>
      </c>
      <c r="E13" s="9">
        <v>1</v>
      </c>
      <c r="F13" s="10">
        <v>0.005025125628140704</v>
      </c>
      <c r="G13" s="11">
        <v>1160.3416331658293</v>
      </c>
      <c r="H13" s="9">
        <v>2</v>
      </c>
      <c r="I13" s="10">
        <v>0.004608294930875576</v>
      </c>
      <c r="J13" s="11">
        <v>1520.1315668202767</v>
      </c>
      <c r="K13" s="16">
        <v>2680.473199986106</v>
      </c>
    </row>
    <row r="14" spans="1:11" ht="15">
      <c r="A14" s="17" t="s">
        <v>12</v>
      </c>
      <c r="B14" s="9">
        <v>1</v>
      </c>
      <c r="C14" s="10">
        <v>0.06666666666666667</v>
      </c>
      <c r="D14" s="11">
        <v>6597.371000000001</v>
      </c>
      <c r="E14" s="9">
        <v>22</v>
      </c>
      <c r="F14" s="10">
        <v>0.11055276381909548</v>
      </c>
      <c r="G14" s="11">
        <v>25527.515929648245</v>
      </c>
      <c r="H14" s="9">
        <v>25</v>
      </c>
      <c r="I14" s="10">
        <v>0.0576036866359447</v>
      </c>
      <c r="J14" s="11">
        <v>19001.64458525346</v>
      </c>
      <c r="K14" s="16">
        <v>51126.531514901704</v>
      </c>
    </row>
    <row r="15" spans="1:11" ht="15">
      <c r="A15" s="17" t="s">
        <v>13</v>
      </c>
      <c r="B15" s="9">
        <v>0</v>
      </c>
      <c r="C15" s="10">
        <v>0</v>
      </c>
      <c r="D15" s="11">
        <v>0</v>
      </c>
      <c r="E15" s="9">
        <v>13</v>
      </c>
      <c r="F15" s="10">
        <v>0.06532663316582915</v>
      </c>
      <c r="G15" s="11">
        <v>15084.44123115578</v>
      </c>
      <c r="H15" s="9">
        <v>16</v>
      </c>
      <c r="I15" s="10">
        <v>0.03686635944700461</v>
      </c>
      <c r="J15" s="11">
        <v>12161.052534562214</v>
      </c>
      <c r="K15" s="16">
        <v>27245.493765717994</v>
      </c>
    </row>
    <row r="16" spans="1:11" ht="15">
      <c r="A16" s="17" t="s">
        <v>14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1">
        <v>0</v>
      </c>
      <c r="H16" s="9">
        <v>0</v>
      </c>
      <c r="I16" s="10">
        <v>0</v>
      </c>
      <c r="J16" s="11">
        <v>0</v>
      </c>
      <c r="K16" s="16">
        <v>0</v>
      </c>
    </row>
    <row r="17" spans="1:11" ht="15">
      <c r="A17" s="17" t="s">
        <v>15</v>
      </c>
      <c r="B17" s="9">
        <v>0</v>
      </c>
      <c r="C17" s="10">
        <v>0</v>
      </c>
      <c r="D17" s="11">
        <v>0</v>
      </c>
      <c r="E17" s="9">
        <v>21</v>
      </c>
      <c r="F17" s="10">
        <v>0.10552763819095477</v>
      </c>
      <c r="G17" s="11">
        <v>24367.174296482415</v>
      </c>
      <c r="H17" s="9">
        <v>45</v>
      </c>
      <c r="I17" s="10">
        <v>0.10368663594470046</v>
      </c>
      <c r="J17" s="11">
        <v>34202.96025345622</v>
      </c>
      <c r="K17" s="16">
        <v>58570.13454993864</v>
      </c>
    </row>
    <row r="18" spans="1:11" ht="15">
      <c r="A18" s="17" t="s">
        <v>16</v>
      </c>
      <c r="B18" s="9">
        <v>0</v>
      </c>
      <c r="C18" s="10">
        <v>0</v>
      </c>
      <c r="D18" s="11">
        <v>0</v>
      </c>
      <c r="E18" s="9">
        <v>40</v>
      </c>
      <c r="F18" s="10">
        <v>0.20100502512562815</v>
      </c>
      <c r="G18" s="11">
        <v>46413.66532663317</v>
      </c>
      <c r="H18" s="9">
        <v>58</v>
      </c>
      <c r="I18" s="10">
        <v>0.1336405529953917</v>
      </c>
      <c r="J18" s="11">
        <v>44083.81543778803</v>
      </c>
      <c r="K18" s="16">
        <v>90497.4807644212</v>
      </c>
    </row>
    <row r="19" spans="1:11" ht="15">
      <c r="A19" s="17" t="s">
        <v>17</v>
      </c>
      <c r="B19" s="9">
        <v>4</v>
      </c>
      <c r="C19" s="10">
        <v>0.26666666666666666</v>
      </c>
      <c r="D19" s="11">
        <v>26389.484000000004</v>
      </c>
      <c r="E19" s="9">
        <v>7</v>
      </c>
      <c r="F19" s="10">
        <v>0.035175879396984924</v>
      </c>
      <c r="G19" s="11">
        <v>8122.3914321608045</v>
      </c>
      <c r="H19" s="9">
        <v>17</v>
      </c>
      <c r="I19" s="10">
        <v>0.03917050691244239</v>
      </c>
      <c r="J19" s="11">
        <v>12921.11831797235</v>
      </c>
      <c r="K19" s="16">
        <v>47432.99375013316</v>
      </c>
    </row>
    <row r="20" spans="1:11" ht="15">
      <c r="A20" s="17" t="s">
        <v>18</v>
      </c>
      <c r="B20" s="9">
        <v>1</v>
      </c>
      <c r="C20" s="10">
        <v>0.06666666666666667</v>
      </c>
      <c r="D20" s="11">
        <v>6597.371000000001</v>
      </c>
      <c r="E20" s="9">
        <v>5</v>
      </c>
      <c r="F20" s="10">
        <v>0.02512562814070352</v>
      </c>
      <c r="G20" s="11">
        <v>5801.708165829146</v>
      </c>
      <c r="H20" s="9">
        <v>12</v>
      </c>
      <c r="I20" s="10">
        <v>0.027649769585253458</v>
      </c>
      <c r="J20" s="11">
        <v>9120.789400921662</v>
      </c>
      <c r="K20" s="16">
        <v>21519.86856675081</v>
      </c>
    </row>
    <row r="21" spans="1:11" ht="15">
      <c r="A21" s="17" t="s">
        <v>22</v>
      </c>
      <c r="B21" s="9">
        <v>0</v>
      </c>
      <c r="C21" s="10">
        <v>0</v>
      </c>
      <c r="D21" s="11">
        <v>0</v>
      </c>
      <c r="E21" s="9">
        <v>14</v>
      </c>
      <c r="F21" s="10">
        <v>0.07035175879396985</v>
      </c>
      <c r="G21" s="11">
        <v>16244.782864321609</v>
      </c>
      <c r="H21" s="9">
        <v>35</v>
      </c>
      <c r="I21" s="10">
        <v>0.08064516129032258</v>
      </c>
      <c r="J21" s="11">
        <v>26602.30241935484</v>
      </c>
      <c r="K21" s="16">
        <v>42847.08528367645</v>
      </c>
    </row>
    <row r="22" spans="1:11" ht="15">
      <c r="A22" s="17" t="s">
        <v>19</v>
      </c>
      <c r="B22" s="9">
        <v>1</v>
      </c>
      <c r="C22" s="10">
        <v>0.06666666666666667</v>
      </c>
      <c r="D22" s="11">
        <v>6597.371000000001</v>
      </c>
      <c r="E22" s="9">
        <v>24</v>
      </c>
      <c r="F22" s="10">
        <v>0.12060301507537688</v>
      </c>
      <c r="G22" s="11">
        <v>27848.1991959799</v>
      </c>
      <c r="H22" s="9">
        <v>29</v>
      </c>
      <c r="I22" s="10">
        <v>0.06682027649769585</v>
      </c>
      <c r="J22" s="11">
        <v>22041.907718894014</v>
      </c>
      <c r="K22" s="16">
        <v>56487.47791487392</v>
      </c>
    </row>
    <row r="23" spans="1:11" ht="15">
      <c r="A23" s="17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16">
        <v>0</v>
      </c>
    </row>
    <row r="24" spans="1:11" ht="15">
      <c r="A24" s="12" t="s">
        <v>21</v>
      </c>
      <c r="B24" s="12">
        <v>15</v>
      </c>
      <c r="C24" s="13">
        <v>1</v>
      </c>
      <c r="D24" s="14">
        <v>98960.565</v>
      </c>
      <c r="E24" s="12">
        <v>199</v>
      </c>
      <c r="F24" s="13">
        <v>1</v>
      </c>
      <c r="G24" s="14">
        <v>230907.98500000002</v>
      </c>
      <c r="H24" s="12">
        <v>434</v>
      </c>
      <c r="I24" s="13">
        <v>0.9999999999999999</v>
      </c>
      <c r="J24" s="14">
        <v>329868.5500000001</v>
      </c>
      <c r="K24" s="14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2019-07-31T17:51:03Z</cp:lastPrinted>
  <dcterms:created xsi:type="dcterms:W3CDTF">2012-05-11T12:28:37Z</dcterms:created>
  <dcterms:modified xsi:type="dcterms:W3CDTF">2020-12-01T13:26:12Z</dcterms:modified>
  <cp:category/>
  <cp:version/>
  <cp:contentType/>
  <cp:contentStatus/>
</cp:coreProperties>
</file>