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<sst xmlns="http://schemas.openxmlformats.org/spreadsheetml/2006/main" count="42" uniqueCount="40">
  <si>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Total</t>
  </si>
  <si>
    <t>Jobs</t>
  </si>
  <si>
    <t>Avg Wks</t>
  </si>
  <si>
    <t>Berkshire</t>
  </si>
  <si>
    <t>Boston</t>
  </si>
  <si>
    <t>Bristol</t>
  </si>
  <si>
    <t>Brockton</t>
  </si>
  <si>
    <t>Cape and Islands</t>
  </si>
  <si>
    <t>Central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</si>
  <si>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</si>
  <si>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</si>
  <si>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</si>
  <si>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</si>
  <si>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</si>
  <si>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</si>
  <si>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</si>
  <si>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</si>
  <si>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</si>
  <si>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</si>
  <si>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 xml:space="preserve">Note:  This report selects jobs entered up to 1 year from date of RESEA enrollment.  </t>
  </si>
  <si>
    <t>Weighted</t>
  </si>
  <si>
    <t>Total/Avg.</t>
  </si>
  <si>
    <t>Performance Funding - Jobs</t>
  </si>
  <si>
    <t>Performance Funding - Avg. Weeks</t>
  </si>
  <si>
    <t>&lt;= 8.7 weeks</t>
  </si>
  <si>
    <t>8.8 - 10.3 weeks</t>
  </si>
  <si>
    <t>10.4 and higher weeks</t>
  </si>
  <si>
    <t>CFDA#:                            </t>
  </si>
  <si>
    <t>UIRE</t>
  </si>
  <si>
    <t>7002-6624</t>
  </si>
  <si>
    <t>FUIREA22</t>
  </si>
  <si>
    <t>January 1, 2022-September 30, 2023</t>
  </si>
  <si>
    <t>SSTA Code:</t>
  </si>
  <si>
    <t>DUA_REA_A500ESOP_EOL096</t>
  </si>
  <si>
    <t xml:space="preserve">FY22 Additional and Performance Outcome Funding </t>
  </si>
  <si>
    <t>Phase code:               </t>
  </si>
  <si>
    <t>Appropriation:</t>
  </si>
  <si>
    <t>Program name:              </t>
  </si>
  <si>
    <t>Service dates:                   </t>
  </si>
  <si>
    <t>Last Updated:  04/04/23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</si>
</sst>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</numFmts>
  <fonts count="45">
    <font>
      <sz val="10"/>
      <color indexed="8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0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7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44" fontId="3" fillId="0" borderId="0" xfId="0" applyNumberFormat="1" applyFont="1" applyFill="1" applyAlignment="1">
      <alignment/>
    </xf>
    <xf numFmtId="44" fontId="3" fillId="0" borderId="0" xfId="44" applyFont="1" applyAlignment="1">
      <alignment vertical="top"/>
    </xf>
    <xf numFmtId="3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9" fontId="3" fillId="0" borderId="0" xfId="65" applyFont="1" applyAlignment="1">
      <alignment vertical="top"/>
    </xf>
    <xf numFmtId="44" fontId="3" fillId="0" borderId="0" xfId="0" applyNumberFormat="1" applyFont="1" applyAlignment="1">
      <alignment vertical="top"/>
    </xf>
    <xf numFmtId="44" fontId="20" fillId="0" borderId="0" xfId="0" applyNumberFormat="1" applyFont="1" applyAlignment="1">
      <alignment vertical="top"/>
    </xf>
    <xf numFmtId="44" fontId="20" fillId="0" borderId="0" xfId="65" applyNumberFormat="1" applyFont="1" applyAlignment="1">
      <alignment vertical="top"/>
    </xf>
    <xf numFmtId="1" fontId="3" fillId="0" borderId="0" xfId="44" applyNumberFormat="1" applyFont="1" applyAlignment="1">
      <alignment vertical="top"/>
    </xf>
    <xf numFmtId="0" fontId="20" fillId="0" borderId="0" xfId="0" applyFont="1" applyAlignment="1">
      <alignment horizontal="center" vertical="top" wrapText="1"/>
    </xf>
    <xf numFmtId="0" fontId="20" fillId="33" borderId="0" xfId="0" applyFont="1" applyFill="1" applyAlignment="1">
      <alignment horizontal="center" vertical="top"/>
    </xf>
    <xf numFmtId="9" fontId="20" fillId="33" borderId="0" xfId="65" applyNumberFormat="1" applyFont="1" applyFill="1" applyAlignment="1">
      <alignment horizontal="center" vertical="top"/>
    </xf>
    <xf numFmtId="0" fontId="20" fillId="2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4" fontId="20" fillId="34" borderId="0" xfId="44" applyFont="1" applyFill="1" applyAlignment="1">
      <alignment vertical="top"/>
    </xf>
    <xf numFmtId="0" fontId="3" fillId="34" borderId="0" xfId="0" applyFont="1" applyFill="1" applyAlignment="1">
      <alignment horizontal="center" vertical="top"/>
    </xf>
    <xf numFmtId="9" fontId="22" fillId="34" borderId="0" xfId="0" applyNumberFormat="1" applyFont="1" applyFill="1" applyAlignment="1">
      <alignment horizontal="center"/>
    </xf>
    <xf numFmtId="44" fontId="22" fillId="34" borderId="0" xfId="44" applyFont="1" applyFill="1" applyAlignment="1">
      <alignment horizontal="center"/>
    </xf>
    <xf numFmtId="164" fontId="20" fillId="34" borderId="0" xfId="0" applyNumberFormat="1" applyFont="1" applyFill="1" applyAlignment="1">
      <alignment vertical="top"/>
    </xf>
    <xf numFmtId="44" fontId="23" fillId="23" borderId="0" xfId="44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/>
    </xf>
    <xf numFmtId="0" fontId="20" fillId="0" borderId="0" xfId="0" applyFont="1" applyAlignment="1">
      <alignment horizontal="left" vertical="top"/>
    </xf>
    <xf numFmtId="44" fontId="20" fillId="35" borderId="0" xfId="44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62" applyFont="1">
      <alignment/>
      <protection/>
    </xf>
    <xf numFmtId="0" fontId="24" fillId="36" borderId="0" xfId="62" applyFont="1" applyFill="1" applyBorder="1">
      <alignment/>
      <protection/>
    </xf>
    <xf numFmtId="0" fontId="25" fillId="0" borderId="10" xfId="62" applyFont="1" applyBorder="1">
      <alignment/>
      <protection/>
    </xf>
    <xf numFmtId="0" fontId="24" fillId="36" borderId="11" xfId="62" applyFont="1" applyFill="1" applyBorder="1" applyAlignment="1">
      <alignment horizontal="left"/>
      <protection/>
    </xf>
    <xf numFmtId="0" fontId="2" fillId="36" borderId="0" xfId="62" applyFont="1" applyFill="1" applyBorder="1">
      <alignment/>
      <protection/>
    </xf>
    <xf numFmtId="0" fontId="3" fillId="0" borderId="12" xfId="0" applyFont="1" applyBorder="1" applyAlignment="1">
      <alignment vertical="top"/>
    </xf>
    <xf numFmtId="0" fontId="2" fillId="36" borderId="13" xfId="62" applyFont="1" applyFill="1" applyBorder="1">
      <alignment/>
      <protection/>
    </xf>
    <xf numFmtId="0" fontId="2" fillId="36" borderId="14" xfId="62" applyFont="1" applyFill="1" applyBorder="1">
      <alignment/>
      <protection/>
    </xf>
    <xf numFmtId="0" fontId="3" fillId="0" borderId="11" xfId="0" applyFont="1" applyBorder="1" applyAlignment="1">
      <alignment vertical="top"/>
    </xf>
    <xf numFmtId="0" fontId="25" fillId="36" borderId="15" xfId="62" applyFont="1" applyFill="1" applyBorder="1" applyAlignment="1">
      <alignment horizontal="left"/>
      <protection/>
    </xf>
    <xf numFmtId="8" fontId="25" fillId="36" borderId="15" xfId="62" applyNumberFormat="1" applyFont="1" applyFill="1" applyBorder="1" applyAlignment="1">
      <alignment horizontal="left"/>
      <protection/>
    </xf>
    <xf numFmtId="0" fontId="25" fillId="36" borderId="16" xfId="62" applyFont="1" applyFill="1" applyBorder="1" applyAlignment="1">
      <alignment horizontal="left"/>
      <protection/>
    </xf>
    <xf numFmtId="0" fontId="20" fillId="34" borderId="0" xfId="0" applyFont="1" applyFill="1" applyAlignment="1">
      <alignment horizontal="center" vertical="top"/>
    </xf>
    <xf numFmtId="0" fontId="23" fillId="3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7"/>
  <sheetViews>
    <sheetView tabSelected="1" zoomScale="90" zoomScaleNormal="90" zoomScalePageLayoutView="0" workbookViewId="0" topLeftCell="A2">
      <selection activeCell="J8" sqref="J8"/>
    </sheetView>
  </sheetViews>
  <sheetFormatPr defaultColWidth="27.421875" defaultRowHeight="12.75" customHeight="1"/>
  <cols>
    <col min="1" max="1" width="18.8515625" style="16" customWidth="1"/>
    <col min="2" max="2" width="17.57421875" style="1" customWidth="1"/>
    <col min="3" max="3" width="20.140625" style="1" customWidth="1"/>
    <col min="4" max="4" width="13.140625" style="1" customWidth="1"/>
    <col min="5" max="5" width="23.140625" style="1" customWidth="1"/>
    <col min="6" max="6" width="12.421875" style="1" customWidth="1"/>
    <col min="7" max="7" width="18.421875" style="1" customWidth="1"/>
    <col min="8" max="8" width="18.7109375" style="1" customWidth="1"/>
    <col min="9" max="9" width="10.140625" style="1" bestFit="1" customWidth="1"/>
    <col min="10" max="10" width="12.57421875" style="1" customWidth="1"/>
    <col min="11" max="11" width="11.57421875" style="1" customWidth="1"/>
    <col min="12" max="16384" width="27.421875" style="1" customWidth="1"/>
  </cols>
  <sheetData>
    <row r="1" spans="1:6" ht="49.5" customHeight="1">
      <c r="A1" s="40" t="s">
        <v>34</v>
      </c>
      <c r="B1" s="40"/>
      <c r="C1" s="22">
        <f>595410+494086</f>
        <v>1089496</v>
      </c>
      <c r="E1" s="3"/>
      <c r="F1" s="2"/>
    </row>
    <row r="2" spans="2:3" ht="14.25">
      <c r="B2" s="39">
        <v>2021</v>
      </c>
      <c r="C2" s="39"/>
    </row>
    <row r="3" spans="2:8" ht="43.5">
      <c r="B3" s="13" t="s">
        <v>1</v>
      </c>
      <c r="C3" s="13" t="s">
        <v>2</v>
      </c>
      <c r="D3" s="6" t="s">
        <v>1</v>
      </c>
      <c r="E3" s="12" t="s">
        <v>22</v>
      </c>
      <c r="F3" s="12" t="s">
        <v>2</v>
      </c>
      <c r="G3" s="12" t="s">
        <v>23</v>
      </c>
      <c r="H3" s="15" t="s">
        <v>0</v>
      </c>
    </row>
    <row r="4" spans="1:7" ht="14.25">
      <c r="A4" s="23" t="s">
        <v>20</v>
      </c>
      <c r="B4" s="14">
        <v>0.3</v>
      </c>
      <c r="C4" s="14">
        <v>0.7</v>
      </c>
      <c r="D4" s="9">
        <f>C1*0.3</f>
        <v>326848.8</v>
      </c>
      <c r="E4" s="9"/>
      <c r="F4" s="9">
        <f>C1*0.7</f>
        <v>762647.2</v>
      </c>
      <c r="G4" s="8"/>
    </row>
    <row r="5" spans="1:10" ht="14.25">
      <c r="A5" s="16" t="s">
        <v>3</v>
      </c>
      <c r="B5" s="4">
        <v>131</v>
      </c>
      <c r="C5" s="5">
        <v>7</v>
      </c>
      <c r="D5" s="7">
        <f>B5/B21</f>
        <v>0.02766047297297297</v>
      </c>
      <c r="E5" s="3">
        <f>D4*D5</f>
        <v>9040.792398648648</v>
      </c>
      <c r="F5" s="11">
        <v>1</v>
      </c>
      <c r="G5" s="3">
        <f>H23/5</f>
        <v>76264.72</v>
      </c>
      <c r="H5" s="3">
        <f>E5+G5</f>
        <v>85305.51239864864</v>
      </c>
      <c r="J5" s="3"/>
    </row>
    <row r="6" spans="1:8" ht="14.25">
      <c r="A6" s="16" t="s">
        <v>4</v>
      </c>
      <c r="B6" s="4">
        <v>216</v>
      </c>
      <c r="C6" s="5">
        <v>8.6</v>
      </c>
      <c r="D6" s="7">
        <f>B6/B21</f>
        <v>0.04560810810810811</v>
      </c>
      <c r="E6" s="3">
        <f>D4*D6</f>
        <v>14906.955405405404</v>
      </c>
      <c r="F6" s="11">
        <v>1</v>
      </c>
      <c r="G6" s="3">
        <f>H23/5</f>
        <v>76264.72</v>
      </c>
      <c r="H6" s="3">
        <f aca="true" t="shared" si="0" ref="H6:H20">E6+G6</f>
        <v>91171.6754054054</v>
      </c>
    </row>
    <row r="7" spans="1:8" ht="14.25">
      <c r="A7" s="16" t="s">
        <v>5</v>
      </c>
      <c r="B7" s="4">
        <v>390</v>
      </c>
      <c r="C7" s="5">
        <v>9.6</v>
      </c>
      <c r="D7" s="7">
        <f>B7/B21</f>
        <v>0.08234797297297297</v>
      </c>
      <c r="E7" s="3">
        <f>D4*D7</f>
        <v>26915.336148648646</v>
      </c>
      <c r="F7" s="11">
        <v>2</v>
      </c>
      <c r="G7" s="3">
        <f>H24/6</f>
        <v>50843.14666666667</v>
      </c>
      <c r="H7" s="3">
        <f t="shared" si="0"/>
        <v>77758.4828153153</v>
      </c>
    </row>
    <row r="8" spans="1:8" ht="14.25">
      <c r="A8" s="16" t="s">
        <v>6</v>
      </c>
      <c r="B8" s="4">
        <v>364</v>
      </c>
      <c r="C8" s="5">
        <v>10.2</v>
      </c>
      <c r="D8" s="7">
        <f>B8/B21</f>
        <v>0.07685810810810811</v>
      </c>
      <c r="E8" s="3">
        <f>D4*D8</f>
        <v>25120.980405405408</v>
      </c>
      <c r="F8" s="11">
        <v>2</v>
      </c>
      <c r="G8" s="3">
        <f>H24/6</f>
        <v>50843.14666666667</v>
      </c>
      <c r="H8" s="3">
        <f t="shared" si="0"/>
        <v>75964.12707207208</v>
      </c>
    </row>
    <row r="9" spans="1:8" ht="14.25">
      <c r="A9" s="16" t="s">
        <v>7</v>
      </c>
      <c r="B9" s="4">
        <v>128</v>
      </c>
      <c r="C9" s="5">
        <v>10.3</v>
      </c>
      <c r="D9" s="7">
        <f>B9/B21</f>
        <v>0.02702702702702703</v>
      </c>
      <c r="E9" s="3">
        <f>D4*D9</f>
        <v>8833.751351351351</v>
      </c>
      <c r="F9" s="11">
        <v>2</v>
      </c>
      <c r="G9" s="3">
        <f>H24/6</f>
        <v>50843.14666666667</v>
      </c>
      <c r="H9" s="3">
        <f t="shared" si="0"/>
        <v>59676.89801801802</v>
      </c>
    </row>
    <row r="10" spans="1:8" ht="14.25">
      <c r="A10" s="16" t="s">
        <v>8</v>
      </c>
      <c r="B10" s="4">
        <v>699</v>
      </c>
      <c r="C10" s="5">
        <v>10</v>
      </c>
      <c r="D10" s="7">
        <f>B10/B21</f>
        <v>0.1475929054054054</v>
      </c>
      <c r="E10" s="3">
        <f>D4*D10</f>
        <v>48240.56402027026</v>
      </c>
      <c r="F10" s="11">
        <v>2</v>
      </c>
      <c r="G10" s="3">
        <f>H$24/6</f>
        <v>50843.14666666667</v>
      </c>
      <c r="H10" s="3">
        <f t="shared" si="0"/>
        <v>99083.71068693693</v>
      </c>
    </row>
    <row r="11" spans="1:8" ht="14.25">
      <c r="A11" s="16" t="s">
        <v>9</v>
      </c>
      <c r="B11" s="4">
        <v>90</v>
      </c>
      <c r="C11" s="5">
        <v>8.7</v>
      </c>
      <c r="D11" s="7">
        <f>B11/B21</f>
        <v>0.01900337837837838</v>
      </c>
      <c r="E11" s="3">
        <f>D4*D11</f>
        <v>6211.231418918919</v>
      </c>
      <c r="F11" s="11">
        <v>1</v>
      </c>
      <c r="G11" s="3">
        <f>H$23/5</f>
        <v>76264.72</v>
      </c>
      <c r="H11" s="3">
        <f t="shared" si="0"/>
        <v>82475.95141891892</v>
      </c>
    </row>
    <row r="12" spans="1:8" ht="14.25">
      <c r="A12" s="16" t="s">
        <v>10</v>
      </c>
      <c r="B12" s="4">
        <v>337</v>
      </c>
      <c r="C12" s="5">
        <v>10.7</v>
      </c>
      <c r="D12" s="7">
        <f>B12/B21</f>
        <v>0.0711570945945946</v>
      </c>
      <c r="E12" s="3">
        <f>D4*D12</f>
        <v>23257.610979729732</v>
      </c>
      <c r="F12" s="11">
        <v>3</v>
      </c>
      <c r="G12" s="3">
        <f>H25/5</f>
        <v>15252.944</v>
      </c>
      <c r="H12" s="3">
        <f t="shared" si="0"/>
        <v>38510.55497972973</v>
      </c>
    </row>
    <row r="13" spans="1:8" ht="14.25">
      <c r="A13" s="16" t="s">
        <v>11</v>
      </c>
      <c r="B13" s="4">
        <v>199</v>
      </c>
      <c r="C13" s="5">
        <v>10.2</v>
      </c>
      <c r="D13" s="7">
        <f>B13/B21</f>
        <v>0.04201858108108108</v>
      </c>
      <c r="E13" s="3">
        <f>D4*D13</f>
        <v>13733.722804054052</v>
      </c>
      <c r="F13" s="11">
        <v>2</v>
      </c>
      <c r="G13" s="3">
        <f>H$24/6</f>
        <v>50843.14666666667</v>
      </c>
      <c r="H13" s="3">
        <f t="shared" si="0"/>
        <v>64576.86947072072</v>
      </c>
    </row>
    <row r="14" spans="1:8" ht="14.25">
      <c r="A14" s="16" t="s">
        <v>12</v>
      </c>
      <c r="B14" s="4">
        <v>325</v>
      </c>
      <c r="C14" s="5">
        <v>7.9</v>
      </c>
      <c r="D14" s="7">
        <f>B14/B21</f>
        <v>0.06862331081081081</v>
      </c>
      <c r="E14" s="3">
        <f>D4*D14</f>
        <v>22429.44679054054</v>
      </c>
      <c r="F14" s="11">
        <v>1</v>
      </c>
      <c r="G14" s="3">
        <f>H23/5</f>
        <v>76264.72</v>
      </c>
      <c r="H14" s="3">
        <f t="shared" si="0"/>
        <v>98694.16679054053</v>
      </c>
    </row>
    <row r="15" spans="1:8" ht="14.25">
      <c r="A15" s="16" t="s">
        <v>13</v>
      </c>
      <c r="B15" s="4">
        <v>308</v>
      </c>
      <c r="C15" s="5">
        <v>11</v>
      </c>
      <c r="D15" s="7">
        <f>B15/B21</f>
        <v>0.06503378378378379</v>
      </c>
      <c r="E15" s="3">
        <f>D4*D15</f>
        <v>21256.214189189188</v>
      </c>
      <c r="F15" s="11">
        <v>3</v>
      </c>
      <c r="G15" s="3">
        <f>H$25/5</f>
        <v>15252.944</v>
      </c>
      <c r="H15" s="3">
        <f t="shared" si="0"/>
        <v>36509.158189189184</v>
      </c>
    </row>
    <row r="16" spans="1:8" ht="14.25">
      <c r="A16" s="16" t="s">
        <v>14</v>
      </c>
      <c r="B16" s="4">
        <v>518</v>
      </c>
      <c r="C16" s="5">
        <v>10.1</v>
      </c>
      <c r="D16" s="7">
        <f>B16/B21</f>
        <v>0.109375</v>
      </c>
      <c r="E16" s="3">
        <f>D4*D16</f>
        <v>35749.0875</v>
      </c>
      <c r="F16" s="11">
        <v>2</v>
      </c>
      <c r="G16" s="3">
        <f>H$24/6</f>
        <v>50843.14666666667</v>
      </c>
      <c r="H16" s="3">
        <f t="shared" si="0"/>
        <v>86592.23416666666</v>
      </c>
    </row>
    <row r="17" spans="1:8" ht="14.25">
      <c r="A17" s="16" t="s">
        <v>15</v>
      </c>
      <c r="B17" s="4">
        <v>502</v>
      </c>
      <c r="C17" s="5">
        <v>7.8</v>
      </c>
      <c r="D17" s="7">
        <f>B17/B21</f>
        <v>0.10599662162162163</v>
      </c>
      <c r="E17" s="3">
        <f>D4*D17</f>
        <v>34644.86858108108</v>
      </c>
      <c r="F17" s="11">
        <v>1</v>
      </c>
      <c r="G17" s="3">
        <f>H23/5</f>
        <v>76264.72</v>
      </c>
      <c r="H17" s="3">
        <f t="shared" si="0"/>
        <v>110909.58858108107</v>
      </c>
    </row>
    <row r="18" spans="1:8" ht="14.25">
      <c r="A18" s="16" t="s">
        <v>16</v>
      </c>
      <c r="B18" s="4">
        <v>213</v>
      </c>
      <c r="C18" s="5">
        <v>11.118343195266279</v>
      </c>
      <c r="D18" s="7">
        <f>B18/B21</f>
        <v>0.044974662162162164</v>
      </c>
      <c r="E18" s="3">
        <f>D4*D18</f>
        <v>14699.914358108108</v>
      </c>
      <c r="F18" s="11">
        <v>3</v>
      </c>
      <c r="G18" s="3">
        <f>H25/5</f>
        <v>15252.944</v>
      </c>
      <c r="H18" s="3">
        <f t="shared" si="0"/>
        <v>29952.858358108107</v>
      </c>
    </row>
    <row r="19" spans="1:8" ht="14.25">
      <c r="A19" s="16" t="s">
        <v>17</v>
      </c>
      <c r="B19" s="4">
        <v>135</v>
      </c>
      <c r="C19" s="5">
        <v>11.3</v>
      </c>
      <c r="D19" s="7">
        <f>B19/B21</f>
        <v>0.028505067567567568</v>
      </c>
      <c r="E19" s="3">
        <f>D4*D19</f>
        <v>9316.847128378378</v>
      </c>
      <c r="F19" s="11">
        <v>3</v>
      </c>
      <c r="G19" s="3">
        <f>H25/5</f>
        <v>15252.944</v>
      </c>
      <c r="H19" s="3">
        <f t="shared" si="0"/>
        <v>24569.791128378376</v>
      </c>
    </row>
    <row r="20" spans="1:8" ht="14.25">
      <c r="A20" s="16" t="s">
        <v>18</v>
      </c>
      <c r="B20" s="4">
        <v>181</v>
      </c>
      <c r="C20" s="5">
        <v>11.7</v>
      </c>
      <c r="D20" s="7">
        <f>B20/B21</f>
        <v>0.03821790540540541</v>
      </c>
      <c r="E20" s="3">
        <f>D4*D20</f>
        <v>12491.476520270271</v>
      </c>
      <c r="F20" s="11">
        <v>3</v>
      </c>
      <c r="G20" s="3">
        <f>H25/5</f>
        <v>15252.944</v>
      </c>
      <c r="H20" s="3">
        <f t="shared" si="0"/>
        <v>27744.420520270272</v>
      </c>
    </row>
    <row r="21" spans="1:8" ht="14.25">
      <c r="A21" s="24" t="s">
        <v>21</v>
      </c>
      <c r="B21" s="4">
        <f>SUM(B5:B20)</f>
        <v>4736</v>
      </c>
      <c r="C21" s="5"/>
      <c r="D21" s="7">
        <f>SUM(D5:D20)</f>
        <v>1</v>
      </c>
      <c r="E21" s="10">
        <f>SUM(E5:E20)</f>
        <v>326848.80000000005</v>
      </c>
      <c r="F21" s="21"/>
      <c r="G21" s="17">
        <f>SUM(G5:G20)</f>
        <v>762647.2000000001</v>
      </c>
      <c r="H21" s="25">
        <f>SUM(H5:H20)</f>
        <v>1089496</v>
      </c>
    </row>
    <row r="23" spans="5:8" ht="12.75" customHeight="1">
      <c r="E23" s="18" t="s">
        <v>24</v>
      </c>
      <c r="F23" s="18">
        <v>1</v>
      </c>
      <c r="G23" s="19">
        <v>0.5</v>
      </c>
      <c r="H23" s="20">
        <f>F4*0.5</f>
        <v>381323.6</v>
      </c>
    </row>
    <row r="24" spans="1:10" ht="14.25">
      <c r="A24" s="16" t="s">
        <v>39</v>
      </c>
      <c r="E24" s="18" t="s">
        <v>25</v>
      </c>
      <c r="F24" s="18">
        <v>2</v>
      </c>
      <c r="G24" s="19">
        <v>0.4</v>
      </c>
      <c r="H24" s="20">
        <f>F4*0.4</f>
        <v>305058.88</v>
      </c>
      <c r="J24" s="8"/>
    </row>
    <row r="25" spans="5:8" ht="14.25">
      <c r="E25" s="18" t="s">
        <v>26</v>
      </c>
      <c r="F25" s="18">
        <v>3</v>
      </c>
      <c r="G25" s="19">
        <v>0.1</v>
      </c>
      <c r="H25" s="20">
        <f>F4*0.1</f>
        <v>76264.72</v>
      </c>
    </row>
    <row r="27" spans="1:8" ht="12.75" customHeight="1" thickBot="1">
      <c r="A27" s="29"/>
      <c r="B27" s="27"/>
      <c r="C27" s="27"/>
      <c r="H27" s="8"/>
    </row>
    <row r="28" spans="1:6" ht="12.75" customHeight="1" thickTop="1">
      <c r="A28" s="36" t="s">
        <v>27</v>
      </c>
      <c r="B28" s="30">
        <v>17.225</v>
      </c>
      <c r="C28" s="33"/>
      <c r="E28" s="41" t="s">
        <v>19</v>
      </c>
      <c r="F28" s="41"/>
    </row>
    <row r="29" spans="1:6" ht="12.75" customHeight="1">
      <c r="A29" s="37" t="s">
        <v>35</v>
      </c>
      <c r="B29" s="28" t="s">
        <v>28</v>
      </c>
      <c r="C29" s="31"/>
      <c r="D29" s="32"/>
      <c r="E29" s="41"/>
      <c r="F29" s="41"/>
    </row>
    <row r="30" spans="1:6" ht="12.75" customHeight="1">
      <c r="A30" s="36" t="s">
        <v>36</v>
      </c>
      <c r="B30" s="28" t="s">
        <v>29</v>
      </c>
      <c r="C30" s="31"/>
      <c r="D30" s="32"/>
      <c r="E30" s="41"/>
      <c r="F30" s="41"/>
    </row>
    <row r="31" spans="1:6" ht="12" customHeight="1">
      <c r="A31" s="36" t="s">
        <v>37</v>
      </c>
      <c r="B31" s="28" t="s">
        <v>30</v>
      </c>
      <c r="C31" s="31"/>
      <c r="D31" s="32"/>
      <c r="E31" s="41"/>
      <c r="F31" s="41"/>
    </row>
    <row r="32" spans="1:6" ht="12.75" customHeight="1">
      <c r="A32" s="36" t="s">
        <v>38</v>
      </c>
      <c r="B32" s="28" t="s">
        <v>31</v>
      </c>
      <c r="C32" s="31"/>
      <c r="D32" s="32"/>
      <c r="E32" s="41"/>
      <c r="F32" s="41"/>
    </row>
    <row r="33" spans="1:6" ht="12.75" customHeight="1" thickBot="1">
      <c r="A33" s="38" t="s">
        <v>32</v>
      </c>
      <c r="B33" s="28" t="s">
        <v>33</v>
      </c>
      <c r="C33" s="34"/>
      <c r="E33" s="41"/>
      <c r="F33" s="41"/>
    </row>
    <row r="34" spans="2:6" ht="12.75" customHeight="1" thickTop="1">
      <c r="B34" s="35"/>
      <c r="C34" s="35"/>
      <c r="F34" s="26"/>
    </row>
    <row r="35" ht="12.75" customHeight="1">
      <c r="F35" s="26"/>
    </row>
    <row r="36" ht="12.75" customHeight="1">
      <c r="F36" s="26"/>
    </row>
    <row r="37" ht="12.75" customHeight="1">
      <c r="F37" s="26"/>
    </row>
  </sheetData>
  <sheetProtection/>
  <mergeCells count="3">
    <mergeCell ref="B2:C2"/>
    <mergeCell ref="A1:B1"/>
    <mergeCell ref="E28:F33"/>
  </mergeCells>
  <printOptions/>
  <pageMargins left="0" right="0" top="0" bottom="0" header="0" footer="0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Goguen, Beth (EOL)</cp:lastModifiedBy>
  <cp:lastPrinted>2023-04-11T00:27:18Z</cp:lastPrinted>
  <dcterms:created xsi:type="dcterms:W3CDTF">2022-02-25T17:51:44Z</dcterms:created>
  <dcterms:modified xsi:type="dcterms:W3CDTF">2023-04-11T00:44:20Z</dcterms:modified>
  <cp:category/>
  <cp:version/>
  <cp:contentType/>
  <cp:contentStatus/>
</cp:coreProperties>
</file>