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https://massgov.sharepoint.com/sites/ENE-Workgroup/Renewables/RPS Review/SREC I/Minimum Standard Calculations/2023/"/>
    </mc:Choice>
  </mc:AlternateContent>
  <xr:revisionPtr revIDLastSave="27" documentId="8_{8F5F57F5-7D70-4388-B01E-732D6268FCB2}" xr6:coauthVersionLast="47" xr6:coauthVersionMax="47" xr10:uidLastSave="{19BE47E8-E8DB-4BE7-9810-26C2A3AC2955}"/>
  <bookViews>
    <workbookView xWindow="-28920" yWindow="-2865" windowWidth="29040" windowHeight="15720" xr2:uid="{00000000-000D-0000-FFFF-FFFF00000000}"/>
  </bookViews>
  <sheets>
    <sheet name="Full Obligation" sheetId="11" r:id="rId1"/>
    <sheet name="Min Standard at 400" sheetId="13" r:id="rId2"/>
  </sheets>
  <externalReferences>
    <externalReference r:id="rId3"/>
    <externalReference r:id="rId4"/>
  </externalReferences>
  <definedNames>
    <definedName name="Official_Names">'[1]Drop-Down Lists'!$F$2:$F$352</definedName>
    <definedName name="State_Abbreviations">'[1]Drop-Down Lists'!$E$2:$E$51</definedName>
    <definedName name="Utility_Providers">'[2]Drop-Down Lists'!$G$2:$G$6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3" l="1"/>
  <c r="E58" i="13"/>
  <c r="E57" i="13"/>
  <c r="E56" i="13"/>
  <c r="E51" i="13"/>
  <c r="E59" i="11" l="1"/>
  <c r="E58" i="11"/>
  <c r="E57" i="11"/>
  <c r="E56" i="11"/>
  <c r="E51" i="11"/>
  <c r="D51" i="13"/>
  <c r="C45" i="11" l="1"/>
  <c r="D60" i="11" l="1"/>
  <c r="D60" i="13" l="1"/>
  <c r="C45" i="13"/>
  <c r="C40" i="13"/>
  <c r="C39" i="13"/>
  <c r="C38" i="13"/>
  <c r="E60" i="13" l="1"/>
  <c r="D19" i="13" s="1"/>
  <c r="E60" i="11"/>
  <c r="C37" i="11" l="1"/>
  <c r="D19" i="11"/>
  <c r="C37" i="13"/>
  <c r="C33" i="13"/>
  <c r="D52" i="11"/>
  <c r="C36" i="11"/>
  <c r="C33" i="11" l="1"/>
  <c r="E52" i="11"/>
  <c r="D18" i="11" s="1"/>
  <c r="D25" i="11" s="1"/>
  <c r="D27" i="11" s="1"/>
  <c r="C40" i="11" l="1"/>
  <c r="C39" i="11"/>
  <c r="C38" i="11"/>
  <c r="C32" i="11" l="1"/>
  <c r="C34" i="11" s="1"/>
  <c r="C41" i="11"/>
  <c r="D52" i="13"/>
  <c r="C42" i="11" l="1"/>
  <c r="C44" i="11" s="1"/>
  <c r="E52" i="13"/>
  <c r="D18" i="13" s="1"/>
  <c r="D25" i="13" s="1"/>
  <c r="D27" i="13" s="1"/>
  <c r="C32" i="13" l="1"/>
  <c r="C34" i="13" s="1"/>
  <c r="C36" i="13"/>
  <c r="C41" i="13" l="1"/>
  <c r="C42" i="13" s="1"/>
  <c r="C46" i="11" l="1"/>
  <c r="C44" i="13" l="1"/>
  <c r="C46" i="13" s="1"/>
</calcChain>
</file>

<file path=xl/sharedStrings.xml><?xml version="1.0" encoding="utf-8"?>
<sst xmlns="http://schemas.openxmlformats.org/spreadsheetml/2006/main" count="162" uniqueCount="77">
  <si>
    <t>Commonwealth of Massachusetts</t>
  </si>
  <si>
    <t>Executive Office of Energy and Environmental Affairs</t>
  </si>
  <si>
    <t>DEPARTMENT OF ENERGY RESOURCES</t>
  </si>
  <si>
    <t>RPS SOLAR CARVE-OUT</t>
  </si>
  <si>
    <t>(per 225 CMR 14.07(2))</t>
  </si>
  <si>
    <r>
      <t xml:space="preserve">Formula </t>
    </r>
    <r>
      <rPr>
        <b/>
        <i/>
        <sz val="14"/>
        <color theme="1"/>
        <rFont val="Calibri"/>
        <family val="2"/>
        <scheme val="minor"/>
      </rPr>
      <t>per 225 CMR 14.07(2)(b)</t>
    </r>
  </si>
  <si>
    <r>
      <t>Total Compliance Obligation</t>
    </r>
    <r>
      <rPr>
        <b/>
        <vertAlign val="subscript"/>
        <sz val="14"/>
        <color theme="1"/>
        <rFont val="Calibri"/>
        <family val="2"/>
        <scheme val="minor"/>
      </rPr>
      <t>CY</t>
    </r>
    <r>
      <rPr>
        <b/>
        <sz val="14"/>
        <color theme="1"/>
        <rFont val="Calibri"/>
        <family val="2"/>
        <scheme val="minor"/>
      </rPr>
      <t xml:space="preserve">  = the greater of:</t>
    </r>
  </si>
  <si>
    <r>
      <t>Estimated Generation</t>
    </r>
    <r>
      <rPr>
        <b/>
        <vertAlign val="subscript"/>
        <sz val="14"/>
        <color theme="1"/>
        <rFont val="Calibri"/>
        <family val="2"/>
        <scheme val="minor"/>
      </rPr>
      <t xml:space="preserve">CY-1 </t>
    </r>
    <r>
      <rPr>
        <b/>
        <sz val="14"/>
        <color theme="1"/>
        <rFont val="Calibri"/>
        <family val="2"/>
        <scheme val="minor"/>
      </rPr>
      <t>- Estimated SREC Ineligible Generation</t>
    </r>
    <r>
      <rPr>
        <b/>
        <vertAlign val="subscript"/>
        <sz val="14"/>
        <color theme="1"/>
        <rFont val="Calibri"/>
        <family val="2"/>
        <scheme val="minor"/>
      </rPr>
      <t>CY</t>
    </r>
    <r>
      <rPr>
        <b/>
        <sz val="14"/>
        <color theme="1"/>
        <rFont val="Calibri"/>
        <family val="2"/>
        <scheme val="minor"/>
      </rPr>
      <t>, or</t>
    </r>
  </si>
  <si>
    <r>
      <t>Estimated Generation</t>
    </r>
    <r>
      <rPr>
        <b/>
        <vertAlign val="subscript"/>
        <sz val="14"/>
        <color theme="1"/>
        <rFont val="Calibri"/>
        <family val="2"/>
        <scheme val="minor"/>
      </rPr>
      <t xml:space="preserve">CY-1  </t>
    </r>
    <r>
      <rPr>
        <b/>
        <sz val="14"/>
        <color theme="1"/>
        <rFont val="Calibri"/>
        <family val="2"/>
        <scheme val="minor"/>
      </rPr>
      <t>- Estimated SREC Ineligible Generation</t>
    </r>
    <r>
      <rPr>
        <b/>
        <vertAlign val="subscript"/>
        <sz val="14"/>
        <color theme="1"/>
        <rFont val="Calibri"/>
        <family val="2"/>
        <scheme val="minor"/>
      </rPr>
      <t>CY</t>
    </r>
    <r>
      <rPr>
        <b/>
        <sz val="14"/>
        <color theme="1"/>
        <rFont val="Calibri"/>
        <family val="2"/>
        <scheme val="minor"/>
      </rPr>
      <t xml:space="preserve"> - ACP Volume</t>
    </r>
    <r>
      <rPr>
        <b/>
        <vertAlign val="subscript"/>
        <sz val="14"/>
        <color theme="1"/>
        <rFont val="Calibri"/>
        <family val="2"/>
        <scheme val="minor"/>
      </rPr>
      <t>CY-2</t>
    </r>
    <r>
      <rPr>
        <b/>
        <sz val="14"/>
        <color theme="1"/>
        <rFont val="Calibri"/>
        <family val="2"/>
        <scheme val="minor"/>
      </rPr>
      <t xml:space="preserve"> + Banked Volume</t>
    </r>
    <r>
      <rPr>
        <b/>
        <vertAlign val="subscript"/>
        <sz val="14"/>
        <color theme="1"/>
        <rFont val="Calibri"/>
        <family val="2"/>
        <scheme val="minor"/>
      </rPr>
      <t>CY-2</t>
    </r>
    <r>
      <rPr>
        <b/>
        <sz val="14"/>
        <color theme="1"/>
        <rFont val="Calibri"/>
        <family val="2"/>
        <scheme val="minor"/>
      </rPr>
      <t xml:space="preserve"> + Auction Volume</t>
    </r>
    <r>
      <rPr>
        <b/>
        <vertAlign val="subscript"/>
        <sz val="14"/>
        <color theme="1"/>
        <rFont val="Calibri"/>
        <family val="2"/>
        <scheme val="minor"/>
      </rPr>
      <t>CY-2</t>
    </r>
  </si>
  <si>
    <t>Term in Formula</t>
  </si>
  <si>
    <t>CY 2023 Min Std Term</t>
  </si>
  <si>
    <t>Value (MWh)</t>
  </si>
  <si>
    <t>Source</t>
  </si>
  <si>
    <r>
      <t>Estimated Generation</t>
    </r>
    <r>
      <rPr>
        <vertAlign val="subscript"/>
        <sz val="12"/>
        <color theme="1"/>
        <rFont val="Calibri"/>
        <family val="2"/>
        <scheme val="minor"/>
      </rPr>
      <t>CY-1</t>
    </r>
  </si>
  <si>
    <r>
      <t>Estimated Generation</t>
    </r>
    <r>
      <rPr>
        <vertAlign val="subscript"/>
        <sz val="12"/>
        <color theme="1"/>
        <rFont val="Calibri"/>
        <family val="2"/>
        <scheme val="minor"/>
      </rPr>
      <t>2022</t>
    </r>
  </si>
  <si>
    <t>per regulation; 225 CMR 14.07(2)(b) (see projection details in table below)</t>
  </si>
  <si>
    <r>
      <t>Estimated SREC Ineligible Generation</t>
    </r>
    <r>
      <rPr>
        <vertAlign val="subscript"/>
        <sz val="12"/>
        <color theme="1"/>
        <rFont val="Calibri"/>
        <family val="2"/>
        <scheme val="minor"/>
      </rPr>
      <t>CY</t>
    </r>
  </si>
  <si>
    <r>
      <t>Estimated SREC Ineligible Generation</t>
    </r>
    <r>
      <rPr>
        <vertAlign val="subscript"/>
        <sz val="12"/>
        <color theme="1"/>
        <rFont val="Calibri"/>
        <family val="2"/>
        <scheme val="minor"/>
      </rPr>
      <t>2023</t>
    </r>
  </si>
  <si>
    <r>
      <t>ACP Volume</t>
    </r>
    <r>
      <rPr>
        <vertAlign val="subscript"/>
        <sz val="12"/>
        <color theme="1"/>
        <rFont val="Calibri"/>
        <family val="2"/>
        <scheme val="minor"/>
      </rPr>
      <t>CY-2</t>
    </r>
  </si>
  <si>
    <r>
      <t>ACP Volume</t>
    </r>
    <r>
      <rPr>
        <vertAlign val="subscript"/>
        <sz val="12"/>
        <color theme="1"/>
        <rFont val="Calibri"/>
        <family val="2"/>
        <scheme val="minor"/>
      </rPr>
      <t>2021</t>
    </r>
  </si>
  <si>
    <t>2021 Annual Compliance Filings (see 2021 RPS/APS Annual Compliance Report, forthcoming)</t>
  </si>
  <si>
    <r>
      <t>Banked Volume</t>
    </r>
    <r>
      <rPr>
        <vertAlign val="subscript"/>
        <sz val="12"/>
        <color theme="1"/>
        <rFont val="Calibri"/>
        <family val="2"/>
        <scheme val="minor"/>
      </rPr>
      <t>CY-2</t>
    </r>
  </si>
  <si>
    <r>
      <t>Banked Volume</t>
    </r>
    <r>
      <rPr>
        <vertAlign val="subscript"/>
        <sz val="12"/>
        <color theme="1"/>
        <rFont val="Calibri"/>
        <family val="2"/>
        <scheme val="minor"/>
      </rPr>
      <t>2021</t>
    </r>
  </si>
  <si>
    <r>
      <t>Auction Volume</t>
    </r>
    <r>
      <rPr>
        <vertAlign val="subscript"/>
        <sz val="12"/>
        <color theme="1"/>
        <rFont val="Calibri"/>
        <family val="2"/>
        <scheme val="minor"/>
      </rPr>
      <t>CY-2</t>
    </r>
  </si>
  <si>
    <r>
      <t>Auction Volume</t>
    </r>
    <r>
      <rPr>
        <vertAlign val="subscript"/>
        <sz val="12"/>
        <color theme="1"/>
        <rFont val="Calibri"/>
        <family val="2"/>
        <scheme val="minor"/>
      </rPr>
      <t>2021</t>
    </r>
  </si>
  <si>
    <t>NEPOOL GIS (see 2021 RPS/APS Annual Compliance Report, forthcoming)</t>
  </si>
  <si>
    <t>Calculations</t>
  </si>
  <si>
    <r>
      <t>Total Compliance Obligation</t>
    </r>
    <r>
      <rPr>
        <vertAlign val="subscript"/>
        <sz val="12"/>
        <color theme="1"/>
        <rFont val="Calibri"/>
        <family val="2"/>
        <scheme val="minor"/>
      </rPr>
      <t xml:space="preserve">CY </t>
    </r>
    <r>
      <rPr>
        <vertAlign val="superscript"/>
        <sz val="12"/>
        <color theme="1"/>
        <rFont val="Calibri"/>
        <family val="2"/>
        <scheme val="minor"/>
      </rPr>
      <t>1</t>
    </r>
  </si>
  <si>
    <r>
      <t>Total Compliance Obligation</t>
    </r>
    <r>
      <rPr>
        <vertAlign val="subscript"/>
        <sz val="12"/>
        <color theme="1"/>
        <rFont val="Calibri"/>
        <family val="2"/>
        <scheme val="minor"/>
      </rPr>
      <t>2023</t>
    </r>
  </si>
  <si>
    <t>per formula above and regulation; 225 CMR 14.07(2)(b)</t>
  </si>
  <si>
    <t>2021 MA Retail Load</t>
  </si>
  <si>
    <t>2021 Utility Load Verification (see 2021 Annual Compliance Report, forthcoming)</t>
  </si>
  <si>
    <t>CY 2023 Minimum Standard</t>
  </si>
  <si>
    <t>division of above two terms</t>
  </si>
  <si>
    <t>Formula Results</t>
  </si>
  <si>
    <r>
      <t xml:space="preserve">Preliminary Total Compliance Obligation </t>
    </r>
    <r>
      <rPr>
        <b/>
        <vertAlign val="subscript"/>
        <sz val="12"/>
        <color theme="1"/>
        <rFont val="Calibri"/>
        <family val="2"/>
        <scheme val="minor"/>
      </rPr>
      <t>2023</t>
    </r>
  </si>
  <si>
    <t>Formula 1</t>
  </si>
  <si>
    <t>Estimated CY 2023 SREC Ineligible Generation                -</t>
  </si>
  <si>
    <t>=</t>
  </si>
  <si>
    <t>Formula 2</t>
  </si>
  <si>
    <t>2021 ACP Volume                                                                   -</t>
  </si>
  <si>
    <t>2021 Banked Volume                                                            +</t>
  </si>
  <si>
    <t>2021 Auction Volume                                                           +</t>
  </si>
  <si>
    <t>Total Compliance Obligation (Greater Value) =</t>
  </si>
  <si>
    <t>÷</t>
  </si>
  <si>
    <t>Minimum Standard =</t>
  </si>
  <si>
    <t>Projection Details</t>
  </si>
  <si>
    <t>Projection of CY 2023 Total SRECs Generated</t>
  </si>
  <si>
    <r>
      <t>Total Capacity (MW)</t>
    </r>
    <r>
      <rPr>
        <b/>
        <vertAlign val="superscript"/>
        <sz val="12"/>
        <color theme="1"/>
        <rFont val="Calibri"/>
        <family val="2"/>
        <scheme val="minor"/>
      </rPr>
      <t>2</t>
    </r>
  </si>
  <si>
    <r>
      <t>Projected CY 2023 SREC Generation</t>
    </r>
    <r>
      <rPr>
        <b/>
        <vertAlign val="superscript"/>
        <sz val="12"/>
        <color theme="1"/>
        <rFont val="Calibri"/>
        <family val="2"/>
        <scheme val="minor"/>
      </rPr>
      <t>3</t>
    </r>
  </si>
  <si>
    <t>(for use in formula above)</t>
  </si>
  <si>
    <t>Expected MWh generated by qualified projects</t>
  </si>
  <si>
    <t>TOTAL</t>
  </si>
  <si>
    <t>Projection of CY 2022 SREC Ineligible Generation</t>
  </si>
  <si>
    <t>Total Capacity (MW)</t>
  </si>
  <si>
    <r>
      <t>Projected CY 2022 SREC Ineligible Generation</t>
    </r>
    <r>
      <rPr>
        <b/>
        <vertAlign val="superscript"/>
        <sz val="12"/>
        <color theme="1"/>
        <rFont val="Calibri"/>
        <family val="2"/>
        <scheme val="minor"/>
      </rPr>
      <t>3</t>
    </r>
  </si>
  <si>
    <t>Quarterly Contribution to Annual Total Output (%)</t>
  </si>
  <si>
    <t>Q1</t>
  </si>
  <si>
    <t>Q2</t>
  </si>
  <si>
    <t>Expected MWh generated by projects that are no longer qualified (Q1 2022)</t>
  </si>
  <si>
    <t>Q3</t>
  </si>
  <si>
    <t>Expected MWh generated by projects that are no longer qualified (Q2 2022)</t>
  </si>
  <si>
    <t>Q4</t>
  </si>
  <si>
    <t>Expected MWh generated by projects that are no longer qualified (Q3 2022)</t>
  </si>
  <si>
    <t>Source: NREL Insolation Data, Worcester, kWh/m2/day (Non-Tracking, Tilt = Latitude)</t>
  </si>
  <si>
    <t>Expected MWh generated by projects that are no longer qualified (Q4 2022)</t>
  </si>
  <si>
    <r>
      <rPr>
        <vertAlign val="superscript"/>
        <sz val="10"/>
        <color theme="1"/>
        <rFont val="Calibri"/>
        <family val="2"/>
        <scheme val="minor"/>
      </rPr>
      <t>1</t>
    </r>
    <r>
      <rPr>
        <sz val="10"/>
        <color theme="1"/>
        <rFont val="Calibri"/>
        <family val="2"/>
        <scheme val="minor"/>
      </rPr>
      <t xml:space="preserve"> Stakeholders should note that the full compliance obligation is not necessarily required to be met with the purchase of SRECs. This is because any load served by competitive retail electric suppliers that was under contract prior to June 28, 2013 is exempt for the portion of a supplier's obligation resulting from the emergency rule change that expanded the program cap beyond 400 MW. This exemptions effectively reduces the actual demand for SRECs generated in any given Compliance Year. More information on the size of these exemptions and their impact on the market can be under the SREC exemptions section of the following webpage:                                                                                                                                                                                                  </t>
    </r>
  </si>
  <si>
    <t>http://www.mass.gov/eea/energy-utilities-clean-tech/renewable-energy/rps-aps/retail-electric-supplier-compliance/rps-and-aps-minimum-standards.html</t>
  </si>
  <si>
    <r>
      <rPr>
        <vertAlign val="superscript"/>
        <sz val="10"/>
        <color theme="1"/>
        <rFont val="Calibri"/>
        <family val="2"/>
        <scheme val="minor"/>
      </rPr>
      <t>2</t>
    </r>
    <r>
      <rPr>
        <sz val="10"/>
        <color theme="1"/>
        <rFont val="Calibri"/>
        <family val="2"/>
        <scheme val="minor"/>
      </rPr>
      <t xml:space="preserve"> Total Capacity has been reduced by 165.486224 MW to reflect amount of capacity that became ineligible prior to 1/1/23.</t>
    </r>
  </si>
  <si>
    <r>
      <rPr>
        <vertAlign val="superscript"/>
        <sz val="10"/>
        <color theme="1"/>
        <rFont val="Calibri"/>
        <family val="2"/>
        <scheme val="minor"/>
      </rPr>
      <t>3</t>
    </r>
    <r>
      <rPr>
        <sz val="10"/>
        <color theme="1"/>
        <rFont val="Calibri"/>
        <family val="2"/>
        <scheme val="minor"/>
      </rPr>
      <t xml:space="preserve"> Projected generation assumes an annual average capacity factor of 13.00% .</t>
    </r>
  </si>
  <si>
    <t>Preliminary Determination of CY 2021 Total Compliance Obligation</t>
  </si>
  <si>
    <t>(per 225 CMR 14.07(2)(c))</t>
  </si>
  <si>
    <t>-</t>
  </si>
  <si>
    <t>+</t>
  </si>
  <si>
    <t>Expected MWh generated by qualified projects (net of ineligible capacity as of Q4 2019 - Q4 2022)</t>
  </si>
  <si>
    <r>
      <t>Projected CY 2022 SREC Ineligible Generation</t>
    </r>
    <r>
      <rPr>
        <b/>
        <vertAlign val="superscript"/>
        <sz val="12"/>
        <color theme="1"/>
        <rFont val="Calibri"/>
        <family val="2"/>
        <scheme val="minor"/>
      </rPr>
      <t>2</t>
    </r>
  </si>
  <si>
    <t>Final Determination of CY 2023 Total Compliance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</si>
</sst>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0%"/>
    <numFmt numFmtId="166" formatCode="[$-409]General"/>
  </numFmts>
  <fonts count="29">
    <font>
      <sz val="11"/>
      <color theme="1"/>
      <name val="Calibri"/>
      <family val="2"/>
      <scheme val="minor"/>
    </font>
    <font>
      <sz val="10"/>
      <name val="Arial"/>
      <family val="2"/>
    </font>
    <font>
      <sz val="8"/>
      <color theme="1"/>
      <name val="Calibri"/>
      <family val="2"/>
      <scheme val="minor"/>
    </font>
    <font>
      <sz val="11"/>
      <color indexed="8"/>
      <name val="Helvetica Neue"/>
    </font>
    <font>
      <b/>
      <sz val="11"/>
      <color theme="1"/>
      <name val="Calibri"/>
      <family val="2"/>
      <scheme val="minor"/>
    </font>
    <font>
      <sz val="11"/>
      <color theme="1"/>
      <name val="Calibri"/>
      <family val="2"/>
      <scheme val="minor"/>
    </font>
    <font>
      <sz val="11"/>
      <color indexed="8"/>
      <name val="Calibri"/>
      <family val="2"/>
    </font>
    <font>
      <b/>
      <sz val="14"/>
      <color theme="1"/>
      <name val="Calibri"/>
      <family val="2"/>
      <scheme val="minor"/>
    </font>
    <font>
      <b/>
      <vertAlign val="subscript"/>
      <sz val="14"/>
      <color theme="1"/>
      <name val="Calibri"/>
      <family val="2"/>
      <scheme val="minor"/>
    </font>
    <font>
      <b/>
      <u/>
      <sz val="14"/>
      <color theme="1"/>
      <name val="Calibri"/>
      <family val="2"/>
      <scheme val="minor"/>
    </font>
    <font>
      <sz val="10"/>
      <color theme="1"/>
      <name val="Calibri"/>
      <family val="2"/>
      <scheme val="minor"/>
    </font>
    <font>
      <vertAlign val="superscript"/>
      <sz val="10"/>
      <color theme="1"/>
      <name val="Calibri"/>
      <family val="2"/>
      <scheme val="minor"/>
    </font>
    <font>
      <b/>
      <sz val="12"/>
      <color theme="1"/>
      <name val="Calibri"/>
      <family val="2"/>
      <scheme val="minor"/>
    </font>
    <font>
      <sz val="12"/>
      <color theme="1"/>
      <name val="Calibri"/>
      <family val="2"/>
      <scheme val="minor"/>
    </font>
    <font>
      <vertAlign val="subscript"/>
      <sz val="12"/>
      <color theme="1"/>
      <name val="Calibri"/>
      <family val="2"/>
      <scheme val="minor"/>
    </font>
    <font>
      <b/>
      <vertAlign val="superscript"/>
      <sz val="12"/>
      <color theme="1"/>
      <name val="Calibri"/>
      <family val="2"/>
      <scheme val="minor"/>
    </font>
    <font>
      <b/>
      <sz val="16"/>
      <color theme="1"/>
      <name val="Times New Roman"/>
      <family val="1"/>
    </font>
    <font>
      <b/>
      <i/>
      <sz val="16"/>
      <color theme="1"/>
      <name val="Times New Roman"/>
      <family val="1"/>
    </font>
    <font>
      <b/>
      <vertAlign val="subscript"/>
      <sz val="12"/>
      <color theme="1"/>
      <name val="Calibri"/>
      <family val="2"/>
      <scheme val="minor"/>
    </font>
    <font>
      <sz val="11"/>
      <color rgb="FF000000"/>
      <name val="Calibri"/>
      <family val="2"/>
    </font>
    <font>
      <vertAlign val="superscript"/>
      <sz val="12"/>
      <color theme="1"/>
      <name val="Calibri"/>
      <family val="2"/>
      <scheme val="minor"/>
    </font>
    <font>
      <b/>
      <i/>
      <sz val="14"/>
      <color theme="1"/>
      <name val="Calibri"/>
      <family val="2"/>
      <scheme val="minor"/>
    </font>
    <font>
      <u/>
      <sz val="11"/>
      <color theme="10"/>
      <name val="Calibri"/>
      <family val="2"/>
    </font>
    <font>
      <u/>
      <sz val="10"/>
      <color theme="10"/>
      <name val="Calibri"/>
      <family val="2"/>
    </font>
    <font>
      <b/>
      <sz val="16"/>
      <name val="Times New Roman"/>
      <family val="1"/>
    </font>
    <font>
      <b/>
      <i/>
      <sz val="16"/>
      <name val="Times New Roman"/>
      <family val="1"/>
    </font>
    <font>
      <sz val="12"/>
      <color rgb="FF333333"/>
      <name val="Calibri"/>
      <family val="2"/>
      <scheme val="minor"/>
    </font>
    <font>
      <b/>
      <sz val="10"/>
      <color theme="1"/>
      <name val="Calibri"/>
      <family val="2"/>
      <scheme val="minor"/>
    </font>
    <font>
      <b/>
      <sz val="10"/>
      <color theme="1"/>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Protection="0">
      <alignment vertical="top"/>
    </xf>
    <xf numFmtId="0" fontId="1" fillId="0" borderId="0"/>
    <xf numFmtId="0" fontId="6" fillId="0" borderId="0"/>
    <xf numFmtId="9" fontId="5" fillId="0" borderId="0" applyFont="0" applyFill="0" applyBorder="0" applyAlignment="0" applyProtection="0"/>
    <xf numFmtId="43" fontId="5" fillId="0" borderId="0" applyFont="0" applyFill="0" applyBorder="0" applyAlignment="0" applyProtection="0"/>
    <xf numFmtId="0" fontId="1" fillId="0" borderId="0"/>
    <xf numFmtId="166" fontId="19" fillId="0" borderId="0"/>
    <xf numFmtId="0" fontId="5" fillId="0" borderId="0"/>
    <xf numFmtId="0" fontId="22" fillId="0" borderId="0" applyNumberFormat="0" applyFill="0" applyBorder="0" applyAlignment="0" applyProtection="0">
      <alignment vertical="top"/>
      <protection locked="0"/>
    </xf>
  </cellStyleXfs>
  <cellXfs count="118">
    <xf numFmtId="0" fontId="0" fillId="0" borderId="0" xfId="0"/>
    <xf numFmtId="0" fontId="4" fillId="2" borderId="10" xfId="0" applyFont="1" applyFill="1" applyBorder="1" applyAlignment="1">
      <alignment horizontal="center" vertical="center"/>
    </xf>
    <xf numFmtId="0" fontId="0" fillId="3" borderId="0" xfId="0" applyFill="1"/>
    <xf numFmtId="0" fontId="12" fillId="2" borderId="9" xfId="0" applyFont="1" applyFill="1" applyBorder="1" applyAlignment="1">
      <alignment horizontal="center" vertical="center"/>
    </xf>
    <xf numFmtId="0" fontId="13" fillId="0" borderId="1" xfId="0" applyFont="1" applyBorder="1"/>
    <xf numFmtId="0" fontId="13" fillId="0" borderId="6" xfId="0" applyFont="1" applyBorder="1"/>
    <xf numFmtId="0" fontId="13" fillId="3" borderId="0" xfId="0" applyFont="1" applyFill="1"/>
    <xf numFmtId="0" fontId="12" fillId="2" borderId="8" xfId="0" applyFont="1" applyFill="1" applyBorder="1" applyAlignment="1">
      <alignment horizontal="center" vertical="center"/>
    </xf>
    <xf numFmtId="0" fontId="13" fillId="0" borderId="3" xfId="0" applyFont="1" applyBorder="1"/>
    <xf numFmtId="0" fontId="13" fillId="0" borderId="5" xfId="0" applyFont="1" applyBorder="1"/>
    <xf numFmtId="0" fontId="13" fillId="0" borderId="0" xfId="0" applyFont="1"/>
    <xf numFmtId="0" fontId="2" fillId="0" borderId="0" xfId="0" applyFont="1" applyAlignment="1">
      <alignment wrapText="1"/>
    </xf>
    <xf numFmtId="0" fontId="13" fillId="0" borderId="11" xfId="0" applyFont="1" applyBorder="1"/>
    <xf numFmtId="0" fontId="12" fillId="2" borderId="9" xfId="0" applyFont="1" applyFill="1" applyBorder="1" applyAlignment="1">
      <alignment horizontal="center" vertical="center" wrapText="1"/>
    </xf>
    <xf numFmtId="165" fontId="13" fillId="0" borderId="0" xfId="68" applyNumberFormat="1" applyFont="1" applyFill="1" applyBorder="1" applyAlignment="1">
      <alignment horizontal="right" indent="1"/>
    </xf>
    <xf numFmtId="0" fontId="9" fillId="0" borderId="0" xfId="0" applyFont="1"/>
    <xf numFmtId="0" fontId="12" fillId="0" borderId="0" xfId="0" applyFont="1"/>
    <xf numFmtId="0" fontId="12" fillId="0" borderId="0" xfId="0" applyFont="1" applyAlignment="1">
      <alignment horizontal="left" wrapText="1" indent="2"/>
    </xf>
    <xf numFmtId="0" fontId="12" fillId="0" borderId="0" xfId="0" applyFont="1" applyAlignment="1">
      <alignment wrapText="1"/>
    </xf>
    <xf numFmtId="3" fontId="13" fillId="0" borderId="0" xfId="0" applyNumberFormat="1" applyFont="1"/>
    <xf numFmtId="0" fontId="7" fillId="0" borderId="0" xfId="0" applyFont="1" applyAlignment="1">
      <alignment vertical="center"/>
    </xf>
    <xf numFmtId="165" fontId="13" fillId="0" borderId="6" xfId="68" applyNumberFormat="1" applyFont="1" applyBorder="1" applyAlignment="1">
      <alignment horizontal="center" vertical="center"/>
    </xf>
    <xf numFmtId="0" fontId="12" fillId="0" borderId="0" xfId="0" applyFont="1" applyAlignment="1">
      <alignment horizontal="center"/>
    </xf>
    <xf numFmtId="164" fontId="12" fillId="0" borderId="0" xfId="0" applyNumberFormat="1" applyFont="1" applyAlignment="1">
      <alignment horizontal="center"/>
    </xf>
    <xf numFmtId="3" fontId="12" fillId="0" borderId="0" xfId="0" applyNumberFormat="1" applyFont="1" applyAlignment="1">
      <alignment horizontal="center"/>
    </xf>
    <xf numFmtId="0" fontId="13" fillId="0" borderId="19" xfId="0" applyFont="1" applyBorder="1" applyAlignment="1">
      <alignment vertical="center"/>
    </xf>
    <xf numFmtId="0" fontId="13" fillId="0" borderId="11"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6" xfId="0" applyFont="1" applyBorder="1" applyAlignment="1">
      <alignment vertical="center"/>
    </xf>
    <xf numFmtId="0" fontId="2" fillId="0" borderId="4" xfId="0" applyFont="1" applyBorder="1" applyAlignment="1">
      <alignment vertical="center" wrapText="1"/>
    </xf>
    <xf numFmtId="0" fontId="2" fillId="0" borderId="7" xfId="0" applyFont="1" applyBorder="1" applyAlignment="1">
      <alignment vertical="center" wrapText="1"/>
    </xf>
    <xf numFmtId="37" fontId="13" fillId="0" borderId="6" xfId="69" applyNumberFormat="1" applyFont="1" applyFill="1" applyBorder="1" applyAlignment="1">
      <alignment horizontal="center" vertical="center"/>
    </xf>
    <xf numFmtId="164" fontId="12" fillId="2" borderId="22" xfId="0" applyNumberFormat="1" applyFont="1" applyFill="1" applyBorder="1" applyAlignment="1">
      <alignment horizontal="center"/>
    </xf>
    <xf numFmtId="3" fontId="12" fillId="2" borderId="17" xfId="0" applyNumberFormat="1" applyFont="1" applyFill="1" applyBorder="1" applyAlignment="1">
      <alignment horizontal="center"/>
    </xf>
    <xf numFmtId="3" fontId="13" fillId="0" borderId="7" xfId="0" applyNumberFormat="1" applyFont="1" applyBorder="1" applyAlignment="1">
      <alignment horizontal="center" vertical="center"/>
    </xf>
    <xf numFmtId="0" fontId="17" fillId="3" borderId="0" xfId="0" applyFont="1" applyFill="1" applyAlignment="1">
      <alignment horizontal="center"/>
    </xf>
    <xf numFmtId="37" fontId="0" fillId="0" borderId="0" xfId="0" applyNumberFormat="1"/>
    <xf numFmtId="37" fontId="0" fillId="3" borderId="0" xfId="0" applyNumberFormat="1" applyFill="1"/>
    <xf numFmtId="37" fontId="13" fillId="0" borderId="0" xfId="69" applyNumberFormat="1" applyFont="1" applyFill="1" applyAlignment="1">
      <alignment horizontal="right" indent="1"/>
    </xf>
    <xf numFmtId="37" fontId="13" fillId="0" borderId="11" xfId="69" applyNumberFormat="1" applyFont="1" applyFill="1" applyBorder="1" applyAlignment="1">
      <alignment horizontal="center" vertical="center"/>
    </xf>
    <xf numFmtId="0" fontId="10" fillId="0" borderId="0" xfId="0" applyFont="1"/>
    <xf numFmtId="0" fontId="27" fillId="0" borderId="0" xfId="0" applyFont="1" applyAlignment="1">
      <alignment wrapText="1"/>
    </xf>
    <xf numFmtId="37" fontId="27" fillId="0" borderId="0" xfId="0" applyNumberFormat="1" applyFont="1" applyAlignment="1">
      <alignment horizontal="left" vertical="center" wrapText="1"/>
    </xf>
    <xf numFmtId="37" fontId="27" fillId="0" borderId="0" xfId="0" applyNumberFormat="1" applyFont="1" applyAlignment="1">
      <alignment horizontal="left" vertical="center"/>
    </xf>
    <xf numFmtId="0" fontId="27" fillId="0" borderId="0" xfId="0" applyFont="1" applyAlignment="1">
      <alignment horizontal="left" vertical="center" wrapText="1"/>
    </xf>
    <xf numFmtId="3" fontId="27" fillId="0" borderId="0" xfId="0" applyNumberFormat="1" applyFont="1" applyAlignment="1">
      <alignment horizontal="left" vertical="center"/>
    </xf>
    <xf numFmtId="0" fontId="28" fillId="0" borderId="0" xfId="0" applyFont="1" applyAlignment="1">
      <alignment horizontal="right" vertical="center"/>
    </xf>
    <xf numFmtId="0" fontId="27" fillId="0" borderId="0" xfId="0" applyFont="1" applyAlignment="1">
      <alignment horizontal="right" vertical="center" wrapText="1"/>
    </xf>
    <xf numFmtId="0" fontId="27" fillId="5" borderId="0" xfId="0" applyFont="1" applyFill="1" applyAlignment="1">
      <alignment horizontal="right" vertical="center" wrapText="1"/>
    </xf>
    <xf numFmtId="37" fontId="27" fillId="5" borderId="0" xfId="0" applyNumberFormat="1" applyFont="1" applyFill="1" applyAlignment="1">
      <alignment horizontal="left" vertical="center" wrapText="1"/>
    </xf>
    <xf numFmtId="0" fontId="27" fillId="5" borderId="0" xfId="0" applyFont="1" applyFill="1" applyAlignment="1">
      <alignment horizontal="right" vertical="center"/>
    </xf>
    <xf numFmtId="165" fontId="27" fillId="5" borderId="0" xfId="68" applyNumberFormat="1" applyFont="1" applyFill="1" applyAlignment="1">
      <alignment horizontal="left" vertical="center"/>
    </xf>
    <xf numFmtId="0" fontId="13" fillId="3" borderId="5" xfId="0" applyFont="1" applyFill="1" applyBorder="1" applyAlignment="1">
      <alignment vertical="center"/>
    </xf>
    <xf numFmtId="3" fontId="26" fillId="3" borderId="0" xfId="0" applyNumberFormat="1" applyFont="1" applyFill="1" applyAlignment="1">
      <alignment horizontal="center" vertical="center"/>
    </xf>
    <xf numFmtId="0" fontId="13" fillId="3" borderId="19" xfId="0" applyFont="1" applyFill="1" applyBorder="1"/>
    <xf numFmtId="3" fontId="13" fillId="0" borderId="17" xfId="0" applyNumberFormat="1" applyFont="1" applyBorder="1" applyAlignment="1">
      <alignment horizontal="center" vertical="center"/>
    </xf>
    <xf numFmtId="3" fontId="0" fillId="3" borderId="0" xfId="0" applyNumberFormat="1" applyFill="1"/>
    <xf numFmtId="0" fontId="12" fillId="3" borderId="28" xfId="0" applyFont="1" applyFill="1" applyBorder="1" applyAlignment="1">
      <alignment horizontal="center"/>
    </xf>
    <xf numFmtId="164" fontId="12" fillId="3" borderId="28" xfId="0" applyNumberFormat="1" applyFont="1" applyFill="1" applyBorder="1" applyAlignment="1">
      <alignment horizontal="center"/>
    </xf>
    <xf numFmtId="3" fontId="12" fillId="3" borderId="28" xfId="0" applyNumberFormat="1" applyFont="1" applyFill="1" applyBorder="1" applyAlignment="1">
      <alignment horizontal="center"/>
    </xf>
    <xf numFmtId="0" fontId="12" fillId="4" borderId="29" xfId="0" applyFont="1" applyFill="1" applyBorder="1" applyAlignment="1">
      <alignment horizontal="center" vertical="center"/>
    </xf>
    <xf numFmtId="0" fontId="12" fillId="2" borderId="15" xfId="0" applyFont="1" applyFill="1" applyBorder="1" applyAlignment="1">
      <alignment horizontal="center" vertical="center"/>
    </xf>
    <xf numFmtId="0" fontId="4" fillId="2" borderId="16" xfId="0" applyFont="1" applyFill="1" applyBorder="1" applyAlignment="1">
      <alignment horizontal="center" vertical="center"/>
    </xf>
    <xf numFmtId="37" fontId="13" fillId="0" borderId="1" xfId="69" applyNumberFormat="1" applyFont="1" applyFill="1" applyBorder="1" applyAlignment="1">
      <alignment horizontal="center" vertical="center"/>
    </xf>
    <xf numFmtId="9" fontId="0" fillId="0" borderId="1" xfId="68" applyFont="1" applyFill="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right" wrapText="1"/>
    </xf>
    <xf numFmtId="164" fontId="0" fillId="0" borderId="0" xfId="0" applyNumberFormat="1"/>
    <xf numFmtId="164" fontId="13" fillId="0" borderId="6" xfId="0" applyNumberFormat="1" applyFont="1" applyBorder="1" applyAlignment="1">
      <alignment horizontal="center" vertical="center"/>
    </xf>
    <xf numFmtId="49" fontId="2" fillId="0" borderId="12" xfId="0" applyNumberFormat="1" applyFont="1" applyBorder="1" applyAlignment="1">
      <alignment vertical="center" wrapText="1"/>
    </xf>
    <xf numFmtId="49" fontId="2" fillId="0" borderId="4" xfId="0" applyNumberFormat="1" applyFont="1" applyBorder="1" applyAlignment="1">
      <alignment vertical="center" wrapText="1"/>
    </xf>
    <xf numFmtId="0" fontId="2" fillId="0" borderId="12" xfId="0" applyFont="1" applyBorder="1" applyAlignment="1">
      <alignment wrapText="1"/>
    </xf>
    <xf numFmtId="0" fontId="2" fillId="0" borderId="4" xfId="0" applyFont="1" applyBorder="1" applyAlignment="1">
      <alignment wrapText="1"/>
    </xf>
    <xf numFmtId="0" fontId="2" fillId="0" borderId="17" xfId="0" applyFont="1" applyBorder="1" applyAlignment="1">
      <alignment wrapText="1"/>
    </xf>
    <xf numFmtId="164" fontId="13" fillId="0" borderId="22" xfId="0" applyNumberFormat="1" applyFont="1" applyBorder="1" applyAlignment="1">
      <alignment horizontal="center" vertical="center"/>
    </xf>
    <xf numFmtId="37" fontId="13" fillId="0" borderId="21" xfId="69" applyNumberFormat="1" applyFont="1" applyFill="1" applyBorder="1" applyAlignment="1">
      <alignment horizontal="center" vertical="center"/>
    </xf>
    <xf numFmtId="37" fontId="13" fillId="0" borderId="20" xfId="69" applyNumberFormat="1" applyFont="1" applyFill="1" applyBorder="1" applyAlignment="1">
      <alignment horizontal="center" vertical="center"/>
    </xf>
    <xf numFmtId="0" fontId="13" fillId="3" borderId="19" xfId="0" applyFont="1" applyFill="1" applyBorder="1" applyAlignment="1">
      <alignment vertical="center"/>
    </xf>
    <xf numFmtId="0" fontId="13" fillId="0" borderId="5" xfId="0" applyFont="1" applyBorder="1" applyAlignment="1">
      <alignment vertical="center"/>
    </xf>
    <xf numFmtId="3" fontId="0" fillId="0" borderId="0" xfId="0" applyNumberFormat="1"/>
    <xf numFmtId="0" fontId="7" fillId="3" borderId="0" xfId="0" applyFont="1" applyFill="1" applyAlignment="1">
      <alignment wrapText="1"/>
    </xf>
    <xf numFmtId="0" fontId="12" fillId="2" borderId="15" xfId="0" applyFont="1" applyFill="1" applyBorder="1" applyAlignment="1">
      <alignment horizontal="center" vertical="center" wrapText="1"/>
    </xf>
    <xf numFmtId="0" fontId="16" fillId="0" borderId="0" xfId="0" applyFont="1" applyAlignment="1">
      <alignment horizontal="center"/>
    </xf>
    <xf numFmtId="0" fontId="10" fillId="0" borderId="0" xfId="0" applyFont="1" applyAlignment="1">
      <alignment horizontal="left" wrapText="1"/>
    </xf>
    <xf numFmtId="0" fontId="10" fillId="0" borderId="3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1" xfId="0" applyFont="1" applyBorder="1" applyAlignment="1">
      <alignment horizontal="center" vertical="center" wrapText="1"/>
    </xf>
    <xf numFmtId="0" fontId="16" fillId="0" borderId="0" xfId="0" applyFont="1" applyAlignment="1">
      <alignment horizontal="center"/>
    </xf>
    <xf numFmtId="14" fontId="24" fillId="0" borderId="0" xfId="0" applyNumberFormat="1" applyFont="1" applyAlignment="1">
      <alignment horizontal="center"/>
    </xf>
    <xf numFmtId="0" fontId="25" fillId="0" borderId="0" xfId="0" applyFont="1" applyAlignment="1">
      <alignment horizontal="center"/>
    </xf>
    <xf numFmtId="0" fontId="17" fillId="0" borderId="0" xfId="0" applyFont="1" applyAlignment="1">
      <alignment horizontal="center"/>
    </xf>
    <xf numFmtId="0" fontId="16" fillId="3" borderId="0" xfId="0" applyFont="1" applyFill="1" applyAlignment="1">
      <alignment horizontal="center"/>
    </xf>
    <xf numFmtId="0" fontId="12" fillId="2" borderId="2" xfId="0" applyFont="1" applyFill="1" applyBorder="1" applyAlignment="1">
      <alignment horizontal="center"/>
    </xf>
    <xf numFmtId="0" fontId="12" fillId="2" borderId="18" xfId="0" applyFont="1" applyFill="1" applyBorder="1" applyAlignment="1">
      <alignment horizontal="center"/>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3" fillId="0" borderId="5" xfId="0" applyFont="1" applyBorder="1" applyAlignment="1">
      <alignment horizontal="left" vertical="center" indent="1"/>
    </xf>
    <xf numFmtId="0" fontId="13" fillId="0" borderId="6" xfId="0" applyFont="1" applyBorder="1" applyAlignment="1">
      <alignment horizontal="left" vertical="center" indent="1"/>
    </xf>
    <xf numFmtId="0" fontId="7" fillId="3" borderId="0" xfId="0" applyFont="1" applyFill="1" applyAlignment="1">
      <alignment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23" fillId="0" borderId="0" xfId="73" applyFont="1" applyBorder="1" applyAlignment="1" applyProtection="1">
      <alignment horizontal="left" vertical="top" wrapText="1"/>
    </xf>
    <xf numFmtId="0" fontId="0" fillId="0" borderId="0" xfId="0"/>
    <xf numFmtId="0" fontId="12" fillId="2" borderId="26" xfId="0" applyFont="1" applyFill="1" applyBorder="1" applyAlignment="1">
      <alignment horizontal="center" vertical="center" wrapText="1"/>
    </xf>
    <xf numFmtId="0" fontId="7" fillId="3" borderId="0" xfId="0" applyFont="1" applyFill="1" applyAlignment="1">
      <alignment horizontal="left" wrapText="1"/>
    </xf>
    <xf numFmtId="0" fontId="13" fillId="0" borderId="2" xfId="0" applyFont="1" applyBorder="1" applyAlignment="1">
      <alignment horizontal="left" vertical="center" indent="1"/>
    </xf>
    <xf numFmtId="0" fontId="13" fillId="0" borderId="18" xfId="0" applyFont="1" applyBorder="1" applyAlignment="1">
      <alignment horizontal="left" vertical="center" inden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0" fillId="3" borderId="0" xfId="0" applyFont="1" applyFill="1" applyAlignment="1">
      <alignment horizontal="left" wrapText="1"/>
    </xf>
  </cellXfs>
  <cellStyles count="74">
    <cellStyle name="Comma" xfId="69" builtinId="3"/>
    <cellStyle name="Excel Built-in Normal" xfId="71" xr:uid="{00000000-0005-0000-0000-000001000000}"/>
    <cellStyle name="Hyperlink" xfId="73" builtinId="8"/>
    <cellStyle name="Normal" xfId="0" builtinId="0"/>
    <cellStyle name="Normal 10" xfId="4" xr:uid="{00000000-0005-0000-0000-000004000000}"/>
    <cellStyle name="Normal 10 2" xfId="5" xr:uid="{00000000-0005-0000-0000-000005000000}"/>
    <cellStyle name="Normal 11" xfId="6" xr:uid="{00000000-0005-0000-0000-000006000000}"/>
    <cellStyle name="Normal 11 2" xfId="7" xr:uid="{00000000-0005-0000-0000-000007000000}"/>
    <cellStyle name="Normal 12" xfId="8" xr:uid="{00000000-0005-0000-0000-000008000000}"/>
    <cellStyle name="Normal 12 2" xfId="9" xr:uid="{00000000-0005-0000-0000-000009000000}"/>
    <cellStyle name="Normal 13" xfId="67" xr:uid="{00000000-0005-0000-0000-00000A000000}"/>
    <cellStyle name="Normal 14" xfId="10" xr:uid="{00000000-0005-0000-0000-00000B000000}"/>
    <cellStyle name="Normal 14 2" xfId="11" xr:uid="{00000000-0005-0000-0000-00000C000000}"/>
    <cellStyle name="Normal 15" xfId="12" xr:uid="{00000000-0005-0000-0000-00000D000000}"/>
    <cellStyle name="Normal 15 2" xfId="13" xr:uid="{00000000-0005-0000-0000-00000E000000}"/>
    <cellStyle name="Normal 16" xfId="14" xr:uid="{00000000-0005-0000-0000-00000F000000}"/>
    <cellStyle name="Normal 16 2" xfId="15" xr:uid="{00000000-0005-0000-0000-000010000000}"/>
    <cellStyle name="Normal 17" xfId="16" xr:uid="{00000000-0005-0000-0000-000011000000}"/>
    <cellStyle name="Normal 17 2" xfId="17" xr:uid="{00000000-0005-0000-0000-000012000000}"/>
    <cellStyle name="Normal 18" xfId="18" xr:uid="{00000000-0005-0000-0000-000013000000}"/>
    <cellStyle name="Normal 18 2" xfId="19" xr:uid="{00000000-0005-0000-0000-000014000000}"/>
    <cellStyle name="Normal 19" xfId="20" xr:uid="{00000000-0005-0000-0000-000015000000}"/>
    <cellStyle name="Normal 19 2" xfId="21" xr:uid="{00000000-0005-0000-0000-000016000000}"/>
    <cellStyle name="Normal 2" xfId="65" xr:uid="{00000000-0005-0000-0000-000017000000}"/>
    <cellStyle name="Normal 2 2" xfId="72" xr:uid="{00000000-0005-0000-0000-000018000000}"/>
    <cellStyle name="Normal 20" xfId="22" xr:uid="{00000000-0005-0000-0000-000019000000}"/>
    <cellStyle name="Normal 20 2" xfId="23" xr:uid="{00000000-0005-0000-0000-00001A000000}"/>
    <cellStyle name="Normal 21" xfId="24" xr:uid="{00000000-0005-0000-0000-00001B000000}"/>
    <cellStyle name="Normal 21 2" xfId="25" xr:uid="{00000000-0005-0000-0000-00001C000000}"/>
    <cellStyle name="Normal 22" xfId="26" xr:uid="{00000000-0005-0000-0000-00001D000000}"/>
    <cellStyle name="Normal 22 2" xfId="27" xr:uid="{00000000-0005-0000-0000-00001E000000}"/>
    <cellStyle name="Normal 23" xfId="28" xr:uid="{00000000-0005-0000-0000-00001F000000}"/>
    <cellStyle name="Normal 23 2" xfId="29" xr:uid="{00000000-0005-0000-0000-000020000000}"/>
    <cellStyle name="Normal 24" xfId="30" xr:uid="{00000000-0005-0000-0000-000021000000}"/>
    <cellStyle name="Normal 24 2" xfId="31" xr:uid="{00000000-0005-0000-0000-000022000000}"/>
    <cellStyle name="Normal 25" xfId="32" xr:uid="{00000000-0005-0000-0000-000023000000}"/>
    <cellStyle name="Normal 25 2" xfId="33" xr:uid="{00000000-0005-0000-0000-000024000000}"/>
    <cellStyle name="Normal 26" xfId="34" xr:uid="{00000000-0005-0000-0000-000025000000}"/>
    <cellStyle name="Normal 26 2" xfId="35" xr:uid="{00000000-0005-0000-0000-000026000000}"/>
    <cellStyle name="Normal 27" xfId="36" xr:uid="{00000000-0005-0000-0000-000027000000}"/>
    <cellStyle name="Normal 27 2" xfId="37" xr:uid="{00000000-0005-0000-0000-000028000000}"/>
    <cellStyle name="Normal 28" xfId="38" xr:uid="{00000000-0005-0000-0000-000029000000}"/>
    <cellStyle name="Normal 28 2" xfId="39" xr:uid="{00000000-0005-0000-0000-00002A000000}"/>
    <cellStyle name="Normal 29" xfId="40" xr:uid="{00000000-0005-0000-0000-00002B000000}"/>
    <cellStyle name="Normal 29 2" xfId="41" xr:uid="{00000000-0005-0000-0000-00002C000000}"/>
    <cellStyle name="Normal 3" xfId="2" xr:uid="{00000000-0005-0000-0000-00002D000000}"/>
    <cellStyle name="Normal 3 2" xfId="42" xr:uid="{00000000-0005-0000-0000-00002E000000}"/>
    <cellStyle name="Normal 30" xfId="43" xr:uid="{00000000-0005-0000-0000-00002F000000}"/>
    <cellStyle name="Normal 30 2" xfId="44" xr:uid="{00000000-0005-0000-0000-000030000000}"/>
    <cellStyle name="Normal 31" xfId="45" xr:uid="{00000000-0005-0000-0000-000031000000}"/>
    <cellStyle name="Normal 31 2" xfId="46" xr:uid="{00000000-0005-0000-0000-000032000000}"/>
    <cellStyle name="Normal 32" xfId="47" xr:uid="{00000000-0005-0000-0000-000033000000}"/>
    <cellStyle name="Normal 32 2" xfId="48" xr:uid="{00000000-0005-0000-0000-000034000000}"/>
    <cellStyle name="Normal 33" xfId="49" xr:uid="{00000000-0005-0000-0000-000035000000}"/>
    <cellStyle name="Normal 33 2" xfId="50" xr:uid="{00000000-0005-0000-0000-000036000000}"/>
    <cellStyle name="Normal 34" xfId="51" xr:uid="{00000000-0005-0000-0000-000037000000}"/>
    <cellStyle name="Normal 34 2" xfId="52" xr:uid="{00000000-0005-0000-0000-000038000000}"/>
    <cellStyle name="Normal 35" xfId="53" xr:uid="{00000000-0005-0000-0000-000039000000}"/>
    <cellStyle name="Normal 35 2" xfId="54" xr:uid="{00000000-0005-0000-0000-00003A000000}"/>
    <cellStyle name="Normal 36" xfId="66" xr:uid="{00000000-0005-0000-0000-00003B000000}"/>
    <cellStyle name="Normal 36 2" xfId="70" xr:uid="{00000000-0005-0000-0000-00003C000000}"/>
    <cellStyle name="Normal 4" xfId="3" xr:uid="{00000000-0005-0000-0000-00003D000000}"/>
    <cellStyle name="Normal 4 2" xfId="55" xr:uid="{00000000-0005-0000-0000-00003E000000}"/>
    <cellStyle name="Normal 5" xfId="56" xr:uid="{00000000-0005-0000-0000-00003F000000}"/>
    <cellStyle name="Normal 5 2" xfId="57" xr:uid="{00000000-0005-0000-0000-000040000000}"/>
    <cellStyle name="Normal 6" xfId="1" xr:uid="{00000000-0005-0000-0000-000041000000}"/>
    <cellStyle name="Normal 6 2" xfId="58" xr:uid="{00000000-0005-0000-0000-000042000000}"/>
    <cellStyle name="Normal 7" xfId="59" xr:uid="{00000000-0005-0000-0000-000043000000}"/>
    <cellStyle name="Normal 7 2" xfId="60" xr:uid="{00000000-0005-0000-0000-000044000000}"/>
    <cellStyle name="Normal 8" xfId="61" xr:uid="{00000000-0005-0000-0000-000045000000}"/>
    <cellStyle name="Normal 8 2" xfId="62" xr:uid="{00000000-0005-0000-0000-000046000000}"/>
    <cellStyle name="Normal 9" xfId="63" xr:uid="{00000000-0005-0000-0000-000047000000}"/>
    <cellStyle name="Normal 9 2" xfId="64" xr:uid="{00000000-0005-0000-0000-000048000000}"/>
    <cellStyle name="Percent" xfId="6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row>
        <row r="3">
          <cell r="E3" t="str">
            <v>AK</v>
          </cell>
          <cell r="F3" t="str">
            <v>Acton</v>
          </cell>
        </row>
        <row r="4">
          <cell r="E4" t="str">
            <v>AZ</v>
          </cell>
          <cell r="F4" t="str">
            <v>Acushnet</v>
          </cell>
        </row>
        <row r="5">
          <cell r="E5" t="str">
            <v>AR</v>
          </cell>
          <cell r="F5" t="str">
            <v>Adams</v>
          </cell>
        </row>
        <row r="6">
          <cell r="E6" t="str">
            <v>CA</v>
          </cell>
          <cell r="F6" t="str">
            <v>Agawam</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and Definitions"/>
      <sheetName val="PV Project Form"/>
      <sheetName val="Drop-Down Lists"/>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65"/>
  <sheetViews>
    <sheetView showGridLines="0" tabSelected="1" zoomScale="110" zoomScaleNormal="110" workbookViewId="0">
      <selection activeCell="D10" sqref="D10"/>
    </sheetView>
  </sheetViews>
  <sheetFormatPr defaultRowHeight="14.5"/>
  <cols>
    <col min="1" max="1" width="9.08984375"/>
    <col min="2" max="2" width="44" customWidth="1"/>
    <col min="3" max="3" width="39.6328125" customWidth="1"/>
    <col min="4" max="4" width="19" customWidth="1"/>
    <col min="5" max="5" width="29.453125" customWidth="1"/>
    <col min="7" max="8" width="16" customWidth="1"/>
    <col min="10" max="10" width="9.08984375" customWidth="1"/>
  </cols>
  <sheetData>
    <row r="2" spans="2:6" ht="20">
      <c r="B2" s="88" t="s">
        <v>0</v>
      </c>
      <c r="C2" s="88"/>
      <c r="D2" s="88"/>
      <c r="E2" s="88"/>
    </row>
    <row r="3" spans="2:6" ht="20">
      <c r="B3" s="88" t="s">
        <v>1</v>
      </c>
      <c r="C3" s="88"/>
      <c r="D3" s="88"/>
      <c r="E3" s="88"/>
    </row>
    <row r="4" spans="2:6" ht="20">
      <c r="B4" s="88" t="s">
        <v>2</v>
      </c>
      <c r="C4" s="88"/>
      <c r="D4" s="88"/>
      <c r="E4" s="88"/>
    </row>
    <row r="5" spans="2:6" ht="20">
      <c r="B5" s="88" t="s">
        <v>3</v>
      </c>
      <c r="C5" s="88"/>
      <c r="D5" s="88"/>
      <c r="E5" s="88"/>
      <c r="F5" s="2"/>
    </row>
    <row r="6" spans="2:6" ht="20">
      <c r="B6" s="83"/>
      <c r="C6" s="83"/>
      <c r="D6" s="83"/>
      <c r="E6" s="83"/>
      <c r="F6" s="2"/>
    </row>
    <row r="7" spans="2:6" ht="20">
      <c r="B7" s="92" t="s">
        <v>76</v>
      </c>
      <c r="C7" s="92"/>
      <c r="D7" s="92"/>
      <c r="E7" s="92"/>
      <c r="F7" s="2"/>
    </row>
    <row r="8" spans="2:6" ht="20">
      <c r="B8" s="91" t="s">
        <v>4</v>
      </c>
      <c r="C8" s="91"/>
      <c r="D8" s="91"/>
      <c r="E8" s="91"/>
      <c r="F8" s="2"/>
    </row>
    <row r="9" spans="2:6" ht="20">
      <c r="B9" s="89">
        <v>44803</v>
      </c>
      <c r="C9" s="90"/>
      <c r="D9" s="90"/>
      <c r="E9" s="90"/>
      <c r="F9" s="2"/>
    </row>
    <row r="10" spans="2:6" ht="20">
      <c r="B10" s="36"/>
      <c r="C10" s="36"/>
      <c r="D10" s="36"/>
      <c r="E10" s="36"/>
      <c r="F10" s="2"/>
    </row>
    <row r="11" spans="2:6" ht="21" customHeight="1">
      <c r="B11" s="15" t="s">
        <v>5</v>
      </c>
      <c r="D11" s="2"/>
      <c r="E11" s="2"/>
      <c r="F11" s="2"/>
    </row>
    <row r="12" spans="2:6" ht="21" customHeight="1">
      <c r="B12" s="105" t="s">
        <v>6</v>
      </c>
      <c r="C12" s="105"/>
      <c r="D12" s="105"/>
      <c r="E12" s="105"/>
      <c r="F12" s="2"/>
    </row>
    <row r="13" spans="2:6" ht="21" customHeight="1">
      <c r="B13" s="112" t="s">
        <v>7</v>
      </c>
      <c r="C13" s="112"/>
      <c r="D13" s="81"/>
      <c r="E13" s="81"/>
      <c r="F13" s="2"/>
    </row>
    <row r="14" spans="2:6" ht="19.5" customHeight="1">
      <c r="B14" s="105" t="s">
        <v>8</v>
      </c>
      <c r="C14" s="105"/>
      <c r="D14" s="105"/>
      <c r="E14" s="105"/>
      <c r="F14" s="2"/>
    </row>
    <row r="15" spans="2:6" ht="18.5">
      <c r="B15" s="81"/>
      <c r="C15" s="81"/>
      <c r="D15" s="81"/>
      <c r="E15" s="81"/>
      <c r="F15" s="2"/>
    </row>
    <row r="16" spans="2:6" ht="15" thickBot="1">
      <c r="B16" s="2"/>
      <c r="C16" s="2"/>
      <c r="D16" s="2"/>
      <c r="E16" s="2"/>
      <c r="F16" s="2"/>
    </row>
    <row r="17" spans="2:10" ht="16" thickBot="1">
      <c r="B17" s="61" t="s">
        <v>9</v>
      </c>
      <c r="C17" s="62" t="s">
        <v>10</v>
      </c>
      <c r="D17" s="82" t="s">
        <v>11</v>
      </c>
      <c r="E17" s="63" t="s">
        <v>12</v>
      </c>
      <c r="F17" s="2"/>
    </row>
    <row r="18" spans="2:10" ht="39.75" customHeight="1">
      <c r="B18" s="25" t="s">
        <v>13</v>
      </c>
      <c r="C18" s="26" t="s">
        <v>14</v>
      </c>
      <c r="D18" s="40">
        <f>E52</f>
        <v>555555.3908892005</v>
      </c>
      <c r="E18" s="70" t="s">
        <v>15</v>
      </c>
      <c r="F18" s="2"/>
    </row>
    <row r="19" spans="2:10" ht="39.75" customHeight="1">
      <c r="B19" s="27" t="s">
        <v>16</v>
      </c>
      <c r="C19" s="28" t="s">
        <v>17</v>
      </c>
      <c r="D19" s="64">
        <f>E60</f>
        <v>182861.10646717859</v>
      </c>
      <c r="E19" s="71" t="s">
        <v>15</v>
      </c>
      <c r="F19" s="2"/>
    </row>
    <row r="20" spans="2:10" ht="39.75" customHeight="1">
      <c r="B20" s="27" t="s">
        <v>18</v>
      </c>
      <c r="C20" s="28" t="s">
        <v>19</v>
      </c>
      <c r="D20" s="76">
        <v>331</v>
      </c>
      <c r="E20" s="30" t="s">
        <v>20</v>
      </c>
      <c r="F20" s="2"/>
    </row>
    <row r="21" spans="2:10" ht="39.75" customHeight="1">
      <c r="B21" s="27" t="s">
        <v>21</v>
      </c>
      <c r="C21" s="28" t="s">
        <v>22</v>
      </c>
      <c r="D21" s="77">
        <v>30645</v>
      </c>
      <c r="E21" s="30" t="s">
        <v>20</v>
      </c>
      <c r="F21" s="38"/>
    </row>
    <row r="22" spans="2:10" ht="39.75" customHeight="1" thickBot="1">
      <c r="B22" s="53" t="s">
        <v>23</v>
      </c>
      <c r="C22" s="29" t="s">
        <v>24</v>
      </c>
      <c r="D22" s="32">
        <v>7616</v>
      </c>
      <c r="E22" s="31" t="s">
        <v>25</v>
      </c>
      <c r="F22" s="2"/>
    </row>
    <row r="23" spans="2:10" ht="16" thickBot="1">
      <c r="B23" s="6"/>
      <c r="C23" s="6"/>
      <c r="D23" s="39"/>
      <c r="E23" s="2"/>
      <c r="F23" s="2"/>
    </row>
    <row r="24" spans="2:10" ht="16" thickBot="1">
      <c r="B24" s="7" t="s">
        <v>26</v>
      </c>
      <c r="C24" s="3" t="s">
        <v>10</v>
      </c>
      <c r="D24" s="13" t="s">
        <v>11</v>
      </c>
      <c r="E24" s="1" t="s">
        <v>12</v>
      </c>
      <c r="F24" s="2"/>
    </row>
    <row r="25" spans="2:10" ht="44.25" customHeight="1">
      <c r="B25" s="78" t="s">
        <v>27</v>
      </c>
      <c r="C25" s="26" t="s">
        <v>28</v>
      </c>
      <c r="D25" s="40">
        <f>IF((D18-D19-D20+D21+D22)&lt;D18-D19, D18-D19, (D18-D19-D20+D21+D22))</f>
        <v>410624.28442202194</v>
      </c>
      <c r="E25" s="72" t="s">
        <v>29</v>
      </c>
      <c r="F25" s="2"/>
      <c r="J25" s="37"/>
    </row>
    <row r="26" spans="2:10" ht="44.25" customHeight="1">
      <c r="B26" s="27" t="s">
        <v>30</v>
      </c>
      <c r="C26" s="28"/>
      <c r="D26" s="54">
        <v>44374193</v>
      </c>
      <c r="E26" s="73" t="s">
        <v>31</v>
      </c>
      <c r="F26" s="2"/>
    </row>
    <row r="27" spans="2:10" ht="44.25" customHeight="1" thickBot="1">
      <c r="B27" s="79" t="s">
        <v>32</v>
      </c>
      <c r="C27" s="29"/>
      <c r="D27" s="21">
        <f>D25/D26</f>
        <v>9.2536732875800574E-3</v>
      </c>
      <c r="E27" s="74" t="s">
        <v>33</v>
      </c>
      <c r="F27" s="2"/>
    </row>
    <row r="28" spans="2:10" ht="8.4" customHeight="1">
      <c r="B28" s="10"/>
      <c r="C28" s="10"/>
      <c r="D28" s="14"/>
      <c r="E28" s="11"/>
    </row>
    <row r="29" spans="2:10" ht="18.5">
      <c r="B29" s="15" t="s">
        <v>34</v>
      </c>
    </row>
    <row r="30" spans="2:10" ht="22.5" customHeight="1">
      <c r="B30" s="16" t="s">
        <v>35</v>
      </c>
    </row>
    <row r="31" spans="2:10" ht="15.5">
      <c r="B31" s="16" t="s">
        <v>36</v>
      </c>
      <c r="C31" s="45"/>
    </row>
    <row r="32" spans="2:10">
      <c r="B32" s="41"/>
      <c r="C32" s="44">
        <f>D18</f>
        <v>555555.3908892005</v>
      </c>
    </row>
    <row r="33" spans="2:6" ht="15" customHeight="1">
      <c r="B33" s="67" t="s">
        <v>37</v>
      </c>
      <c r="C33" s="44">
        <f>E60</f>
        <v>182861.10646717859</v>
      </c>
    </row>
    <row r="34" spans="2:6">
      <c r="B34" s="48" t="s">
        <v>38</v>
      </c>
      <c r="C34" s="43">
        <f>C32-C33</f>
        <v>372694.28442202194</v>
      </c>
    </row>
    <row r="35" spans="2:6" ht="15.5">
      <c r="B35" s="16" t="s">
        <v>39</v>
      </c>
    </row>
    <row r="36" spans="2:6" ht="15.75" customHeight="1">
      <c r="B36" s="41"/>
      <c r="C36" s="44">
        <f>E51</f>
        <v>555555.3908892005</v>
      </c>
    </row>
    <row r="37" spans="2:6" ht="15.75" customHeight="1">
      <c r="B37" s="67" t="s">
        <v>37</v>
      </c>
      <c r="C37" s="44">
        <f>E60</f>
        <v>182861.10646717859</v>
      </c>
    </row>
    <row r="38" spans="2:6" ht="15.65" customHeight="1">
      <c r="B38" s="67" t="s">
        <v>40</v>
      </c>
      <c r="C38" s="43">
        <f>D20</f>
        <v>331</v>
      </c>
      <c r="F38" s="18"/>
    </row>
    <row r="39" spans="2:6" ht="15.75" customHeight="1">
      <c r="B39" s="67" t="s">
        <v>41</v>
      </c>
      <c r="C39" s="43">
        <f>D21</f>
        <v>30645</v>
      </c>
      <c r="F39" s="18"/>
    </row>
    <row r="40" spans="2:6" ht="15.75" customHeight="1">
      <c r="B40" s="67" t="s">
        <v>42</v>
      </c>
      <c r="C40" s="43">
        <f>D22</f>
        <v>7616</v>
      </c>
      <c r="D40" s="18"/>
      <c r="F40" s="18"/>
    </row>
    <row r="41" spans="2:6" ht="15.75" customHeight="1">
      <c r="B41" s="48" t="s">
        <v>38</v>
      </c>
      <c r="C41" s="43">
        <f>C36-C37-C38+C39+C40</f>
        <v>410624.28442202194</v>
      </c>
      <c r="F41" s="18"/>
    </row>
    <row r="42" spans="2:6" ht="15.5">
      <c r="B42" s="49" t="s">
        <v>43</v>
      </c>
      <c r="C42" s="50">
        <f>MAX(C41,C34)</f>
        <v>410624.28442202194</v>
      </c>
      <c r="D42" s="17"/>
    </row>
    <row r="43" spans="2:6" ht="20.399999999999999" customHeight="1">
      <c r="B43" s="16" t="s">
        <v>32</v>
      </c>
      <c r="C43" s="17"/>
      <c r="D43" s="17"/>
    </row>
    <row r="44" spans="2:6" ht="15.5">
      <c r="B44" s="42"/>
      <c r="C44" s="43">
        <f>C42</f>
        <v>410624.28442202194</v>
      </c>
      <c r="D44" s="17"/>
    </row>
    <row r="45" spans="2:6" ht="15.5">
      <c r="B45" s="47" t="s">
        <v>44</v>
      </c>
      <c r="C45" s="46">
        <f>D26</f>
        <v>44374193</v>
      </c>
      <c r="D45" s="17"/>
    </row>
    <row r="46" spans="2:6" ht="15.5">
      <c r="B46" s="51" t="s">
        <v>45</v>
      </c>
      <c r="C46" s="52">
        <f>C44/C45</f>
        <v>9.2536732875800574E-3</v>
      </c>
      <c r="D46" s="17"/>
    </row>
    <row r="47" spans="2:6" ht="18.649999999999999" customHeight="1">
      <c r="B47" s="10"/>
      <c r="C47" s="19"/>
      <c r="D47" s="19"/>
    </row>
    <row r="48" spans="2:6" ht="19" thickBot="1">
      <c r="B48" s="20" t="s">
        <v>46</v>
      </c>
      <c r="C48" s="10"/>
      <c r="D48" s="19"/>
    </row>
    <row r="49" spans="2:9" ht="15.5">
      <c r="B49" s="95" t="s">
        <v>47</v>
      </c>
      <c r="C49" s="96"/>
      <c r="D49" s="97" t="s">
        <v>48</v>
      </c>
      <c r="E49" s="99" t="s">
        <v>49</v>
      </c>
      <c r="F49" s="2"/>
      <c r="H49" s="80"/>
    </row>
    <row r="50" spans="2:9" ht="15.5">
      <c r="B50" s="106" t="s">
        <v>50</v>
      </c>
      <c r="C50" s="107"/>
      <c r="D50" s="111"/>
      <c r="E50" s="108"/>
      <c r="F50" s="2"/>
    </row>
    <row r="51" spans="2:9" ht="16" thickBot="1">
      <c r="B51" s="103" t="s">
        <v>51</v>
      </c>
      <c r="C51" s="104"/>
      <c r="D51" s="69">
        <v>487.84280900000039</v>
      </c>
      <c r="E51" s="35">
        <f>D51*0.13*8760</f>
        <v>555555.3908892005</v>
      </c>
      <c r="F51" s="57"/>
      <c r="G51" s="68"/>
    </row>
    <row r="52" spans="2:9" ht="16" thickBot="1">
      <c r="B52" s="93" t="s">
        <v>52</v>
      </c>
      <c r="C52" s="94"/>
      <c r="D52" s="33">
        <f>D51</f>
        <v>487.84280900000039</v>
      </c>
      <c r="E52" s="34">
        <f>E51</f>
        <v>555555.3908892005</v>
      </c>
      <c r="F52" s="57"/>
    </row>
    <row r="53" spans="2:9" s="2" customFormat="1" ht="21" customHeight="1" thickBot="1">
      <c r="B53" s="58"/>
      <c r="C53" s="58"/>
      <c r="D53" s="59"/>
      <c r="E53" s="60"/>
      <c r="F53" s="57"/>
    </row>
    <row r="54" spans="2:9" ht="15.5">
      <c r="B54" s="95" t="s">
        <v>53</v>
      </c>
      <c r="C54" s="96"/>
      <c r="D54" s="97" t="s">
        <v>54</v>
      </c>
      <c r="E54" s="99" t="s">
        <v>55</v>
      </c>
      <c r="F54" s="57"/>
      <c r="G54" s="85" t="s">
        <v>56</v>
      </c>
      <c r="H54" s="66" t="s">
        <v>57</v>
      </c>
      <c r="I54" s="65">
        <v>0.23005565862708718</v>
      </c>
    </row>
    <row r="55" spans="2:9" ht="16" thickBot="1">
      <c r="B55" s="101" t="s">
        <v>50</v>
      </c>
      <c r="C55" s="102"/>
      <c r="D55" s="98"/>
      <c r="E55" s="100"/>
      <c r="F55" s="57"/>
      <c r="G55" s="86"/>
      <c r="H55" s="66" t="s">
        <v>58</v>
      </c>
      <c r="I55" s="65">
        <v>0.28942486085343233</v>
      </c>
    </row>
    <row r="56" spans="2:9" ht="16" thickBot="1">
      <c r="B56" s="113" t="s">
        <v>59</v>
      </c>
      <c r="C56" s="114"/>
      <c r="D56" s="75">
        <v>51.487859000000022</v>
      </c>
      <c r="E56" s="56">
        <f>D56*0.13*8760</f>
        <v>58634.373829200027</v>
      </c>
      <c r="F56" s="2"/>
      <c r="G56" s="86"/>
      <c r="H56" s="66" t="s">
        <v>60</v>
      </c>
      <c r="I56" s="65">
        <v>0.29313543599257885</v>
      </c>
    </row>
    <row r="57" spans="2:9" ht="16" thickBot="1">
      <c r="B57" s="113" t="s">
        <v>61</v>
      </c>
      <c r="C57" s="114"/>
      <c r="D57" s="75">
        <v>24.119884000000006</v>
      </c>
      <c r="E57" s="35">
        <f>D57*0.13*8760*(I55+I56+I57)</f>
        <v>21148.618586582568</v>
      </c>
      <c r="F57" s="2"/>
      <c r="G57" s="87"/>
      <c r="H57" s="66" t="s">
        <v>62</v>
      </c>
      <c r="I57" s="65">
        <v>0.18738404452690169</v>
      </c>
    </row>
    <row r="58" spans="2:9" ht="16" thickBot="1">
      <c r="B58" s="113" t="s">
        <v>63</v>
      </c>
      <c r="C58" s="114"/>
      <c r="D58" s="75">
        <v>45.263729000000005</v>
      </c>
      <c r="E58" s="35">
        <f>D58*0.13*8760*(I56+I57)</f>
        <v>24769.01791756364</v>
      </c>
      <c r="F58" s="2"/>
      <c r="G58" t="s">
        <v>64</v>
      </c>
    </row>
    <row r="59" spans="2:9" ht="16" thickBot="1">
      <c r="B59" s="113" t="s">
        <v>65</v>
      </c>
      <c r="C59" s="114"/>
      <c r="D59" s="75">
        <v>366.97133700000029</v>
      </c>
      <c r="E59" s="35">
        <f>D59*0.13*8760*I57</f>
        <v>78309.096133832354</v>
      </c>
      <c r="F59" s="2"/>
    </row>
    <row r="60" spans="2:9" ht="16" thickBot="1">
      <c r="B60" s="93" t="s">
        <v>52</v>
      </c>
      <c r="C60" s="94"/>
      <c r="D60" s="33">
        <f>D56+D57+D58+D59</f>
        <v>487.84280900000033</v>
      </c>
      <c r="E60" s="34">
        <f>E56+E57+E58+E59</f>
        <v>182861.10646717859</v>
      </c>
      <c r="F60" s="2"/>
    </row>
    <row r="61" spans="2:9" ht="15.65" customHeight="1">
      <c r="B61" s="22"/>
      <c r="C61" s="22"/>
      <c r="D61" s="23"/>
      <c r="E61" s="24"/>
      <c r="F61" s="2"/>
    </row>
    <row r="62" spans="2:9" ht="51.75" customHeight="1">
      <c r="B62" s="84" t="s">
        <v>66</v>
      </c>
      <c r="C62" s="84"/>
      <c r="D62" s="84"/>
      <c r="E62" s="84"/>
    </row>
    <row r="63" spans="2:9">
      <c r="B63" s="109" t="s">
        <v>67</v>
      </c>
      <c r="C63" s="110"/>
      <c r="D63" s="110"/>
      <c r="E63" s="110"/>
    </row>
    <row r="64" spans="2:9">
      <c r="B64" s="84" t="s">
        <v>68</v>
      </c>
      <c r="C64" s="84"/>
      <c r="D64" s="84"/>
      <c r="E64" s="84"/>
    </row>
    <row r="65" spans="2:5">
      <c r="B65" s="84" t="s">
        <v>69</v>
      </c>
      <c r="C65" s="84"/>
      <c r="D65" s="84"/>
      <c r="E65" s="84"/>
    </row>
  </sheetData>
  <mergeCells count="30">
    <mergeCell ref="B65:E65"/>
    <mergeCell ref="B60:C60"/>
    <mergeCell ref="B51:C51"/>
    <mergeCell ref="B12:E12"/>
    <mergeCell ref="B14:E14"/>
    <mergeCell ref="B50:C50"/>
    <mergeCell ref="E49:E50"/>
    <mergeCell ref="B49:C49"/>
    <mergeCell ref="B63:E63"/>
    <mergeCell ref="B62:E62"/>
    <mergeCell ref="D49:D50"/>
    <mergeCell ref="B13:C13"/>
    <mergeCell ref="B56:C56"/>
    <mergeCell ref="B57:C57"/>
    <mergeCell ref="B58:C58"/>
    <mergeCell ref="B59:C59"/>
    <mergeCell ref="B64:E64"/>
    <mergeCell ref="G54:G57"/>
    <mergeCell ref="B3:E3"/>
    <mergeCell ref="B2:E2"/>
    <mergeCell ref="B5:E5"/>
    <mergeCell ref="B4:E4"/>
    <mergeCell ref="B9:E9"/>
    <mergeCell ref="B8:E8"/>
    <mergeCell ref="B7:E7"/>
    <mergeCell ref="B52:C52"/>
    <mergeCell ref="B54:C54"/>
    <mergeCell ref="D54:D55"/>
    <mergeCell ref="E54:E55"/>
    <mergeCell ref="B55:C55"/>
  </mergeCells>
  <hyperlinks>
    <hyperlink ref="B63" r:id="rId1" xr:uid="{00000000-0004-0000-0000-000000000000}"/>
  </hyperlinks>
  <pageMargins left="0.7" right="0.7" top="0.75" bottom="0.75" header="0.3" footer="0.3"/>
  <pageSetup scale="62"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65"/>
  <sheetViews>
    <sheetView showGridLines="0" zoomScaleNormal="100" workbookViewId="0"/>
  </sheetViews>
  <sheetFormatPr defaultColWidth="9.08984375" defaultRowHeight="14.5"/>
  <cols>
    <col min="2" max="2" width="44" customWidth="1"/>
    <col min="3" max="3" width="41.08984375" customWidth="1"/>
    <col min="4" max="4" width="19" customWidth="1"/>
    <col min="5" max="5" width="29.453125" customWidth="1"/>
    <col min="7" max="7" width="14.54296875" customWidth="1"/>
    <col min="9" max="9" width="9.08984375" customWidth="1"/>
  </cols>
  <sheetData>
    <row r="2" spans="2:6" ht="20">
      <c r="B2" s="88" t="s">
        <v>0</v>
      </c>
      <c r="C2" s="88"/>
      <c r="D2" s="88"/>
      <c r="E2" s="88"/>
    </row>
    <row r="3" spans="2:6" ht="20">
      <c r="B3" s="88" t="s">
        <v>1</v>
      </c>
      <c r="C3" s="88"/>
      <c r="D3" s="88"/>
      <c r="E3" s="88"/>
    </row>
    <row r="4" spans="2:6" ht="20">
      <c r="B4" s="88" t="s">
        <v>2</v>
      </c>
      <c r="C4" s="88"/>
      <c r="D4" s="88"/>
      <c r="E4" s="88"/>
    </row>
    <row r="5" spans="2:6" ht="20">
      <c r="B5" s="88" t="s">
        <v>3</v>
      </c>
      <c r="C5" s="88"/>
      <c r="D5" s="88"/>
      <c r="E5" s="88"/>
      <c r="F5" s="2"/>
    </row>
    <row r="6" spans="2:6" ht="20">
      <c r="B6" s="83"/>
      <c r="C6" s="83"/>
      <c r="D6" s="83"/>
      <c r="E6" s="83"/>
      <c r="F6" s="2"/>
    </row>
    <row r="7" spans="2:6" ht="20">
      <c r="B7" s="88" t="s">
        <v>70</v>
      </c>
      <c r="C7" s="88"/>
      <c r="D7" s="88"/>
      <c r="E7" s="88"/>
      <c r="F7" s="2"/>
    </row>
    <row r="8" spans="2:6" ht="20">
      <c r="B8" s="91" t="s">
        <v>71</v>
      </c>
      <c r="C8" s="91"/>
      <c r="D8" s="91"/>
      <c r="E8" s="91"/>
      <c r="F8" s="2"/>
    </row>
    <row r="9" spans="2:6" ht="20">
      <c r="B9" s="89">
        <v>44803</v>
      </c>
      <c r="C9" s="90"/>
      <c r="D9" s="90"/>
      <c r="E9" s="90"/>
      <c r="F9" s="2"/>
    </row>
    <row r="10" spans="2:6" ht="20">
      <c r="B10" s="36"/>
      <c r="C10" s="36"/>
      <c r="D10" s="36"/>
      <c r="E10" s="36"/>
      <c r="F10" s="2"/>
    </row>
    <row r="11" spans="2:6" ht="21" customHeight="1">
      <c r="B11" s="15" t="s">
        <v>5</v>
      </c>
      <c r="D11" s="2"/>
      <c r="E11" s="2"/>
      <c r="F11" s="2"/>
    </row>
    <row r="12" spans="2:6" ht="21" customHeight="1">
      <c r="B12" s="105" t="s">
        <v>6</v>
      </c>
      <c r="C12" s="105"/>
      <c r="D12" s="105"/>
      <c r="E12" s="105"/>
      <c r="F12" s="2"/>
    </row>
    <row r="13" spans="2:6" ht="21" customHeight="1">
      <c r="B13" s="112" t="s">
        <v>7</v>
      </c>
      <c r="C13" s="112"/>
      <c r="D13" s="81"/>
      <c r="E13" s="81"/>
      <c r="F13" s="2"/>
    </row>
    <row r="14" spans="2:6" ht="19.5" customHeight="1">
      <c r="B14" s="105" t="s">
        <v>8</v>
      </c>
      <c r="C14" s="105"/>
      <c r="D14" s="105"/>
      <c r="E14" s="105"/>
      <c r="F14" s="2"/>
    </row>
    <row r="15" spans="2:6" ht="18.5">
      <c r="B15" s="81"/>
      <c r="C15" s="81"/>
      <c r="D15" s="81"/>
      <c r="E15" s="81"/>
      <c r="F15" s="2"/>
    </row>
    <row r="16" spans="2:6" ht="19" thickBot="1">
      <c r="B16" s="81"/>
      <c r="C16" s="81"/>
      <c r="D16" s="81"/>
      <c r="E16" s="81"/>
      <c r="F16" s="2"/>
    </row>
    <row r="17" spans="2:6" ht="16" thickBot="1">
      <c r="B17" s="61" t="s">
        <v>9</v>
      </c>
      <c r="C17" s="62" t="s">
        <v>10</v>
      </c>
      <c r="D17" s="82" t="s">
        <v>11</v>
      </c>
      <c r="E17" s="63" t="s">
        <v>12</v>
      </c>
      <c r="F17" s="2"/>
    </row>
    <row r="18" spans="2:6" ht="39.75" customHeight="1">
      <c r="B18" s="25" t="s">
        <v>13</v>
      </c>
      <c r="C18" s="26" t="s">
        <v>14</v>
      </c>
      <c r="D18" s="40">
        <f>E52</f>
        <v>267064.28810880001</v>
      </c>
      <c r="E18" s="70" t="s">
        <v>15</v>
      </c>
      <c r="F18" s="2"/>
    </row>
    <row r="19" spans="2:6" ht="39.75" customHeight="1">
      <c r="B19" s="27" t="s">
        <v>16</v>
      </c>
      <c r="C19" s="28" t="s">
        <v>17</v>
      </c>
      <c r="D19" s="64">
        <f>E60</f>
        <v>182861.10646717859</v>
      </c>
      <c r="E19" s="71" t="s">
        <v>15</v>
      </c>
      <c r="F19" s="2"/>
    </row>
    <row r="20" spans="2:6" ht="39.75" customHeight="1">
      <c r="B20" s="27" t="s">
        <v>18</v>
      </c>
      <c r="C20" s="28" t="s">
        <v>19</v>
      </c>
      <c r="D20" s="76">
        <v>331</v>
      </c>
      <c r="E20" s="30" t="s">
        <v>20</v>
      </c>
      <c r="F20" s="2"/>
    </row>
    <row r="21" spans="2:6" ht="39.75" customHeight="1">
      <c r="B21" s="27" t="s">
        <v>21</v>
      </c>
      <c r="C21" s="28" t="s">
        <v>22</v>
      </c>
      <c r="D21" s="77">
        <v>30645</v>
      </c>
      <c r="E21" s="30" t="s">
        <v>20</v>
      </c>
      <c r="F21" s="2"/>
    </row>
    <row r="22" spans="2:6" ht="39.75" customHeight="1" thickBot="1">
      <c r="B22" s="53" t="s">
        <v>23</v>
      </c>
      <c r="C22" s="29" t="s">
        <v>24</v>
      </c>
      <c r="D22" s="32">
        <v>7616</v>
      </c>
      <c r="E22" s="31" t="s">
        <v>25</v>
      </c>
      <c r="F22" s="2"/>
    </row>
    <row r="23" spans="2:6" ht="16" thickBot="1">
      <c r="B23" s="6"/>
      <c r="C23" s="6"/>
      <c r="D23" s="39"/>
      <c r="E23" s="2"/>
      <c r="F23" s="2"/>
    </row>
    <row r="24" spans="2:6" ht="16" thickBot="1">
      <c r="B24" s="7" t="s">
        <v>26</v>
      </c>
      <c r="C24" s="3" t="s">
        <v>10</v>
      </c>
      <c r="D24" s="13" t="s">
        <v>11</v>
      </c>
      <c r="E24" s="1" t="s">
        <v>12</v>
      </c>
      <c r="F24" s="2"/>
    </row>
    <row r="25" spans="2:6" ht="30" customHeight="1">
      <c r="B25" s="55" t="s">
        <v>27</v>
      </c>
      <c r="C25" s="12" t="s">
        <v>28</v>
      </c>
      <c r="D25" s="40">
        <f>IF((D18-D19-D20+D21+D22)&lt;D18-D19, D18-D19, (D18-D19-D20+D21+D22))</f>
        <v>122133.18164162143</v>
      </c>
      <c r="E25" s="72" t="s">
        <v>29</v>
      </c>
      <c r="F25" s="2"/>
    </row>
    <row r="26" spans="2:6" ht="30" customHeight="1">
      <c r="B26" s="8" t="s">
        <v>30</v>
      </c>
      <c r="C26" s="4"/>
      <c r="D26" s="54">
        <v>44374193</v>
      </c>
      <c r="E26" s="73" t="s">
        <v>31</v>
      </c>
      <c r="F26" s="2"/>
    </row>
    <row r="27" spans="2:6" ht="30" customHeight="1" thickBot="1">
      <c r="B27" s="9" t="s">
        <v>32</v>
      </c>
      <c r="C27" s="5"/>
      <c r="D27" s="21">
        <f>D25/D26</f>
        <v>2.7523471050306522E-3</v>
      </c>
      <c r="E27" s="74" t="s">
        <v>33</v>
      </c>
      <c r="F27" s="2"/>
    </row>
    <row r="28" spans="2:6" ht="8.4" customHeight="1">
      <c r="B28" s="10"/>
      <c r="C28" s="10"/>
      <c r="D28" s="14"/>
      <c r="E28" s="11"/>
    </row>
    <row r="29" spans="2:6" ht="18.5">
      <c r="B29" s="15" t="s">
        <v>34</v>
      </c>
    </row>
    <row r="30" spans="2:6" ht="17.149999999999999" customHeight="1">
      <c r="B30" s="16" t="s">
        <v>35</v>
      </c>
    </row>
    <row r="31" spans="2:6" ht="15.75" customHeight="1">
      <c r="B31" s="16" t="s">
        <v>36</v>
      </c>
      <c r="C31" s="45"/>
      <c r="D31" s="17"/>
    </row>
    <row r="32" spans="2:6" ht="15.75" customHeight="1">
      <c r="B32" s="41"/>
      <c r="C32" s="44">
        <f>D18</f>
        <v>267064.28810880001</v>
      </c>
      <c r="D32" s="17"/>
    </row>
    <row r="33" spans="2:6" ht="15.75" customHeight="1">
      <c r="B33" s="67" t="s">
        <v>72</v>
      </c>
      <c r="C33" s="44">
        <f>E60</f>
        <v>182861.10646717859</v>
      </c>
      <c r="D33" s="17"/>
    </row>
    <row r="34" spans="2:6" ht="15.75" customHeight="1">
      <c r="B34" s="48" t="s">
        <v>38</v>
      </c>
      <c r="C34" s="43">
        <f>C32-C33</f>
        <v>84203.181641621428</v>
      </c>
      <c r="D34" s="17"/>
    </row>
    <row r="35" spans="2:6" ht="15.75" customHeight="1">
      <c r="B35" s="16" t="s">
        <v>39</v>
      </c>
    </row>
    <row r="36" spans="2:6" ht="15.75" customHeight="1">
      <c r="B36" s="41"/>
      <c r="C36" s="44">
        <f>D18</f>
        <v>267064.28810880001</v>
      </c>
      <c r="D36" s="18"/>
      <c r="F36" s="18"/>
    </row>
    <row r="37" spans="2:6" ht="15.75" customHeight="1">
      <c r="B37" s="67" t="s">
        <v>72</v>
      </c>
      <c r="C37" s="44">
        <f>E60</f>
        <v>182861.10646717859</v>
      </c>
      <c r="D37" s="17"/>
      <c r="F37" s="18"/>
    </row>
    <row r="38" spans="2:6" ht="17.399999999999999" customHeight="1">
      <c r="B38" s="67" t="s">
        <v>72</v>
      </c>
      <c r="C38" s="43">
        <f>D20</f>
        <v>331</v>
      </c>
      <c r="D38" s="17"/>
    </row>
    <row r="39" spans="2:6" ht="15.75" customHeight="1">
      <c r="B39" s="67" t="s">
        <v>73</v>
      </c>
      <c r="C39" s="43">
        <f>D21</f>
        <v>30645</v>
      </c>
      <c r="D39" s="17"/>
    </row>
    <row r="40" spans="2:6" ht="15.75" customHeight="1">
      <c r="B40" s="67" t="s">
        <v>73</v>
      </c>
      <c r="C40" s="43">
        <f>D22</f>
        <v>7616</v>
      </c>
      <c r="D40" s="17"/>
    </row>
    <row r="41" spans="2:6" ht="15.75" customHeight="1">
      <c r="B41" s="48" t="s">
        <v>38</v>
      </c>
      <c r="C41" s="43">
        <f>C36-C37-C38+C39+C40</f>
        <v>122133.18164162143</v>
      </c>
      <c r="D41" s="17"/>
    </row>
    <row r="42" spans="2:6" ht="15.75" customHeight="1">
      <c r="B42" s="49" t="s">
        <v>43</v>
      </c>
      <c r="C42" s="50">
        <f>MAX(C41,C34)</f>
        <v>122133.18164162143</v>
      </c>
      <c r="D42" s="17"/>
    </row>
    <row r="43" spans="2:6" ht="15.75" customHeight="1">
      <c r="B43" s="16" t="s">
        <v>32</v>
      </c>
      <c r="C43" s="17"/>
      <c r="D43" s="17"/>
    </row>
    <row r="44" spans="2:6" ht="15.75" customHeight="1">
      <c r="B44" s="42"/>
      <c r="C44" s="43">
        <f>C42</f>
        <v>122133.18164162143</v>
      </c>
      <c r="D44" s="17"/>
    </row>
    <row r="45" spans="2:6" ht="15.75" customHeight="1">
      <c r="B45" s="47" t="s">
        <v>44</v>
      </c>
      <c r="C45" s="46">
        <f>D26</f>
        <v>44374193</v>
      </c>
      <c r="D45" s="17"/>
    </row>
    <row r="46" spans="2:6" ht="15.75" customHeight="1">
      <c r="B46" s="51" t="s">
        <v>45</v>
      </c>
      <c r="C46" s="52">
        <f>C44/C45</f>
        <v>2.7523471050306522E-3</v>
      </c>
      <c r="D46" s="17"/>
    </row>
    <row r="47" spans="2:6" ht="15.75" customHeight="1">
      <c r="B47" s="10"/>
      <c r="C47" s="10"/>
      <c r="D47" s="19"/>
    </row>
    <row r="48" spans="2:6" ht="19" thickBot="1">
      <c r="B48" s="20" t="s">
        <v>46</v>
      </c>
      <c r="C48" s="10"/>
      <c r="D48" s="19"/>
    </row>
    <row r="49" spans="2:9" ht="20.25" customHeight="1">
      <c r="B49" s="95" t="s">
        <v>47</v>
      </c>
      <c r="C49" s="96"/>
      <c r="D49" s="97" t="s">
        <v>48</v>
      </c>
      <c r="E49" s="99" t="s">
        <v>49</v>
      </c>
      <c r="F49" s="2"/>
    </row>
    <row r="50" spans="2:9" ht="20.25" customHeight="1">
      <c r="B50" s="106" t="s">
        <v>50</v>
      </c>
      <c r="C50" s="107"/>
      <c r="D50" s="111"/>
      <c r="E50" s="108"/>
      <c r="F50" s="2"/>
    </row>
    <row r="51" spans="2:9" ht="36" customHeight="1" thickBot="1">
      <c r="B51" s="115" t="s">
        <v>74</v>
      </c>
      <c r="C51" s="116"/>
      <c r="D51" s="69">
        <f>400-165.486224</f>
        <v>234.51377600000001</v>
      </c>
      <c r="E51" s="35">
        <f>D51*0.13*8760</f>
        <v>267064.28810880001</v>
      </c>
      <c r="F51" s="2"/>
      <c r="G51" s="68"/>
    </row>
    <row r="52" spans="2:9" ht="21" customHeight="1" thickBot="1">
      <c r="B52" s="93" t="s">
        <v>52</v>
      </c>
      <c r="C52" s="94"/>
      <c r="D52" s="33">
        <f>SUM(D51:D51)</f>
        <v>234.51377600000001</v>
      </c>
      <c r="E52" s="34">
        <f>SUM(E51:E51)</f>
        <v>267064.28810880001</v>
      </c>
      <c r="F52" s="2"/>
    </row>
    <row r="53" spans="2:9" ht="15" customHeight="1" thickBot="1">
      <c r="B53" s="22"/>
      <c r="C53" s="22"/>
      <c r="D53" s="23"/>
      <c r="E53" s="24"/>
      <c r="F53" s="2"/>
    </row>
    <row r="54" spans="2:9" ht="15" customHeight="1">
      <c r="B54" s="95" t="s">
        <v>53</v>
      </c>
      <c r="C54" s="96"/>
      <c r="D54" s="97" t="s">
        <v>54</v>
      </c>
      <c r="E54" s="99" t="s">
        <v>75</v>
      </c>
      <c r="F54" s="57"/>
      <c r="G54" s="85" t="s">
        <v>56</v>
      </c>
      <c r="H54" s="66" t="s">
        <v>57</v>
      </c>
      <c r="I54" s="65">
        <v>0.23005565862708718</v>
      </c>
    </row>
    <row r="55" spans="2:9" ht="15" customHeight="1" thickBot="1">
      <c r="B55" s="101" t="s">
        <v>50</v>
      </c>
      <c r="C55" s="102"/>
      <c r="D55" s="98"/>
      <c r="E55" s="100"/>
      <c r="F55" s="57"/>
      <c r="G55" s="86"/>
      <c r="H55" s="66" t="s">
        <v>58</v>
      </c>
      <c r="I55" s="65">
        <v>0.28942486085343233</v>
      </c>
    </row>
    <row r="56" spans="2:9" ht="15" customHeight="1" thickBot="1">
      <c r="B56" s="113" t="s">
        <v>59</v>
      </c>
      <c r="C56" s="114"/>
      <c r="D56" s="75">
        <v>51.487859000000022</v>
      </c>
      <c r="E56" s="56">
        <f>D56*0.13*8760</f>
        <v>58634.373829200027</v>
      </c>
      <c r="F56" s="2"/>
      <c r="G56" s="86"/>
      <c r="H56" s="66" t="s">
        <v>60</v>
      </c>
      <c r="I56" s="65">
        <v>0.29313543599257885</v>
      </c>
    </row>
    <row r="57" spans="2:9" ht="15" customHeight="1" thickBot="1">
      <c r="B57" s="113" t="s">
        <v>61</v>
      </c>
      <c r="C57" s="114"/>
      <c r="D57" s="75">
        <v>24.119884000000006</v>
      </c>
      <c r="E57" s="35">
        <f>D57*0.13*8760*(I55+I56+I57)</f>
        <v>21148.618586582568</v>
      </c>
      <c r="F57" s="2"/>
      <c r="G57" s="87"/>
      <c r="H57" s="66" t="s">
        <v>62</v>
      </c>
      <c r="I57" s="65">
        <v>0.18738404452690169</v>
      </c>
    </row>
    <row r="58" spans="2:9" ht="15" customHeight="1" thickBot="1">
      <c r="B58" s="113" t="s">
        <v>63</v>
      </c>
      <c r="C58" s="114"/>
      <c r="D58" s="75">
        <v>45.263729000000005</v>
      </c>
      <c r="E58" s="35">
        <f>D58*0.13*8760*(I56+I57)</f>
        <v>24769.01791756364</v>
      </c>
      <c r="F58" s="2"/>
      <c r="G58" t="s">
        <v>64</v>
      </c>
    </row>
    <row r="59" spans="2:9" ht="15" customHeight="1" thickBot="1">
      <c r="B59" s="113" t="s">
        <v>65</v>
      </c>
      <c r="C59" s="114"/>
      <c r="D59" s="75">
        <v>366.97133700000029</v>
      </c>
      <c r="E59" s="35">
        <f>D59*0.13*8760*I57</f>
        <v>78309.096133832354</v>
      </c>
      <c r="F59" s="2"/>
    </row>
    <row r="60" spans="2:9" ht="15" customHeight="1" thickBot="1">
      <c r="B60" s="93" t="s">
        <v>52</v>
      </c>
      <c r="C60" s="94"/>
      <c r="D60" s="33">
        <f>D56+D57+D58+D59</f>
        <v>487.84280900000033</v>
      </c>
      <c r="E60" s="34">
        <f>E56+E57+E58+E59</f>
        <v>182861.10646717859</v>
      </c>
      <c r="F60" s="2"/>
    </row>
    <row r="61" spans="2:9" ht="15" customHeight="1">
      <c r="B61" s="22"/>
      <c r="C61" s="22"/>
      <c r="D61" s="23"/>
      <c r="E61" s="24"/>
      <c r="F61" s="2"/>
    </row>
    <row r="62" spans="2:9" ht="53.25" customHeight="1">
      <c r="B62" s="117" t="s">
        <v>66</v>
      </c>
      <c r="C62" s="117"/>
      <c r="D62" s="117"/>
      <c r="E62" s="117"/>
    </row>
    <row r="63" spans="2:9">
      <c r="B63" s="109" t="s">
        <v>67</v>
      </c>
      <c r="C63" s="110"/>
      <c r="D63" s="110"/>
      <c r="E63" s="110"/>
    </row>
    <row r="64" spans="2:9" ht="15" customHeight="1">
      <c r="B64" s="84" t="s">
        <v>68</v>
      </c>
      <c r="C64" s="84"/>
      <c r="D64" s="84"/>
      <c r="E64" s="84"/>
    </row>
    <row r="65" spans="2:5" ht="15" customHeight="1">
      <c r="B65" s="84" t="s">
        <v>69</v>
      </c>
      <c r="C65" s="84"/>
      <c r="D65" s="84"/>
      <c r="E65" s="84"/>
    </row>
  </sheetData>
  <mergeCells count="30">
    <mergeCell ref="G54:G57"/>
    <mergeCell ref="B55:C55"/>
    <mergeCell ref="B56:C56"/>
    <mergeCell ref="B57:C57"/>
    <mergeCell ref="B58:C58"/>
    <mergeCell ref="B65:E65"/>
    <mergeCell ref="B51:C51"/>
    <mergeCell ref="B52:C52"/>
    <mergeCell ref="B62:E62"/>
    <mergeCell ref="B63:E63"/>
    <mergeCell ref="B54:C54"/>
    <mergeCell ref="D54:D55"/>
    <mergeCell ref="E54:E55"/>
    <mergeCell ref="B59:C59"/>
    <mergeCell ref="B60:C60"/>
    <mergeCell ref="B64:E64"/>
    <mergeCell ref="B49:C49"/>
    <mergeCell ref="D49:D50"/>
    <mergeCell ref="E49:E50"/>
    <mergeCell ref="B50:C50"/>
    <mergeCell ref="B2:E2"/>
    <mergeCell ref="B3:E3"/>
    <mergeCell ref="B4:E4"/>
    <mergeCell ref="B5:E5"/>
    <mergeCell ref="B7:E7"/>
    <mergeCell ref="B8:E8"/>
    <mergeCell ref="B9:E9"/>
    <mergeCell ref="B12:E12"/>
    <mergeCell ref="B13:C13"/>
    <mergeCell ref="B14:E14"/>
  </mergeCells>
  <hyperlinks>
    <hyperlink ref="B63" r:id="rId1" xr:uid="{00000000-0004-0000-0100-000000000000}"/>
  </hyperlinks>
  <pageMargins left="0.7" right="0.7" top="0.75" bottom="0.75" header="0.3" footer="0.3"/>
  <pageSetup scale="62" orientation="portrait" horizontalDpi="4294967293" r:id="rId2"/>
  <ignoredErrors>
    <ignoredError sqref="C3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aba9cb-4d41-40e0-aeca-46929bac230a">
      <Terms xmlns="http://schemas.microsoft.com/office/infopath/2007/PartnerControls"/>
    </lcf76f155ced4ddcb4097134ff3c332f>
    <TaxCatchAll xmlns="d7af4645-1844-4c31-acd5-c35a218e81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AC21C12425F74D99F494F4DBFD9559" ma:contentTypeVersion="14" ma:contentTypeDescription="Create a new document." ma:contentTypeScope="" ma:versionID="fbd93467e6773779c71872e633251957">
  <xsd:schema xmlns:xsd="http://www.w3.org/2001/XMLSchema" xmlns:xs="http://www.w3.org/2001/XMLSchema" xmlns:p="http://schemas.microsoft.com/office/2006/metadata/properties" xmlns:ns2="2faba9cb-4d41-40e0-aeca-46929bac230a" xmlns:ns3="d7af4645-1844-4c31-acd5-c35a218e8163" targetNamespace="http://schemas.microsoft.com/office/2006/metadata/properties" ma:root="true" ma:fieldsID="c271a5f800398b11a6dd5727adbaa217" ns2:_="" ns3:_="">
    <xsd:import namespace="2faba9cb-4d41-40e0-aeca-46929bac230a"/>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a9cb-4d41-40e0-aeca-46929bac2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026F9E-854A-4AB2-A341-472B692B8B6E}">
  <ds:schemaRefs>
    <ds:schemaRef ds:uri="http://schemas.microsoft.com/office/2006/metadata/properties"/>
    <ds:schemaRef ds:uri="http://schemas.microsoft.com/office/infopath/2007/PartnerControls"/>
    <ds:schemaRef ds:uri="2faba9cb-4d41-40e0-aeca-46929bac230a"/>
    <ds:schemaRef ds:uri="d7af4645-1844-4c31-acd5-c35a218e8163"/>
  </ds:schemaRefs>
</ds:datastoreItem>
</file>

<file path=customXml/itemProps2.xml><?xml version="1.0" encoding="utf-8"?>
<ds:datastoreItem xmlns:ds="http://schemas.openxmlformats.org/officeDocument/2006/customXml" ds:itemID="{474BFA7D-0026-480D-9FDF-1A39D04C221F}">
  <ds:schemaRefs>
    <ds:schemaRef ds:uri="http://schemas.microsoft.com/sharepoint/v3/contenttype/forms"/>
  </ds:schemaRefs>
</ds:datastoreItem>
</file>

<file path=customXml/itemProps3.xml><?xml version="1.0" encoding="utf-8"?>
<ds:datastoreItem xmlns:ds="http://schemas.openxmlformats.org/officeDocument/2006/customXml" ds:itemID="{A9E1DFF4-338B-4ADE-8C46-12B37C81BC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Full Obligation</vt:lpstr>
      <vt:lpstr>Min Standard at 400</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Judge</dc:creator>
  <cp:keywords/>
  <dc:description/>
  <cp:lastModifiedBy>Meserve, Samantha (ENE)</cp:lastModifiedBy>
  <cp:revision/>
  <dcterms:created xsi:type="dcterms:W3CDTF">2010-09-02T19:25:03Z</dcterms:created>
  <dcterms:modified xsi:type="dcterms:W3CDTF">2024-07-08T20:24:26Z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0x0101004BAC21C12425F74D99F494F4DBFD9559</vt:lpwstr>
  </property>
  <property fmtid="{D5CDD505-2E9C-101B-9397-08002B2CF9AE}" pid="3" name="Order">
    <vt:r8>9449600</vt:r8>
  </property>
  <property fmtid="{D5CDD505-2E9C-101B-9397-08002B2CF9AE}" pid="4" name="MediaServiceImageTags">
    <vt:lpwstr/>
  </property>
</Properties>
</file>