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8730" tabRatio="805" firstSheet="3" activeTab="8"/>
  </bookViews>
  <sheets>
    <sheet name="Current CB models&amp;rates" sheetId="4" state="hidden" r:id="rId1"/>
    <sheet name="CB Models at 100%" sheetId="7" state="hidden" r:id="rId2"/>
    <sheet name="CB 100% &amp; DC 75%" sheetId="3" state="hidden" r:id="rId3"/>
    <sheet name="CB Single FTE Model-4627 " sheetId="6" r:id="rId4"/>
    <sheet name="3 FTE Model" sheetId="2" state="hidden" r:id="rId5"/>
    <sheet name="CEDV Current Model Budget" sheetId="10" state="hidden" r:id="rId6"/>
    <sheet name="CEDV Single FTE Model-4629 " sheetId="17" r:id="rId7"/>
    <sheet name="SV - Current Model" sheetId="11" state="hidden" r:id="rId8"/>
    <sheet name="SV Single FTE Model-4628 " sheetId="18" r:id="rId9"/>
    <sheet name="2017 UFR Salaries" sheetId="12" state="hidden" r:id="rId10"/>
    <sheet name="2017 UFR BTL" sheetId="13" state="hidden" r:id="rId11"/>
    <sheet name="Clean Data" sheetId="15" state="hidden" r:id="rId12"/>
    <sheet name="overview" sheetId="5" state="hidden" r:id="rId13"/>
    <sheet name="Single FTE Model  (wip)" sheetId="14" state="hidden" r:id="rId14"/>
    <sheet name="Fall 2018" sheetId="20" r:id="rId15"/>
    <sheet name="Spring 2018" sheetId="16" state="hidden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asdfasd" localSheetId="6">'[1]Complete UFR List'!#REF!</definedName>
    <definedName name="asdfasd" localSheetId="13">'[1]Complete UFR List'!#REF!</definedName>
    <definedName name="asdfasd" localSheetId="7">'[1]Complete UFR List'!#REF!</definedName>
    <definedName name="asdfasd" localSheetId="8">'[1]Complete UFR List'!#REF!</definedName>
    <definedName name="asdfasd">'[1]Complete UFR List'!#REF!</definedName>
    <definedName name="asdfasdf" localSheetId="6">'[1]Complete UFR List'!#REF!</definedName>
    <definedName name="asdfasdf" localSheetId="13">'[1]Complete UFR List'!#REF!</definedName>
    <definedName name="asdfasdf" localSheetId="8">'[1]Complete UFR List'!#REF!</definedName>
    <definedName name="asdfasdf">'[1]Complete UFR List'!#REF!</definedName>
    <definedName name="Fisc" localSheetId="6">'[1]Complete UFR List'!#REF!</definedName>
    <definedName name="Fisc" localSheetId="13">'[1]Complete UFR List'!#REF!</definedName>
    <definedName name="Fisc" localSheetId="8">'[1]Complete UFR List'!#REF!</definedName>
    <definedName name="Fisc">'[1]Complete UFR List'!#REF!</definedName>
    <definedName name="jm" localSheetId="6">'[1]Complete UFR List'!#REF!</definedName>
    <definedName name="jm" localSheetId="13">'[1]Complete UFR List'!#REF!</definedName>
    <definedName name="jm" localSheetId="8">'[1]Complete UFR List'!#REF!</definedName>
    <definedName name="jm">'[1]Complete UFR List'!#REF!</definedName>
    <definedName name="ListProviders">'[2]List of Programs'!$A$24:$A$29</definedName>
    <definedName name="_xlnm.Print_Area" localSheetId="2">'CB 100% &amp; DC 75%'!$B$2:$V$28</definedName>
    <definedName name="_xlnm.Print_Area" localSheetId="1">'CB Models at 100%'!$B$2:$T$28</definedName>
    <definedName name="_xlnm.Print_Area" localSheetId="3">'CB Single FTE Model-4627 '!$G$1:$L$25</definedName>
    <definedName name="_xlnm.Print_Area" localSheetId="5">'CEDV Current Model Budget'!$B$2:$T$60</definedName>
    <definedName name="_xlnm.Print_Area" localSheetId="6">'CEDV Single FTE Model-4629 '!$G$1:$L$24</definedName>
    <definedName name="_xlnm.Print_Area" localSheetId="0">'Current CB models&amp;rates'!$Q$2:$T$18</definedName>
    <definedName name="_xlnm.Print_Area" localSheetId="14">'Fall 2018'!$BE$5:$BT$25</definedName>
    <definedName name="_xlnm.Print_Area" localSheetId="13">'Single FTE Model  (wip)'!$B$1:$S$27</definedName>
    <definedName name="_xlnm.Print_Area" localSheetId="7">'SV - Current Model'!$B$2:$U$52</definedName>
    <definedName name="_xlnm.Print_Area" localSheetId="8">'SV Single FTE Model-4628 '!$G$1:$L$23</definedName>
    <definedName name="_xlnm.Print_Titles" localSheetId="14">'Fall 2018'!$A:$A</definedName>
    <definedName name="_xlnm.Print_Titles" localSheetId="15">'Spring 2018'!$A:$A</definedName>
    <definedName name="Programs">'[2]List of Programs'!$B$3:$B$19</definedName>
    <definedName name="UFR" localSheetId="6">'[1]Complete UFR List'!#REF!</definedName>
    <definedName name="UFR" localSheetId="13">'[1]Complete UFR List'!#REF!</definedName>
    <definedName name="UFR" localSheetId="7">'[1]Complete UFR List'!#REF!</definedName>
    <definedName name="UFR" localSheetId="8">'[1]Complete UFR List'!#REF!</definedName>
    <definedName name="UFR">'[1]Complete UFR List'!#REF!</definedName>
    <definedName name="UFRS" localSheetId="6">'[1]Complete UFR List'!#REF!</definedName>
    <definedName name="UFRS" localSheetId="13">'[1]Complete UFR List'!#REF!</definedName>
    <definedName name="UFRS" localSheetId="7">'[1]Complete UFR List'!#REF!</definedName>
    <definedName name="UFRS" localSheetId="8">'[1]Complete UFR List'!#REF!</definedName>
    <definedName name="UFRS">'[1]Complete UFR List'!#REF!</definedName>
    <definedName name="UPDATE" localSheetId="6">'[1]Complete UFR List'!#REF!</definedName>
    <definedName name="UPDATE" localSheetId="13">'[1]Complete UFR List'!#REF!</definedName>
    <definedName name="UPDATE" localSheetId="7">'[1]Complete UFR List'!#REF!</definedName>
    <definedName name="UPDATE" localSheetId="8">'[1]Complete UFR List'!#REF!</definedName>
    <definedName name="UPDATE">'[1]Complete UFR List'!#REF!</definedName>
    <definedName name="wefqwerqwe" localSheetId="6">'[1]Complete UFR List'!#REF!</definedName>
    <definedName name="wefqwerqwe" localSheetId="13">'[1]Complete UFR List'!#REF!</definedName>
    <definedName name="wefqwerqwe" localSheetId="7">'[1]Complete UFR List'!#REF!</definedName>
    <definedName name="wefqwerqwe" localSheetId="8">'[1]Complete UFR List'!#REF!</definedName>
    <definedName name="wefqwerqwe">'[1]Complete UFR List'!#REF!</definedName>
  </definedNames>
  <calcPr calcId="145621"/>
</workbook>
</file>

<file path=xl/calcChain.xml><?xml version="1.0" encoding="utf-8"?>
<calcChain xmlns="http://schemas.openxmlformats.org/spreadsheetml/2006/main">
  <c r="J19" i="18" l="1"/>
  <c r="J20" i="17"/>
  <c r="J20" i="6"/>
  <c r="BO21" i="20"/>
  <c r="BN21" i="20"/>
  <c r="BM21" i="20"/>
  <c r="BL21" i="20"/>
  <c r="BK21" i="20"/>
  <c r="BJ21" i="20"/>
  <c r="BI21" i="20"/>
  <c r="BH21" i="20"/>
  <c r="BQ21" i="20" s="1"/>
  <c r="BO20" i="20"/>
  <c r="BN20" i="20"/>
  <c r="BM20" i="20"/>
  <c r="BL20" i="20"/>
  <c r="BK20" i="20"/>
  <c r="BJ20" i="20"/>
  <c r="BI20" i="20"/>
  <c r="BH20" i="20"/>
  <c r="BH17" i="20"/>
  <c r="BQ17" i="20" s="1"/>
  <c r="BQ23" i="20" l="1"/>
  <c r="K20" i="18"/>
  <c r="K21" i="17"/>
  <c r="J17" i="18" l="1"/>
  <c r="J10" i="18"/>
  <c r="J8" i="18"/>
  <c r="K6" i="18"/>
  <c r="K5" i="18"/>
  <c r="K4" i="18"/>
  <c r="J18" i="17"/>
  <c r="J11" i="17"/>
  <c r="K7" i="17"/>
  <c r="K5" i="17"/>
  <c r="K4" i="17"/>
  <c r="J6" i="6"/>
  <c r="K16" i="6" s="1"/>
  <c r="K8" i="18" l="1"/>
  <c r="K10" i="18" s="1"/>
  <c r="K12" i="18" s="1"/>
  <c r="K14" i="18"/>
  <c r="K15" i="18"/>
  <c r="K6" i="17"/>
  <c r="K9" i="17" s="1"/>
  <c r="J9" i="17"/>
  <c r="K16" i="18" l="1"/>
  <c r="K17" i="18" s="1"/>
  <c r="K18" i="18" s="1"/>
  <c r="K19" i="18" s="1"/>
  <c r="K21" i="18" s="1"/>
  <c r="K22" i="18" s="1"/>
  <c r="K16" i="17"/>
  <c r="K15" i="17"/>
  <c r="K11" i="17"/>
  <c r="K13" i="17" s="1"/>
  <c r="E26" i="3"/>
  <c r="BI39" i="16"/>
  <c r="BJ39" i="16"/>
  <c r="BK39" i="16"/>
  <c r="BL39" i="16"/>
  <c r="BM39" i="16"/>
  <c r="BN39" i="16"/>
  <c r="BO39" i="16"/>
  <c r="BH39" i="16"/>
  <c r="BI38" i="16"/>
  <c r="BJ38" i="16"/>
  <c r="BK38" i="16"/>
  <c r="BL38" i="16"/>
  <c r="BM38" i="16"/>
  <c r="BN38" i="16"/>
  <c r="BO38" i="16"/>
  <c r="BH38" i="16"/>
  <c r="BH35" i="16"/>
  <c r="BQ35" i="16" s="1"/>
  <c r="BH34" i="16"/>
  <c r="BQ39" i="16"/>
  <c r="M19" i="12"/>
  <c r="BI25" i="16"/>
  <c r="BJ25" i="16"/>
  <c r="BK25" i="16"/>
  <c r="BL25" i="16"/>
  <c r="BM25" i="16"/>
  <c r="BN25" i="16"/>
  <c r="BO25" i="16"/>
  <c r="BH25" i="16"/>
  <c r="BI24" i="16"/>
  <c r="BJ24" i="16"/>
  <c r="BK24" i="16"/>
  <c r="BL24" i="16"/>
  <c r="BM24" i="16"/>
  <c r="BN24" i="16"/>
  <c r="BO24" i="16"/>
  <c r="BH24" i="16"/>
  <c r="BI21" i="16"/>
  <c r="BJ21" i="16"/>
  <c r="BK21" i="16"/>
  <c r="BH21" i="16"/>
  <c r="BQ21" i="16" s="1"/>
  <c r="BK20" i="16"/>
  <c r="BI20" i="16"/>
  <c r="BJ20" i="16"/>
  <c r="BH20" i="16"/>
  <c r="J19" i="14"/>
  <c r="J17" i="14"/>
  <c r="J16" i="14"/>
  <c r="J15" i="14"/>
  <c r="M18" i="12"/>
  <c r="M17" i="12"/>
  <c r="M16" i="12"/>
  <c r="GF46" i="15"/>
  <c r="DQ46" i="15"/>
  <c r="DR46" i="15"/>
  <c r="DS46" i="15"/>
  <c r="DT46" i="15"/>
  <c r="DQ49" i="15" s="1"/>
  <c r="DU46" i="15"/>
  <c r="DV46" i="15"/>
  <c r="DW46" i="15"/>
  <c r="DX46" i="15"/>
  <c r="DY46" i="15"/>
  <c r="DZ46" i="15"/>
  <c r="EA46" i="15"/>
  <c r="EB46" i="15"/>
  <c r="EC46" i="15"/>
  <c r="ED46" i="15"/>
  <c r="EE46" i="15"/>
  <c r="EF46" i="15"/>
  <c r="EG46" i="15"/>
  <c r="EH46" i="15"/>
  <c r="EI46" i="15"/>
  <c r="EJ46" i="15"/>
  <c r="EK46" i="15"/>
  <c r="EL46" i="15"/>
  <c r="EM46" i="15"/>
  <c r="EN46" i="15"/>
  <c r="EO46" i="15"/>
  <c r="EP46" i="15"/>
  <c r="EQ46" i="15"/>
  <c r="ER46" i="15"/>
  <c r="ES46" i="15"/>
  <c r="ET46" i="15"/>
  <c r="EU46" i="15"/>
  <c r="EV46" i="15"/>
  <c r="EW46" i="15"/>
  <c r="EX46" i="15"/>
  <c r="EY46" i="15"/>
  <c r="EZ46" i="15"/>
  <c r="FA46" i="15"/>
  <c r="FB46" i="15"/>
  <c r="FC46" i="15"/>
  <c r="FD46" i="15"/>
  <c r="FE46" i="15"/>
  <c r="FF46" i="15"/>
  <c r="FG46" i="15"/>
  <c r="FH46" i="15"/>
  <c r="FI46" i="15"/>
  <c r="FJ46" i="15"/>
  <c r="FK46" i="15"/>
  <c r="FL46" i="15"/>
  <c r="FM46" i="15"/>
  <c r="FN46" i="15"/>
  <c r="FO46" i="15"/>
  <c r="FP46" i="15"/>
  <c r="FQ46" i="15"/>
  <c r="FR46" i="15"/>
  <c r="FS46" i="15"/>
  <c r="FT46" i="15"/>
  <c r="FU46" i="15"/>
  <c r="FV46" i="15"/>
  <c r="FW46" i="15"/>
  <c r="FX46" i="15"/>
  <c r="FY46" i="15"/>
  <c r="FZ46" i="15"/>
  <c r="GA46" i="15"/>
  <c r="GB46" i="15"/>
  <c r="GC46" i="15"/>
  <c r="GD46" i="15"/>
  <c r="GD54" i="15" s="1"/>
  <c r="GF54" i="15" s="1"/>
  <c r="L18" i="12" s="1"/>
  <c r="I6" i="14" s="1"/>
  <c r="K6" i="14" s="1"/>
  <c r="GE46" i="15"/>
  <c r="GE54" i="15" s="1"/>
  <c r="GG46" i="15"/>
  <c r="GH46" i="15"/>
  <c r="GI46" i="15"/>
  <c r="GJ46" i="15"/>
  <c r="GK46" i="15"/>
  <c r="GL46" i="15"/>
  <c r="GM46" i="15"/>
  <c r="GN46" i="15"/>
  <c r="GO46" i="15"/>
  <c r="GP46" i="15"/>
  <c r="GQ46" i="15"/>
  <c r="GR46" i="15"/>
  <c r="GS46" i="15"/>
  <c r="GT46" i="15"/>
  <c r="GU46" i="15"/>
  <c r="GV46" i="15"/>
  <c r="GW46" i="15"/>
  <c r="GX46" i="15"/>
  <c r="GY46" i="15"/>
  <c r="GZ46" i="15"/>
  <c r="HA46" i="15"/>
  <c r="HB46" i="15"/>
  <c r="HC46" i="15"/>
  <c r="HD46" i="15"/>
  <c r="HE46" i="15"/>
  <c r="HF46" i="15"/>
  <c r="HG46" i="15"/>
  <c r="HH46" i="15"/>
  <c r="HI46" i="15"/>
  <c r="HJ46" i="15"/>
  <c r="HK46" i="15"/>
  <c r="HL46" i="15"/>
  <c r="HM46" i="15"/>
  <c r="HN46" i="15"/>
  <c r="HN50" i="15" s="1"/>
  <c r="HO46" i="15"/>
  <c r="HO50" i="15" s="1"/>
  <c r="HP46" i="15"/>
  <c r="HQ46" i="15"/>
  <c r="HR46" i="15"/>
  <c r="HS46" i="15"/>
  <c r="HT46" i="15"/>
  <c r="HU46" i="15"/>
  <c r="HV46" i="15"/>
  <c r="HW46" i="15"/>
  <c r="HX46" i="15"/>
  <c r="HY46" i="15"/>
  <c r="HZ46" i="15"/>
  <c r="IA46" i="15"/>
  <c r="DP46" i="15"/>
  <c r="DP49" i="15" s="1"/>
  <c r="HV7" i="15"/>
  <c r="HS7" i="15"/>
  <c r="HP7" i="15"/>
  <c r="HM7" i="15"/>
  <c r="HJ7" i="15"/>
  <c r="HG7" i="15"/>
  <c r="HD7" i="15"/>
  <c r="HA7" i="15"/>
  <c r="GX7" i="15"/>
  <c r="GU7" i="15"/>
  <c r="GR7" i="15"/>
  <c r="GO7" i="15"/>
  <c r="GL7" i="15"/>
  <c r="GI7" i="15"/>
  <c r="GF7" i="15"/>
  <c r="GC7" i="15"/>
  <c r="FZ7" i="15"/>
  <c r="FW7" i="15"/>
  <c r="FT7" i="15"/>
  <c r="FQ7" i="15"/>
  <c r="FN7" i="15"/>
  <c r="FK7" i="15"/>
  <c r="FH7" i="15"/>
  <c r="FE7" i="15"/>
  <c r="FB7" i="15"/>
  <c r="EY7" i="15"/>
  <c r="EV7" i="15"/>
  <c r="ES7" i="15"/>
  <c r="EP7" i="15"/>
  <c r="EM7" i="15"/>
  <c r="EJ7" i="15"/>
  <c r="EG7" i="15"/>
  <c r="ED7" i="15"/>
  <c r="EA7" i="15"/>
  <c r="DX7" i="15"/>
  <c r="DU7" i="15"/>
  <c r="DR7" i="15"/>
  <c r="CX7" i="15"/>
  <c r="BN7" i="15"/>
  <c r="HV6" i="15"/>
  <c r="HS6" i="15"/>
  <c r="HP6" i="15"/>
  <c r="HM6" i="15"/>
  <c r="HJ6" i="15"/>
  <c r="HG6" i="15"/>
  <c r="HD6" i="15"/>
  <c r="HA6" i="15"/>
  <c r="GX6" i="15"/>
  <c r="GU6" i="15"/>
  <c r="GR6" i="15"/>
  <c r="GO6" i="15"/>
  <c r="GL6" i="15"/>
  <c r="GI6" i="15"/>
  <c r="GF6" i="15"/>
  <c r="GC6" i="15"/>
  <c r="FZ6" i="15"/>
  <c r="FW6" i="15"/>
  <c r="FT6" i="15"/>
  <c r="FQ6" i="15"/>
  <c r="FN6" i="15"/>
  <c r="FK6" i="15"/>
  <c r="FH6" i="15"/>
  <c r="FE6" i="15"/>
  <c r="FB6" i="15"/>
  <c r="EY6" i="15"/>
  <c r="EV6" i="15"/>
  <c r="ES6" i="15"/>
  <c r="EP6" i="15"/>
  <c r="EM6" i="15"/>
  <c r="EJ6" i="15"/>
  <c r="EG6" i="15"/>
  <c r="ED6" i="15"/>
  <c r="EA6" i="15"/>
  <c r="DX6" i="15"/>
  <c r="DU6" i="15"/>
  <c r="DR6" i="15"/>
  <c r="CX6" i="15"/>
  <c r="BN6" i="15"/>
  <c r="HV5" i="15"/>
  <c r="HS5" i="15"/>
  <c r="HP5" i="15"/>
  <c r="HM5" i="15"/>
  <c r="HJ5" i="15"/>
  <c r="HG5" i="15"/>
  <c r="HD5" i="15"/>
  <c r="HA5" i="15"/>
  <c r="GX5" i="15"/>
  <c r="GU5" i="15"/>
  <c r="GR5" i="15"/>
  <c r="GO5" i="15"/>
  <c r="GL5" i="15"/>
  <c r="GI5" i="15"/>
  <c r="GF5" i="15"/>
  <c r="GC5" i="15"/>
  <c r="FZ5" i="15"/>
  <c r="FW5" i="15"/>
  <c r="FT5" i="15"/>
  <c r="FQ5" i="15"/>
  <c r="FN5" i="15"/>
  <c r="FK5" i="15"/>
  <c r="FH5" i="15"/>
  <c r="FE5" i="15"/>
  <c r="FB5" i="15"/>
  <c r="EY5" i="15"/>
  <c r="EV5" i="15"/>
  <c r="ES5" i="15"/>
  <c r="EP5" i="15"/>
  <c r="EM5" i="15"/>
  <c r="EJ5" i="15"/>
  <c r="EG5" i="15"/>
  <c r="ED5" i="15"/>
  <c r="EA5" i="15"/>
  <c r="DX5" i="15"/>
  <c r="DU5" i="15"/>
  <c r="DR5" i="15"/>
  <c r="CX5" i="15"/>
  <c r="BN5" i="15"/>
  <c r="HV4" i="15"/>
  <c r="HS4" i="15"/>
  <c r="HP4" i="15"/>
  <c r="HM4" i="15"/>
  <c r="HJ4" i="15"/>
  <c r="HG4" i="15"/>
  <c r="HD4" i="15"/>
  <c r="HA4" i="15"/>
  <c r="GX4" i="15"/>
  <c r="GU4" i="15"/>
  <c r="GR4" i="15"/>
  <c r="GO4" i="15"/>
  <c r="GL4" i="15"/>
  <c r="GI4" i="15"/>
  <c r="GF4" i="15"/>
  <c r="GC4" i="15"/>
  <c r="FZ4" i="15"/>
  <c r="FW4" i="15"/>
  <c r="FT4" i="15"/>
  <c r="FQ4" i="15"/>
  <c r="FN4" i="15"/>
  <c r="FK4" i="15"/>
  <c r="FH4" i="15"/>
  <c r="FE4" i="15"/>
  <c r="FB4" i="15"/>
  <c r="EY4" i="15"/>
  <c r="EV4" i="15"/>
  <c r="ES4" i="15"/>
  <c r="EP4" i="15"/>
  <c r="EM4" i="15"/>
  <c r="EJ4" i="15"/>
  <c r="EG4" i="15"/>
  <c r="ED4" i="15"/>
  <c r="EA4" i="15"/>
  <c r="DX4" i="15"/>
  <c r="DU4" i="15"/>
  <c r="DR4" i="15"/>
  <c r="CX4" i="15"/>
  <c r="BN4" i="15"/>
  <c r="HV3" i="15"/>
  <c r="HS3" i="15"/>
  <c r="HP3" i="15"/>
  <c r="HM3" i="15"/>
  <c r="HJ3" i="15"/>
  <c r="HG3" i="15"/>
  <c r="HD3" i="15"/>
  <c r="HA3" i="15"/>
  <c r="GX3" i="15"/>
  <c r="GU3" i="15"/>
  <c r="GR3" i="15"/>
  <c r="GO3" i="15"/>
  <c r="GL3" i="15"/>
  <c r="GI3" i="15"/>
  <c r="GF3" i="15"/>
  <c r="GC3" i="15"/>
  <c r="FZ3" i="15"/>
  <c r="FW3" i="15"/>
  <c r="FT3" i="15"/>
  <c r="FQ3" i="15"/>
  <c r="FN3" i="15"/>
  <c r="FK3" i="15"/>
  <c r="FH3" i="15"/>
  <c r="FE3" i="15"/>
  <c r="FB3" i="15"/>
  <c r="EY3" i="15"/>
  <c r="EV3" i="15"/>
  <c r="ES3" i="15"/>
  <c r="EP3" i="15"/>
  <c r="EM3" i="15"/>
  <c r="EJ3" i="15"/>
  <c r="EG3" i="15"/>
  <c r="ED3" i="15"/>
  <c r="EA3" i="15"/>
  <c r="DX3" i="15"/>
  <c r="DU3" i="15"/>
  <c r="DR3" i="15"/>
  <c r="CX3" i="15"/>
  <c r="L28" i="12" s="1"/>
  <c r="J21" i="14" s="1"/>
  <c r="BN3" i="15"/>
  <c r="L27" i="12" s="1"/>
  <c r="J11" i="14" s="1"/>
  <c r="K19" i="14"/>
  <c r="K18" i="14"/>
  <c r="K17" i="14"/>
  <c r="K16" i="14"/>
  <c r="J9" i="14"/>
  <c r="K15" i="14" s="1"/>
  <c r="AQ300" i="13"/>
  <c r="AO300" i="13"/>
  <c r="AM300" i="13"/>
  <c r="AK300" i="13"/>
  <c r="AI300" i="13"/>
  <c r="AG300" i="13"/>
  <c r="AE300" i="13"/>
  <c r="AC300" i="13"/>
  <c r="AA300" i="13"/>
  <c r="Y300" i="13"/>
  <c r="W300" i="13"/>
  <c r="U300" i="13"/>
  <c r="S300" i="13"/>
  <c r="Q300" i="13"/>
  <c r="O300" i="13"/>
  <c r="M300" i="13"/>
  <c r="K300" i="13"/>
  <c r="I300" i="13"/>
  <c r="G300" i="13"/>
  <c r="E300" i="13"/>
  <c r="AQ299" i="13"/>
  <c r="AO299" i="13"/>
  <c r="AM299" i="13"/>
  <c r="AK299" i="13"/>
  <c r="AI299" i="13"/>
  <c r="AG299" i="13"/>
  <c r="AE299" i="13"/>
  <c r="AC299" i="13"/>
  <c r="AA299" i="13"/>
  <c r="Y299" i="13"/>
  <c r="W299" i="13"/>
  <c r="U299" i="13"/>
  <c r="S299" i="13"/>
  <c r="Q299" i="13"/>
  <c r="O299" i="13"/>
  <c r="M299" i="13"/>
  <c r="K299" i="13"/>
  <c r="I299" i="13"/>
  <c r="G299" i="13"/>
  <c r="E299" i="13"/>
  <c r="AQ298" i="13"/>
  <c r="AO298" i="13"/>
  <c r="AM298" i="13"/>
  <c r="AK298" i="13"/>
  <c r="AI298" i="13"/>
  <c r="AG298" i="13"/>
  <c r="AE298" i="13"/>
  <c r="AC298" i="13"/>
  <c r="AA298" i="13"/>
  <c r="Y298" i="13"/>
  <c r="W298" i="13"/>
  <c r="U298" i="13"/>
  <c r="S298" i="13"/>
  <c r="Q298" i="13"/>
  <c r="O298" i="13"/>
  <c r="M298" i="13"/>
  <c r="K298" i="13"/>
  <c r="I298" i="13"/>
  <c r="G298" i="13"/>
  <c r="E298" i="13"/>
  <c r="AQ297" i="13"/>
  <c r="AO297" i="13"/>
  <c r="AM297" i="13"/>
  <c r="AK297" i="13"/>
  <c r="AI297" i="13"/>
  <c r="AG297" i="13"/>
  <c r="AE297" i="13"/>
  <c r="AC297" i="13"/>
  <c r="AA297" i="13"/>
  <c r="Y297" i="13"/>
  <c r="W297" i="13"/>
  <c r="U297" i="13"/>
  <c r="S297" i="13"/>
  <c r="Q297" i="13"/>
  <c r="O297" i="13"/>
  <c r="M297" i="13"/>
  <c r="K297" i="13"/>
  <c r="I297" i="13"/>
  <c r="G297" i="13"/>
  <c r="E297" i="13"/>
  <c r="AQ296" i="13"/>
  <c r="AO296" i="13"/>
  <c r="AM296" i="13"/>
  <c r="AK296" i="13"/>
  <c r="AI296" i="13"/>
  <c r="AG296" i="13"/>
  <c r="AE296" i="13"/>
  <c r="AC296" i="13"/>
  <c r="AA296" i="13"/>
  <c r="Y296" i="13"/>
  <c r="W296" i="13"/>
  <c r="U296" i="13"/>
  <c r="S296" i="13"/>
  <c r="Q296" i="13"/>
  <c r="O296" i="13"/>
  <c r="M296" i="13"/>
  <c r="K296" i="13"/>
  <c r="I296" i="13"/>
  <c r="G296" i="13"/>
  <c r="E296" i="13"/>
  <c r="AQ295" i="13"/>
  <c r="AO295" i="13"/>
  <c r="AM295" i="13"/>
  <c r="AK295" i="13"/>
  <c r="AI295" i="13"/>
  <c r="AG295" i="13"/>
  <c r="AE295" i="13"/>
  <c r="AC295" i="13"/>
  <c r="AA295" i="13"/>
  <c r="Y295" i="13"/>
  <c r="W295" i="13"/>
  <c r="U295" i="13"/>
  <c r="S295" i="13"/>
  <c r="Q295" i="13"/>
  <c r="O295" i="13"/>
  <c r="M295" i="13"/>
  <c r="K295" i="13"/>
  <c r="I295" i="13"/>
  <c r="G295" i="13"/>
  <c r="E295" i="13"/>
  <c r="AQ294" i="13"/>
  <c r="AO294" i="13"/>
  <c r="AM294" i="13"/>
  <c r="AK294" i="13"/>
  <c r="AI294" i="13"/>
  <c r="AG294" i="13"/>
  <c r="AE294" i="13"/>
  <c r="AC294" i="13"/>
  <c r="AA294" i="13"/>
  <c r="Y294" i="13"/>
  <c r="W294" i="13"/>
  <c r="U294" i="13"/>
  <c r="S294" i="13"/>
  <c r="Q294" i="13"/>
  <c r="O294" i="13"/>
  <c r="M294" i="13"/>
  <c r="K294" i="13"/>
  <c r="I294" i="13"/>
  <c r="G294" i="13"/>
  <c r="E294" i="13"/>
  <c r="AQ293" i="13"/>
  <c r="AO293" i="13"/>
  <c r="AM293" i="13"/>
  <c r="AK293" i="13"/>
  <c r="AI293" i="13"/>
  <c r="AG293" i="13"/>
  <c r="AE293" i="13"/>
  <c r="AC293" i="13"/>
  <c r="AA293" i="13"/>
  <c r="Y293" i="13"/>
  <c r="W293" i="13"/>
  <c r="U293" i="13"/>
  <c r="S293" i="13"/>
  <c r="Q293" i="13"/>
  <c r="O293" i="13"/>
  <c r="M293" i="13"/>
  <c r="K293" i="13"/>
  <c r="I293" i="13"/>
  <c r="G293" i="13"/>
  <c r="E293" i="13"/>
  <c r="AQ292" i="13"/>
  <c r="AO292" i="13"/>
  <c r="AM292" i="13"/>
  <c r="AK292" i="13"/>
  <c r="AI292" i="13"/>
  <c r="AG292" i="13"/>
  <c r="AE292" i="13"/>
  <c r="AC292" i="13"/>
  <c r="AA292" i="13"/>
  <c r="Y292" i="13"/>
  <c r="W292" i="13"/>
  <c r="U292" i="13"/>
  <c r="S292" i="13"/>
  <c r="Q292" i="13"/>
  <c r="O292" i="13"/>
  <c r="M292" i="13"/>
  <c r="K292" i="13"/>
  <c r="I292" i="13"/>
  <c r="G292" i="13"/>
  <c r="E292" i="13"/>
  <c r="AQ291" i="13"/>
  <c r="AO291" i="13"/>
  <c r="AM291" i="13"/>
  <c r="AK291" i="13"/>
  <c r="AI291" i="13"/>
  <c r="AG291" i="13"/>
  <c r="AE291" i="13"/>
  <c r="AC291" i="13"/>
  <c r="AA291" i="13"/>
  <c r="Y291" i="13"/>
  <c r="W291" i="13"/>
  <c r="U291" i="13"/>
  <c r="S291" i="13"/>
  <c r="Q291" i="13"/>
  <c r="O291" i="13"/>
  <c r="M291" i="13"/>
  <c r="K291" i="13"/>
  <c r="I291" i="13"/>
  <c r="G291" i="13"/>
  <c r="E291" i="13"/>
  <c r="AQ290" i="13"/>
  <c r="AO290" i="13"/>
  <c r="AM290" i="13"/>
  <c r="AK290" i="13"/>
  <c r="AI290" i="13"/>
  <c r="AG290" i="13"/>
  <c r="AE290" i="13"/>
  <c r="AC290" i="13"/>
  <c r="AA290" i="13"/>
  <c r="Y290" i="13"/>
  <c r="W290" i="13"/>
  <c r="U290" i="13"/>
  <c r="S290" i="13"/>
  <c r="Q290" i="13"/>
  <c r="O290" i="13"/>
  <c r="M290" i="13"/>
  <c r="K290" i="13"/>
  <c r="I290" i="13"/>
  <c r="G290" i="13"/>
  <c r="E290" i="13"/>
  <c r="AQ289" i="13"/>
  <c r="AO289" i="13"/>
  <c r="AM289" i="13"/>
  <c r="AK289" i="13"/>
  <c r="AI289" i="13"/>
  <c r="AG289" i="13"/>
  <c r="AE289" i="13"/>
  <c r="AC289" i="13"/>
  <c r="AA289" i="13"/>
  <c r="Y289" i="13"/>
  <c r="W289" i="13"/>
  <c r="U289" i="13"/>
  <c r="S289" i="13"/>
  <c r="Q289" i="13"/>
  <c r="O289" i="13"/>
  <c r="M289" i="13"/>
  <c r="K289" i="13"/>
  <c r="I289" i="13"/>
  <c r="G289" i="13"/>
  <c r="E289" i="13"/>
  <c r="AQ288" i="13"/>
  <c r="AO288" i="13"/>
  <c r="AM288" i="13"/>
  <c r="AK288" i="13"/>
  <c r="AI288" i="13"/>
  <c r="AG288" i="13"/>
  <c r="AE288" i="13"/>
  <c r="AC288" i="13"/>
  <c r="AA288" i="13"/>
  <c r="Y288" i="13"/>
  <c r="W288" i="13"/>
  <c r="U288" i="13"/>
  <c r="S288" i="13"/>
  <c r="Q288" i="13"/>
  <c r="O288" i="13"/>
  <c r="M288" i="13"/>
  <c r="K288" i="13"/>
  <c r="I288" i="13"/>
  <c r="G288" i="13"/>
  <c r="E288" i="13"/>
  <c r="AQ287" i="13"/>
  <c r="AO287" i="13"/>
  <c r="AM287" i="13"/>
  <c r="AK287" i="13"/>
  <c r="AI287" i="13"/>
  <c r="AG287" i="13"/>
  <c r="AE287" i="13"/>
  <c r="AC287" i="13"/>
  <c r="AA287" i="13"/>
  <c r="Y287" i="13"/>
  <c r="W287" i="13"/>
  <c r="U287" i="13"/>
  <c r="S287" i="13"/>
  <c r="Q287" i="13"/>
  <c r="O287" i="13"/>
  <c r="M287" i="13"/>
  <c r="K287" i="13"/>
  <c r="I287" i="13"/>
  <c r="G287" i="13"/>
  <c r="E287" i="13"/>
  <c r="AQ286" i="13"/>
  <c r="AO286" i="13"/>
  <c r="AM286" i="13"/>
  <c r="AK286" i="13"/>
  <c r="AI286" i="13"/>
  <c r="AG286" i="13"/>
  <c r="AE286" i="13"/>
  <c r="AC286" i="13"/>
  <c r="AA286" i="13"/>
  <c r="Y286" i="13"/>
  <c r="W286" i="13"/>
  <c r="U286" i="13"/>
  <c r="S286" i="13"/>
  <c r="Q286" i="13"/>
  <c r="O286" i="13"/>
  <c r="M286" i="13"/>
  <c r="K286" i="13"/>
  <c r="I286" i="13"/>
  <c r="G286" i="13"/>
  <c r="E286" i="13"/>
  <c r="AQ285" i="13"/>
  <c r="AO285" i="13"/>
  <c r="AM285" i="13"/>
  <c r="AK285" i="13"/>
  <c r="AI285" i="13"/>
  <c r="AG285" i="13"/>
  <c r="AE285" i="13"/>
  <c r="AC285" i="13"/>
  <c r="AA285" i="13"/>
  <c r="Y285" i="13"/>
  <c r="W285" i="13"/>
  <c r="U285" i="13"/>
  <c r="S285" i="13"/>
  <c r="Q285" i="13"/>
  <c r="O285" i="13"/>
  <c r="M285" i="13"/>
  <c r="K285" i="13"/>
  <c r="I285" i="13"/>
  <c r="G285" i="13"/>
  <c r="E285" i="13"/>
  <c r="AQ284" i="13"/>
  <c r="AO284" i="13"/>
  <c r="AM284" i="13"/>
  <c r="AK284" i="13"/>
  <c r="AI284" i="13"/>
  <c r="AG284" i="13"/>
  <c r="AE284" i="13"/>
  <c r="AC284" i="13"/>
  <c r="AA284" i="13"/>
  <c r="Y284" i="13"/>
  <c r="W284" i="13"/>
  <c r="U284" i="13"/>
  <c r="S284" i="13"/>
  <c r="Q284" i="13"/>
  <c r="O284" i="13"/>
  <c r="M284" i="13"/>
  <c r="K284" i="13"/>
  <c r="I284" i="13"/>
  <c r="G284" i="13"/>
  <c r="E284" i="13"/>
  <c r="AQ283" i="13"/>
  <c r="AO283" i="13"/>
  <c r="AM283" i="13"/>
  <c r="AK283" i="13"/>
  <c r="AI283" i="13"/>
  <c r="AG283" i="13"/>
  <c r="AE283" i="13"/>
  <c r="AC283" i="13"/>
  <c r="AA283" i="13"/>
  <c r="Y283" i="13"/>
  <c r="W283" i="13"/>
  <c r="U283" i="13"/>
  <c r="S283" i="13"/>
  <c r="Q283" i="13"/>
  <c r="O283" i="13"/>
  <c r="M283" i="13"/>
  <c r="K283" i="13"/>
  <c r="I283" i="13"/>
  <c r="G283" i="13"/>
  <c r="E283" i="13"/>
  <c r="AQ282" i="13"/>
  <c r="AO282" i="13"/>
  <c r="AM282" i="13"/>
  <c r="AK282" i="13"/>
  <c r="AI282" i="13"/>
  <c r="AG282" i="13"/>
  <c r="AE282" i="13"/>
  <c r="AC282" i="13"/>
  <c r="AA282" i="13"/>
  <c r="Y282" i="13"/>
  <c r="W282" i="13"/>
  <c r="U282" i="13"/>
  <c r="S282" i="13"/>
  <c r="Q282" i="13"/>
  <c r="O282" i="13"/>
  <c r="M282" i="13"/>
  <c r="K282" i="13"/>
  <c r="I282" i="13"/>
  <c r="G282" i="13"/>
  <c r="E282" i="13"/>
  <c r="AQ281" i="13"/>
  <c r="AO281" i="13"/>
  <c r="AM281" i="13"/>
  <c r="AK281" i="13"/>
  <c r="AI281" i="13"/>
  <c r="AG281" i="13"/>
  <c r="AE281" i="13"/>
  <c r="AC281" i="13"/>
  <c r="AA281" i="13"/>
  <c r="Y281" i="13"/>
  <c r="W281" i="13"/>
  <c r="U281" i="13"/>
  <c r="S281" i="13"/>
  <c r="Q281" i="13"/>
  <c r="O281" i="13"/>
  <c r="M281" i="13"/>
  <c r="K281" i="13"/>
  <c r="I281" i="13"/>
  <c r="G281" i="13"/>
  <c r="E281" i="13"/>
  <c r="AQ280" i="13"/>
  <c r="AO280" i="13"/>
  <c r="AM280" i="13"/>
  <c r="AK280" i="13"/>
  <c r="AI280" i="13"/>
  <c r="AG280" i="13"/>
  <c r="AE280" i="13"/>
  <c r="AC280" i="13"/>
  <c r="AA280" i="13"/>
  <c r="Y280" i="13"/>
  <c r="W280" i="13"/>
  <c r="U280" i="13"/>
  <c r="S280" i="13"/>
  <c r="Q280" i="13"/>
  <c r="O280" i="13"/>
  <c r="M280" i="13"/>
  <c r="K280" i="13"/>
  <c r="I280" i="13"/>
  <c r="G280" i="13"/>
  <c r="E280" i="13"/>
  <c r="AQ279" i="13"/>
  <c r="AO279" i="13"/>
  <c r="AM279" i="13"/>
  <c r="AK279" i="13"/>
  <c r="AI279" i="13"/>
  <c r="AG279" i="13"/>
  <c r="AE279" i="13"/>
  <c r="AC279" i="13"/>
  <c r="AA279" i="13"/>
  <c r="Y279" i="13"/>
  <c r="W279" i="13"/>
  <c r="U279" i="13"/>
  <c r="S279" i="13"/>
  <c r="Q279" i="13"/>
  <c r="O279" i="13"/>
  <c r="M279" i="13"/>
  <c r="K279" i="13"/>
  <c r="I279" i="13"/>
  <c r="G279" i="13"/>
  <c r="E279" i="13"/>
  <c r="AQ278" i="13"/>
  <c r="AO278" i="13"/>
  <c r="AM278" i="13"/>
  <c r="AK278" i="13"/>
  <c r="AI278" i="13"/>
  <c r="AG278" i="13"/>
  <c r="AE278" i="13"/>
  <c r="AC278" i="13"/>
  <c r="AA278" i="13"/>
  <c r="Y278" i="13"/>
  <c r="W278" i="13"/>
  <c r="U278" i="13"/>
  <c r="S278" i="13"/>
  <c r="Q278" i="13"/>
  <c r="O278" i="13"/>
  <c r="M278" i="13"/>
  <c r="K278" i="13"/>
  <c r="I278" i="13"/>
  <c r="G278" i="13"/>
  <c r="E278" i="13"/>
  <c r="AQ277" i="13"/>
  <c r="AO277" i="13"/>
  <c r="AM277" i="13"/>
  <c r="AK277" i="13"/>
  <c r="AI277" i="13"/>
  <c r="AG277" i="13"/>
  <c r="AE277" i="13"/>
  <c r="AC277" i="13"/>
  <c r="AA277" i="13"/>
  <c r="Y277" i="13"/>
  <c r="W277" i="13"/>
  <c r="U277" i="13"/>
  <c r="S277" i="13"/>
  <c r="Q277" i="13"/>
  <c r="O277" i="13"/>
  <c r="M277" i="13"/>
  <c r="K277" i="13"/>
  <c r="I277" i="13"/>
  <c r="G277" i="13"/>
  <c r="E277" i="13"/>
  <c r="AQ276" i="13"/>
  <c r="AO276" i="13"/>
  <c r="AM276" i="13"/>
  <c r="AK276" i="13"/>
  <c r="AI276" i="13"/>
  <c r="AG276" i="13"/>
  <c r="AE276" i="13"/>
  <c r="AC276" i="13"/>
  <c r="AA276" i="13"/>
  <c r="Y276" i="13"/>
  <c r="W276" i="13"/>
  <c r="U276" i="13"/>
  <c r="S276" i="13"/>
  <c r="Q276" i="13"/>
  <c r="O276" i="13"/>
  <c r="M276" i="13"/>
  <c r="K276" i="13"/>
  <c r="I276" i="13"/>
  <c r="G276" i="13"/>
  <c r="E276" i="13"/>
  <c r="AQ275" i="13"/>
  <c r="AO275" i="13"/>
  <c r="AM275" i="13"/>
  <c r="AK275" i="13"/>
  <c r="AI275" i="13"/>
  <c r="AG275" i="13"/>
  <c r="AE275" i="13"/>
  <c r="AC275" i="13"/>
  <c r="AA275" i="13"/>
  <c r="Y275" i="13"/>
  <c r="W275" i="13"/>
  <c r="U275" i="13"/>
  <c r="S275" i="13"/>
  <c r="Q275" i="13"/>
  <c r="O275" i="13"/>
  <c r="M275" i="13"/>
  <c r="K275" i="13"/>
  <c r="I275" i="13"/>
  <c r="G275" i="13"/>
  <c r="E275" i="13"/>
  <c r="AQ274" i="13"/>
  <c r="AO274" i="13"/>
  <c r="AM274" i="13"/>
  <c r="AK274" i="13"/>
  <c r="AI274" i="13"/>
  <c r="AG274" i="13"/>
  <c r="AE274" i="13"/>
  <c r="AC274" i="13"/>
  <c r="AA274" i="13"/>
  <c r="Y274" i="13"/>
  <c r="W274" i="13"/>
  <c r="U274" i="13"/>
  <c r="S274" i="13"/>
  <c r="Q274" i="13"/>
  <c r="O274" i="13"/>
  <c r="M274" i="13"/>
  <c r="K274" i="13"/>
  <c r="I274" i="13"/>
  <c r="G274" i="13"/>
  <c r="E274" i="13"/>
  <c r="AQ273" i="13"/>
  <c r="AO273" i="13"/>
  <c r="AM273" i="13"/>
  <c r="AK273" i="13"/>
  <c r="AI273" i="13"/>
  <c r="AG273" i="13"/>
  <c r="AE273" i="13"/>
  <c r="AC273" i="13"/>
  <c r="AA273" i="13"/>
  <c r="Y273" i="13"/>
  <c r="W273" i="13"/>
  <c r="U273" i="13"/>
  <c r="S273" i="13"/>
  <c r="Q273" i="13"/>
  <c r="O273" i="13"/>
  <c r="M273" i="13"/>
  <c r="K273" i="13"/>
  <c r="I273" i="13"/>
  <c r="G273" i="13"/>
  <c r="E273" i="13"/>
  <c r="AQ272" i="13"/>
  <c r="AO272" i="13"/>
  <c r="AM272" i="13"/>
  <c r="AK272" i="13"/>
  <c r="AI272" i="13"/>
  <c r="AG272" i="13"/>
  <c r="AE272" i="13"/>
  <c r="AC272" i="13"/>
  <c r="AA272" i="13"/>
  <c r="Y272" i="13"/>
  <c r="W272" i="13"/>
  <c r="U272" i="13"/>
  <c r="S272" i="13"/>
  <c r="Q272" i="13"/>
  <c r="O272" i="13"/>
  <c r="M272" i="13"/>
  <c r="K272" i="13"/>
  <c r="I272" i="13"/>
  <c r="G272" i="13"/>
  <c r="E272" i="13"/>
  <c r="AQ271" i="13"/>
  <c r="AO271" i="13"/>
  <c r="AM271" i="13"/>
  <c r="AK271" i="13"/>
  <c r="AI271" i="13"/>
  <c r="AG271" i="13"/>
  <c r="AE271" i="13"/>
  <c r="AC271" i="13"/>
  <c r="AA271" i="13"/>
  <c r="Y271" i="13"/>
  <c r="W271" i="13"/>
  <c r="U271" i="13"/>
  <c r="S271" i="13"/>
  <c r="Q271" i="13"/>
  <c r="O271" i="13"/>
  <c r="M271" i="13"/>
  <c r="K271" i="13"/>
  <c r="I271" i="13"/>
  <c r="G271" i="13"/>
  <c r="E271" i="13"/>
  <c r="AQ270" i="13"/>
  <c r="AO270" i="13"/>
  <c r="AM270" i="13"/>
  <c r="AK270" i="13"/>
  <c r="AI270" i="13"/>
  <c r="AG270" i="13"/>
  <c r="AE270" i="13"/>
  <c r="AC270" i="13"/>
  <c r="AA270" i="13"/>
  <c r="Y270" i="13"/>
  <c r="W270" i="13"/>
  <c r="U270" i="13"/>
  <c r="S270" i="13"/>
  <c r="Q270" i="13"/>
  <c r="O270" i="13"/>
  <c r="M270" i="13"/>
  <c r="K270" i="13"/>
  <c r="I270" i="13"/>
  <c r="G270" i="13"/>
  <c r="E270" i="13"/>
  <c r="AQ269" i="13"/>
  <c r="AO269" i="13"/>
  <c r="AM269" i="13"/>
  <c r="AK269" i="13"/>
  <c r="AI269" i="13"/>
  <c r="AG269" i="13"/>
  <c r="AE269" i="13"/>
  <c r="AC269" i="13"/>
  <c r="AA269" i="13"/>
  <c r="Y269" i="13"/>
  <c r="W269" i="13"/>
  <c r="U269" i="13"/>
  <c r="S269" i="13"/>
  <c r="Q269" i="13"/>
  <c r="O269" i="13"/>
  <c r="M269" i="13"/>
  <c r="K269" i="13"/>
  <c r="I269" i="13"/>
  <c r="G269" i="13"/>
  <c r="E269" i="13"/>
  <c r="AQ268" i="13"/>
  <c r="AO268" i="13"/>
  <c r="AM268" i="13"/>
  <c r="AK268" i="13"/>
  <c r="AI268" i="13"/>
  <c r="AG268" i="13"/>
  <c r="AE268" i="13"/>
  <c r="AC268" i="13"/>
  <c r="AA268" i="13"/>
  <c r="Y268" i="13"/>
  <c r="W268" i="13"/>
  <c r="U268" i="13"/>
  <c r="S268" i="13"/>
  <c r="Q268" i="13"/>
  <c r="O268" i="13"/>
  <c r="M268" i="13"/>
  <c r="K268" i="13"/>
  <c r="I268" i="13"/>
  <c r="G268" i="13"/>
  <c r="E268" i="13"/>
  <c r="AQ267" i="13"/>
  <c r="AO267" i="13"/>
  <c r="AM267" i="13"/>
  <c r="AK267" i="13"/>
  <c r="AI267" i="13"/>
  <c r="AG267" i="13"/>
  <c r="AE267" i="13"/>
  <c r="AC267" i="13"/>
  <c r="AA267" i="13"/>
  <c r="Y267" i="13"/>
  <c r="W267" i="13"/>
  <c r="U267" i="13"/>
  <c r="S267" i="13"/>
  <c r="Q267" i="13"/>
  <c r="O267" i="13"/>
  <c r="M267" i="13"/>
  <c r="K267" i="13"/>
  <c r="I267" i="13"/>
  <c r="G267" i="13"/>
  <c r="E267" i="13"/>
  <c r="AQ266" i="13"/>
  <c r="AO266" i="13"/>
  <c r="AM266" i="13"/>
  <c r="AK266" i="13"/>
  <c r="AI266" i="13"/>
  <c r="AG266" i="13"/>
  <c r="AE266" i="13"/>
  <c r="AC266" i="13"/>
  <c r="AA266" i="13"/>
  <c r="Y266" i="13"/>
  <c r="W266" i="13"/>
  <c r="U266" i="13"/>
  <c r="S266" i="13"/>
  <c r="Q266" i="13"/>
  <c r="O266" i="13"/>
  <c r="M266" i="13"/>
  <c r="K266" i="13"/>
  <c r="I266" i="13"/>
  <c r="G266" i="13"/>
  <c r="E266" i="13"/>
  <c r="AQ265" i="13"/>
  <c r="AO265" i="13"/>
  <c r="AM265" i="13"/>
  <c r="AK265" i="13"/>
  <c r="AI265" i="13"/>
  <c r="AG265" i="13"/>
  <c r="AE265" i="13"/>
  <c r="AC265" i="13"/>
  <c r="AA265" i="13"/>
  <c r="Y265" i="13"/>
  <c r="W265" i="13"/>
  <c r="U265" i="13"/>
  <c r="S265" i="13"/>
  <c r="Q265" i="13"/>
  <c r="O265" i="13"/>
  <c r="M265" i="13"/>
  <c r="K265" i="13"/>
  <c r="I265" i="13"/>
  <c r="G265" i="13"/>
  <c r="E265" i="13"/>
  <c r="AQ264" i="13"/>
  <c r="AO264" i="13"/>
  <c r="AM264" i="13"/>
  <c r="AK264" i="13"/>
  <c r="AI264" i="13"/>
  <c r="AG264" i="13"/>
  <c r="AE264" i="13"/>
  <c r="AC264" i="13"/>
  <c r="AA264" i="13"/>
  <c r="Y264" i="13"/>
  <c r="W264" i="13"/>
  <c r="U264" i="13"/>
  <c r="S264" i="13"/>
  <c r="Q264" i="13"/>
  <c r="O264" i="13"/>
  <c r="M264" i="13"/>
  <c r="K264" i="13"/>
  <c r="I264" i="13"/>
  <c r="G264" i="13"/>
  <c r="E264" i="13"/>
  <c r="AQ263" i="13"/>
  <c r="AO263" i="13"/>
  <c r="AM263" i="13"/>
  <c r="AK263" i="13"/>
  <c r="AI263" i="13"/>
  <c r="AG263" i="13"/>
  <c r="AE263" i="13"/>
  <c r="AC263" i="13"/>
  <c r="AA263" i="13"/>
  <c r="Y263" i="13"/>
  <c r="W263" i="13"/>
  <c r="U263" i="13"/>
  <c r="S263" i="13"/>
  <c r="Q263" i="13"/>
  <c r="O263" i="13"/>
  <c r="M263" i="13"/>
  <c r="K263" i="13"/>
  <c r="I263" i="13"/>
  <c r="G263" i="13"/>
  <c r="E263" i="13"/>
  <c r="AQ262" i="13"/>
  <c r="AO262" i="13"/>
  <c r="AM262" i="13"/>
  <c r="AK262" i="13"/>
  <c r="AI262" i="13"/>
  <c r="AG262" i="13"/>
  <c r="AE262" i="13"/>
  <c r="AC262" i="13"/>
  <c r="AA262" i="13"/>
  <c r="Y262" i="13"/>
  <c r="W262" i="13"/>
  <c r="U262" i="13"/>
  <c r="S262" i="13"/>
  <c r="Q262" i="13"/>
  <c r="O262" i="13"/>
  <c r="M262" i="13"/>
  <c r="K262" i="13"/>
  <c r="I262" i="13"/>
  <c r="G262" i="13"/>
  <c r="E262" i="13"/>
  <c r="AQ261" i="13"/>
  <c r="AO261" i="13"/>
  <c r="AM261" i="13"/>
  <c r="AK261" i="13"/>
  <c r="AI261" i="13"/>
  <c r="AG261" i="13"/>
  <c r="AE261" i="13"/>
  <c r="AC261" i="13"/>
  <c r="AA261" i="13"/>
  <c r="Y261" i="13"/>
  <c r="W261" i="13"/>
  <c r="U261" i="13"/>
  <c r="S261" i="13"/>
  <c r="Q261" i="13"/>
  <c r="O261" i="13"/>
  <c r="M261" i="13"/>
  <c r="K261" i="13"/>
  <c r="I261" i="13"/>
  <c r="G261" i="13"/>
  <c r="E261" i="13"/>
  <c r="AQ260" i="13"/>
  <c r="AO260" i="13"/>
  <c r="AM260" i="13"/>
  <c r="AK260" i="13"/>
  <c r="AI260" i="13"/>
  <c r="AG260" i="13"/>
  <c r="AE260" i="13"/>
  <c r="AC260" i="13"/>
  <c r="AA260" i="13"/>
  <c r="Y260" i="13"/>
  <c r="W260" i="13"/>
  <c r="U260" i="13"/>
  <c r="S260" i="13"/>
  <c r="Q260" i="13"/>
  <c r="O260" i="13"/>
  <c r="M260" i="13"/>
  <c r="K260" i="13"/>
  <c r="I260" i="13"/>
  <c r="G260" i="13"/>
  <c r="E260" i="13"/>
  <c r="AQ259" i="13"/>
  <c r="AO259" i="13"/>
  <c r="AM259" i="13"/>
  <c r="AK259" i="13"/>
  <c r="AI259" i="13"/>
  <c r="AG259" i="13"/>
  <c r="AE259" i="13"/>
  <c r="AC259" i="13"/>
  <c r="AA259" i="13"/>
  <c r="Y259" i="13"/>
  <c r="W259" i="13"/>
  <c r="U259" i="13"/>
  <c r="S259" i="13"/>
  <c r="Q259" i="13"/>
  <c r="O259" i="13"/>
  <c r="M259" i="13"/>
  <c r="K259" i="13"/>
  <c r="I259" i="13"/>
  <c r="G259" i="13"/>
  <c r="E259" i="13"/>
  <c r="AQ258" i="13"/>
  <c r="AO258" i="13"/>
  <c r="AM258" i="13"/>
  <c r="AK258" i="13"/>
  <c r="AI258" i="13"/>
  <c r="AG258" i="13"/>
  <c r="AE258" i="13"/>
  <c r="AC258" i="13"/>
  <c r="AA258" i="13"/>
  <c r="Y258" i="13"/>
  <c r="W258" i="13"/>
  <c r="U258" i="13"/>
  <c r="S258" i="13"/>
  <c r="Q258" i="13"/>
  <c r="O258" i="13"/>
  <c r="M258" i="13"/>
  <c r="K258" i="13"/>
  <c r="I258" i="13"/>
  <c r="G258" i="13"/>
  <c r="E258" i="13"/>
  <c r="AQ257" i="13"/>
  <c r="AO257" i="13"/>
  <c r="AM257" i="13"/>
  <c r="AK257" i="13"/>
  <c r="AI257" i="13"/>
  <c r="AG257" i="13"/>
  <c r="AE257" i="13"/>
  <c r="AC257" i="13"/>
  <c r="AA257" i="13"/>
  <c r="Y257" i="13"/>
  <c r="W257" i="13"/>
  <c r="U257" i="13"/>
  <c r="S257" i="13"/>
  <c r="Q257" i="13"/>
  <c r="O257" i="13"/>
  <c r="M257" i="13"/>
  <c r="K257" i="13"/>
  <c r="I257" i="13"/>
  <c r="G257" i="13"/>
  <c r="E257" i="13"/>
  <c r="AQ256" i="13"/>
  <c r="AO256" i="13"/>
  <c r="AM256" i="13"/>
  <c r="AK256" i="13"/>
  <c r="AI256" i="13"/>
  <c r="AG256" i="13"/>
  <c r="AE256" i="13"/>
  <c r="AC256" i="13"/>
  <c r="AA256" i="13"/>
  <c r="Y256" i="13"/>
  <c r="W256" i="13"/>
  <c r="U256" i="13"/>
  <c r="S256" i="13"/>
  <c r="Q256" i="13"/>
  <c r="O256" i="13"/>
  <c r="M256" i="13"/>
  <c r="K256" i="13"/>
  <c r="I256" i="13"/>
  <c r="G256" i="13"/>
  <c r="E256" i="13"/>
  <c r="AQ255" i="13"/>
  <c r="AO255" i="13"/>
  <c r="AM255" i="13"/>
  <c r="AK255" i="13"/>
  <c r="AI255" i="13"/>
  <c r="AG255" i="13"/>
  <c r="AE255" i="13"/>
  <c r="AC255" i="13"/>
  <c r="AA255" i="13"/>
  <c r="Y255" i="13"/>
  <c r="W255" i="13"/>
  <c r="U255" i="13"/>
  <c r="S255" i="13"/>
  <c r="Q255" i="13"/>
  <c r="O255" i="13"/>
  <c r="M255" i="13"/>
  <c r="K255" i="13"/>
  <c r="I255" i="13"/>
  <c r="G255" i="13"/>
  <c r="E255" i="13"/>
  <c r="AQ254" i="13"/>
  <c r="AO254" i="13"/>
  <c r="AM254" i="13"/>
  <c r="AK254" i="13"/>
  <c r="AI254" i="13"/>
  <c r="AG254" i="13"/>
  <c r="AE254" i="13"/>
  <c r="AC254" i="13"/>
  <c r="AA254" i="13"/>
  <c r="Y254" i="13"/>
  <c r="W254" i="13"/>
  <c r="U254" i="13"/>
  <c r="S254" i="13"/>
  <c r="Q254" i="13"/>
  <c r="O254" i="13"/>
  <c r="M254" i="13"/>
  <c r="K254" i="13"/>
  <c r="I254" i="13"/>
  <c r="G254" i="13"/>
  <c r="E254" i="13"/>
  <c r="AQ253" i="13"/>
  <c r="AO253" i="13"/>
  <c r="AM253" i="13"/>
  <c r="AK253" i="13"/>
  <c r="AI253" i="13"/>
  <c r="AG253" i="13"/>
  <c r="AE253" i="13"/>
  <c r="AC253" i="13"/>
  <c r="AA253" i="13"/>
  <c r="Y253" i="13"/>
  <c r="W253" i="13"/>
  <c r="U253" i="13"/>
  <c r="S253" i="13"/>
  <c r="Q253" i="13"/>
  <c r="O253" i="13"/>
  <c r="M253" i="13"/>
  <c r="K253" i="13"/>
  <c r="I253" i="13"/>
  <c r="G253" i="13"/>
  <c r="E253" i="13"/>
  <c r="AQ252" i="13"/>
  <c r="AO252" i="13"/>
  <c r="AM252" i="13"/>
  <c r="AK252" i="13"/>
  <c r="AI252" i="13"/>
  <c r="AG252" i="13"/>
  <c r="AE252" i="13"/>
  <c r="AC252" i="13"/>
  <c r="AA252" i="13"/>
  <c r="Y252" i="13"/>
  <c r="W252" i="13"/>
  <c r="U252" i="13"/>
  <c r="S252" i="13"/>
  <c r="Q252" i="13"/>
  <c r="O252" i="13"/>
  <c r="M252" i="13"/>
  <c r="K252" i="13"/>
  <c r="I252" i="13"/>
  <c r="G252" i="13"/>
  <c r="E252" i="13"/>
  <c r="AQ251" i="13"/>
  <c r="AO251" i="13"/>
  <c r="AM251" i="13"/>
  <c r="AK251" i="13"/>
  <c r="AI251" i="13"/>
  <c r="AG251" i="13"/>
  <c r="AE251" i="13"/>
  <c r="AC251" i="13"/>
  <c r="AA251" i="13"/>
  <c r="Y251" i="13"/>
  <c r="W251" i="13"/>
  <c r="U251" i="13"/>
  <c r="S251" i="13"/>
  <c r="Q251" i="13"/>
  <c r="O251" i="13"/>
  <c r="M251" i="13"/>
  <c r="K251" i="13"/>
  <c r="I251" i="13"/>
  <c r="G251" i="13"/>
  <c r="E251" i="13"/>
  <c r="AQ250" i="13"/>
  <c r="AO250" i="13"/>
  <c r="AM250" i="13"/>
  <c r="AK250" i="13"/>
  <c r="AI250" i="13"/>
  <c r="AG250" i="13"/>
  <c r="AE250" i="13"/>
  <c r="AC250" i="13"/>
  <c r="AA250" i="13"/>
  <c r="Y250" i="13"/>
  <c r="W250" i="13"/>
  <c r="U250" i="13"/>
  <c r="S250" i="13"/>
  <c r="Q250" i="13"/>
  <c r="O250" i="13"/>
  <c r="M250" i="13"/>
  <c r="K250" i="13"/>
  <c r="I250" i="13"/>
  <c r="G250" i="13"/>
  <c r="E250" i="13"/>
  <c r="AQ249" i="13"/>
  <c r="AO249" i="13"/>
  <c r="AM249" i="13"/>
  <c r="AK249" i="13"/>
  <c r="AI249" i="13"/>
  <c r="AG249" i="13"/>
  <c r="AE249" i="13"/>
  <c r="AC249" i="13"/>
  <c r="AA249" i="13"/>
  <c r="Y249" i="13"/>
  <c r="W249" i="13"/>
  <c r="U249" i="13"/>
  <c r="S249" i="13"/>
  <c r="Q249" i="13"/>
  <c r="O249" i="13"/>
  <c r="M249" i="13"/>
  <c r="K249" i="13"/>
  <c r="I249" i="13"/>
  <c r="G249" i="13"/>
  <c r="E249" i="13"/>
  <c r="AQ248" i="13"/>
  <c r="AO248" i="13"/>
  <c r="AM248" i="13"/>
  <c r="AK248" i="13"/>
  <c r="AI248" i="13"/>
  <c r="AG248" i="13"/>
  <c r="AE248" i="13"/>
  <c r="AC248" i="13"/>
  <c r="AA248" i="13"/>
  <c r="Y248" i="13"/>
  <c r="W248" i="13"/>
  <c r="U248" i="13"/>
  <c r="S248" i="13"/>
  <c r="Q248" i="13"/>
  <c r="O248" i="13"/>
  <c r="M248" i="13"/>
  <c r="K248" i="13"/>
  <c r="I248" i="13"/>
  <c r="G248" i="13"/>
  <c r="E248" i="13"/>
  <c r="AQ247" i="13"/>
  <c r="AO247" i="13"/>
  <c r="AM247" i="13"/>
  <c r="AK247" i="13"/>
  <c r="AI247" i="13"/>
  <c r="AG247" i="13"/>
  <c r="AE247" i="13"/>
  <c r="AC247" i="13"/>
  <c r="AA247" i="13"/>
  <c r="Y247" i="13"/>
  <c r="W247" i="13"/>
  <c r="U247" i="13"/>
  <c r="S247" i="13"/>
  <c r="Q247" i="13"/>
  <c r="O247" i="13"/>
  <c r="M247" i="13"/>
  <c r="K247" i="13"/>
  <c r="I247" i="13"/>
  <c r="G247" i="13"/>
  <c r="E247" i="13"/>
  <c r="AQ246" i="13"/>
  <c r="AO246" i="13"/>
  <c r="AM246" i="13"/>
  <c r="AK246" i="13"/>
  <c r="AI246" i="13"/>
  <c r="AG246" i="13"/>
  <c r="AE246" i="13"/>
  <c r="AC246" i="13"/>
  <c r="AA246" i="13"/>
  <c r="Y246" i="13"/>
  <c r="W246" i="13"/>
  <c r="U246" i="13"/>
  <c r="S246" i="13"/>
  <c r="Q246" i="13"/>
  <c r="O246" i="13"/>
  <c r="M246" i="13"/>
  <c r="K246" i="13"/>
  <c r="I246" i="13"/>
  <c r="G246" i="13"/>
  <c r="E246" i="13"/>
  <c r="AQ245" i="13"/>
  <c r="AO245" i="13"/>
  <c r="AM245" i="13"/>
  <c r="AK245" i="13"/>
  <c r="AI245" i="13"/>
  <c r="AG245" i="13"/>
  <c r="AE245" i="13"/>
  <c r="AC245" i="13"/>
  <c r="AA245" i="13"/>
  <c r="Y245" i="13"/>
  <c r="W245" i="13"/>
  <c r="U245" i="13"/>
  <c r="S245" i="13"/>
  <c r="Q245" i="13"/>
  <c r="O245" i="13"/>
  <c r="M245" i="13"/>
  <c r="K245" i="13"/>
  <c r="I245" i="13"/>
  <c r="G245" i="13"/>
  <c r="E245" i="13"/>
  <c r="AQ244" i="13"/>
  <c r="AO244" i="13"/>
  <c r="AM244" i="13"/>
  <c r="AK244" i="13"/>
  <c r="AI244" i="13"/>
  <c r="AG244" i="13"/>
  <c r="AE244" i="13"/>
  <c r="AC244" i="13"/>
  <c r="AA244" i="13"/>
  <c r="Y244" i="13"/>
  <c r="W244" i="13"/>
  <c r="U244" i="13"/>
  <c r="S244" i="13"/>
  <c r="Q244" i="13"/>
  <c r="O244" i="13"/>
  <c r="M244" i="13"/>
  <c r="K244" i="13"/>
  <c r="I244" i="13"/>
  <c r="G244" i="13"/>
  <c r="E244" i="13"/>
  <c r="AQ243" i="13"/>
  <c r="AO243" i="13"/>
  <c r="AM243" i="13"/>
  <c r="AK243" i="13"/>
  <c r="AI243" i="13"/>
  <c r="AG243" i="13"/>
  <c r="AE243" i="13"/>
  <c r="AC243" i="13"/>
  <c r="AA243" i="13"/>
  <c r="Y243" i="13"/>
  <c r="W243" i="13"/>
  <c r="U243" i="13"/>
  <c r="S243" i="13"/>
  <c r="Q243" i="13"/>
  <c r="O243" i="13"/>
  <c r="M243" i="13"/>
  <c r="K243" i="13"/>
  <c r="I243" i="13"/>
  <c r="G243" i="13"/>
  <c r="E243" i="13"/>
  <c r="AQ242" i="13"/>
  <c r="AO242" i="13"/>
  <c r="AM242" i="13"/>
  <c r="AK242" i="13"/>
  <c r="AI242" i="13"/>
  <c r="AG242" i="13"/>
  <c r="AE242" i="13"/>
  <c r="AC242" i="13"/>
  <c r="AA242" i="13"/>
  <c r="Y242" i="13"/>
  <c r="W242" i="13"/>
  <c r="U242" i="13"/>
  <c r="S242" i="13"/>
  <c r="Q242" i="13"/>
  <c r="O242" i="13"/>
  <c r="M242" i="13"/>
  <c r="K242" i="13"/>
  <c r="I242" i="13"/>
  <c r="G242" i="13"/>
  <c r="E242" i="13"/>
  <c r="AQ241" i="13"/>
  <c r="AO241" i="13"/>
  <c r="AM241" i="13"/>
  <c r="AK241" i="13"/>
  <c r="AI241" i="13"/>
  <c r="AG241" i="13"/>
  <c r="AE241" i="13"/>
  <c r="AC241" i="13"/>
  <c r="AA241" i="13"/>
  <c r="Y241" i="13"/>
  <c r="W241" i="13"/>
  <c r="U241" i="13"/>
  <c r="S241" i="13"/>
  <c r="Q241" i="13"/>
  <c r="O241" i="13"/>
  <c r="M241" i="13"/>
  <c r="K241" i="13"/>
  <c r="I241" i="13"/>
  <c r="G241" i="13"/>
  <c r="E241" i="13"/>
  <c r="AQ240" i="13"/>
  <c r="AO240" i="13"/>
  <c r="AM240" i="13"/>
  <c r="AK240" i="13"/>
  <c r="AI240" i="13"/>
  <c r="AG240" i="13"/>
  <c r="AE240" i="13"/>
  <c r="AC240" i="13"/>
  <c r="AA240" i="13"/>
  <c r="Y240" i="13"/>
  <c r="W240" i="13"/>
  <c r="U240" i="13"/>
  <c r="S240" i="13"/>
  <c r="Q240" i="13"/>
  <c r="O240" i="13"/>
  <c r="M240" i="13"/>
  <c r="K240" i="13"/>
  <c r="I240" i="13"/>
  <c r="G240" i="13"/>
  <c r="E240" i="13"/>
  <c r="AQ239" i="13"/>
  <c r="AO239" i="13"/>
  <c r="AM239" i="13"/>
  <c r="AK239" i="13"/>
  <c r="AI239" i="13"/>
  <c r="AG239" i="13"/>
  <c r="AE239" i="13"/>
  <c r="AC239" i="13"/>
  <c r="AA239" i="13"/>
  <c r="Y239" i="13"/>
  <c r="W239" i="13"/>
  <c r="U239" i="13"/>
  <c r="S239" i="13"/>
  <c r="Q239" i="13"/>
  <c r="O239" i="13"/>
  <c r="M239" i="13"/>
  <c r="K239" i="13"/>
  <c r="I239" i="13"/>
  <c r="G239" i="13"/>
  <c r="E239" i="13"/>
  <c r="AQ238" i="13"/>
  <c r="AO238" i="13"/>
  <c r="AM238" i="13"/>
  <c r="AK238" i="13"/>
  <c r="AI238" i="13"/>
  <c r="AG238" i="13"/>
  <c r="AE238" i="13"/>
  <c r="AC238" i="13"/>
  <c r="AA238" i="13"/>
  <c r="Y238" i="13"/>
  <c r="W238" i="13"/>
  <c r="U238" i="13"/>
  <c r="S238" i="13"/>
  <c r="Q238" i="13"/>
  <c r="O238" i="13"/>
  <c r="M238" i="13"/>
  <c r="K238" i="13"/>
  <c r="I238" i="13"/>
  <c r="G238" i="13"/>
  <c r="E238" i="13"/>
  <c r="AQ237" i="13"/>
  <c r="AO237" i="13"/>
  <c r="AM237" i="13"/>
  <c r="AK237" i="13"/>
  <c r="AI237" i="13"/>
  <c r="AG237" i="13"/>
  <c r="AE237" i="13"/>
  <c r="AC237" i="13"/>
  <c r="AA237" i="13"/>
  <c r="Y237" i="13"/>
  <c r="W237" i="13"/>
  <c r="U237" i="13"/>
  <c r="S237" i="13"/>
  <c r="Q237" i="13"/>
  <c r="O237" i="13"/>
  <c r="M237" i="13"/>
  <c r="K237" i="13"/>
  <c r="I237" i="13"/>
  <c r="G237" i="13"/>
  <c r="E237" i="13"/>
  <c r="AQ236" i="13"/>
  <c r="AO236" i="13"/>
  <c r="AM236" i="13"/>
  <c r="AK236" i="13"/>
  <c r="AI236" i="13"/>
  <c r="AG236" i="13"/>
  <c r="AE236" i="13"/>
  <c r="AC236" i="13"/>
  <c r="AA236" i="13"/>
  <c r="Y236" i="13"/>
  <c r="W236" i="13"/>
  <c r="U236" i="13"/>
  <c r="S236" i="13"/>
  <c r="Q236" i="13"/>
  <c r="O236" i="13"/>
  <c r="M236" i="13"/>
  <c r="K236" i="13"/>
  <c r="I236" i="13"/>
  <c r="G236" i="13"/>
  <c r="E236" i="13"/>
  <c r="AQ235" i="13"/>
  <c r="AO235" i="13"/>
  <c r="AM235" i="13"/>
  <c r="AK235" i="13"/>
  <c r="AI235" i="13"/>
  <c r="AG235" i="13"/>
  <c r="AE235" i="13"/>
  <c r="AC235" i="13"/>
  <c r="AA235" i="13"/>
  <c r="Y235" i="13"/>
  <c r="W235" i="13"/>
  <c r="U235" i="13"/>
  <c r="S235" i="13"/>
  <c r="Q235" i="13"/>
  <c r="O235" i="13"/>
  <c r="M235" i="13"/>
  <c r="K235" i="13"/>
  <c r="I235" i="13"/>
  <c r="G235" i="13"/>
  <c r="E235" i="13"/>
  <c r="AQ234" i="13"/>
  <c r="AO234" i="13"/>
  <c r="AM234" i="13"/>
  <c r="AK234" i="13"/>
  <c r="AI234" i="13"/>
  <c r="AG234" i="13"/>
  <c r="AE234" i="13"/>
  <c r="AC234" i="13"/>
  <c r="AA234" i="13"/>
  <c r="Y234" i="13"/>
  <c r="W234" i="13"/>
  <c r="U234" i="13"/>
  <c r="S234" i="13"/>
  <c r="Q234" i="13"/>
  <c r="O234" i="13"/>
  <c r="M234" i="13"/>
  <c r="K234" i="13"/>
  <c r="I234" i="13"/>
  <c r="G234" i="13"/>
  <c r="E234" i="13"/>
  <c r="AQ233" i="13"/>
  <c r="AO233" i="13"/>
  <c r="AM233" i="13"/>
  <c r="AK233" i="13"/>
  <c r="AI233" i="13"/>
  <c r="AG233" i="13"/>
  <c r="AE233" i="13"/>
  <c r="AC233" i="13"/>
  <c r="AA233" i="13"/>
  <c r="Y233" i="13"/>
  <c r="W233" i="13"/>
  <c r="U233" i="13"/>
  <c r="S233" i="13"/>
  <c r="Q233" i="13"/>
  <c r="O233" i="13"/>
  <c r="M233" i="13"/>
  <c r="K233" i="13"/>
  <c r="I233" i="13"/>
  <c r="G233" i="13"/>
  <c r="E233" i="13"/>
  <c r="AQ232" i="13"/>
  <c r="AO232" i="13"/>
  <c r="AM232" i="13"/>
  <c r="AK232" i="13"/>
  <c r="AI232" i="13"/>
  <c r="AG232" i="13"/>
  <c r="AE232" i="13"/>
  <c r="AC232" i="13"/>
  <c r="AA232" i="13"/>
  <c r="Y232" i="13"/>
  <c r="W232" i="13"/>
  <c r="U232" i="13"/>
  <c r="S232" i="13"/>
  <c r="Q232" i="13"/>
  <c r="O232" i="13"/>
  <c r="M232" i="13"/>
  <c r="K232" i="13"/>
  <c r="I232" i="13"/>
  <c r="G232" i="13"/>
  <c r="E232" i="13"/>
  <c r="AQ231" i="13"/>
  <c r="AO231" i="13"/>
  <c r="AM231" i="13"/>
  <c r="AK231" i="13"/>
  <c r="AI231" i="13"/>
  <c r="AG231" i="13"/>
  <c r="AE231" i="13"/>
  <c r="AC231" i="13"/>
  <c r="AA231" i="13"/>
  <c r="Y231" i="13"/>
  <c r="W231" i="13"/>
  <c r="U231" i="13"/>
  <c r="S231" i="13"/>
  <c r="Q231" i="13"/>
  <c r="O231" i="13"/>
  <c r="M231" i="13"/>
  <c r="K231" i="13"/>
  <c r="I231" i="13"/>
  <c r="G231" i="13"/>
  <c r="E231" i="13"/>
  <c r="AQ230" i="13"/>
  <c r="AO230" i="13"/>
  <c r="AM230" i="13"/>
  <c r="AK230" i="13"/>
  <c r="AI230" i="13"/>
  <c r="AG230" i="13"/>
  <c r="AE230" i="13"/>
  <c r="AC230" i="13"/>
  <c r="AA230" i="13"/>
  <c r="Y230" i="13"/>
  <c r="W230" i="13"/>
  <c r="U230" i="13"/>
  <c r="S230" i="13"/>
  <c r="Q230" i="13"/>
  <c r="O230" i="13"/>
  <c r="M230" i="13"/>
  <c r="K230" i="13"/>
  <c r="I230" i="13"/>
  <c r="G230" i="13"/>
  <c r="E230" i="13"/>
  <c r="AQ229" i="13"/>
  <c r="AO229" i="13"/>
  <c r="AM229" i="13"/>
  <c r="AK229" i="13"/>
  <c r="AI229" i="13"/>
  <c r="AG229" i="13"/>
  <c r="AE229" i="13"/>
  <c r="AC229" i="13"/>
  <c r="AA229" i="13"/>
  <c r="Y229" i="13"/>
  <c r="W229" i="13"/>
  <c r="U229" i="13"/>
  <c r="S229" i="13"/>
  <c r="Q229" i="13"/>
  <c r="O229" i="13"/>
  <c r="M229" i="13"/>
  <c r="K229" i="13"/>
  <c r="I229" i="13"/>
  <c r="G229" i="13"/>
  <c r="E229" i="13"/>
  <c r="AQ228" i="13"/>
  <c r="AO228" i="13"/>
  <c r="AM228" i="13"/>
  <c r="AK228" i="13"/>
  <c r="AI228" i="13"/>
  <c r="AG228" i="13"/>
  <c r="AE228" i="13"/>
  <c r="AC228" i="13"/>
  <c r="AA228" i="13"/>
  <c r="Y228" i="13"/>
  <c r="W228" i="13"/>
  <c r="U228" i="13"/>
  <c r="S228" i="13"/>
  <c r="Q228" i="13"/>
  <c r="O228" i="13"/>
  <c r="M228" i="13"/>
  <c r="K228" i="13"/>
  <c r="I228" i="13"/>
  <c r="G228" i="13"/>
  <c r="E228" i="13"/>
  <c r="AQ227" i="13"/>
  <c r="AO227" i="13"/>
  <c r="AM227" i="13"/>
  <c r="AK227" i="13"/>
  <c r="AI227" i="13"/>
  <c r="AG227" i="13"/>
  <c r="AE227" i="13"/>
  <c r="AC227" i="13"/>
  <c r="AA227" i="13"/>
  <c r="Y227" i="13"/>
  <c r="W227" i="13"/>
  <c r="U227" i="13"/>
  <c r="S227" i="13"/>
  <c r="Q227" i="13"/>
  <c r="O227" i="13"/>
  <c r="M227" i="13"/>
  <c r="K227" i="13"/>
  <c r="I227" i="13"/>
  <c r="G227" i="13"/>
  <c r="E227" i="13"/>
  <c r="AQ226" i="13"/>
  <c r="AO226" i="13"/>
  <c r="AM226" i="13"/>
  <c r="AK226" i="13"/>
  <c r="AI226" i="13"/>
  <c r="AG226" i="13"/>
  <c r="AE226" i="13"/>
  <c r="AC226" i="13"/>
  <c r="AA226" i="13"/>
  <c r="Y226" i="13"/>
  <c r="W226" i="13"/>
  <c r="U226" i="13"/>
  <c r="S226" i="13"/>
  <c r="Q226" i="13"/>
  <c r="O226" i="13"/>
  <c r="M226" i="13"/>
  <c r="K226" i="13"/>
  <c r="I226" i="13"/>
  <c r="G226" i="13"/>
  <c r="E226" i="13"/>
  <c r="AQ225" i="13"/>
  <c r="AO225" i="13"/>
  <c r="AM225" i="13"/>
  <c r="AK225" i="13"/>
  <c r="AI225" i="13"/>
  <c r="AG225" i="13"/>
  <c r="AE225" i="13"/>
  <c r="AC225" i="13"/>
  <c r="AA225" i="13"/>
  <c r="Y225" i="13"/>
  <c r="W225" i="13"/>
  <c r="U225" i="13"/>
  <c r="S225" i="13"/>
  <c r="Q225" i="13"/>
  <c r="O225" i="13"/>
  <c r="M225" i="13"/>
  <c r="K225" i="13"/>
  <c r="I225" i="13"/>
  <c r="G225" i="13"/>
  <c r="E225" i="13"/>
  <c r="AQ224" i="13"/>
  <c r="AO224" i="13"/>
  <c r="AM224" i="13"/>
  <c r="AK224" i="13"/>
  <c r="AI224" i="13"/>
  <c r="AG224" i="13"/>
  <c r="AE224" i="13"/>
  <c r="AC224" i="13"/>
  <c r="AA224" i="13"/>
  <c r="Y224" i="13"/>
  <c r="W224" i="13"/>
  <c r="U224" i="13"/>
  <c r="S224" i="13"/>
  <c r="Q224" i="13"/>
  <c r="O224" i="13"/>
  <c r="M224" i="13"/>
  <c r="K224" i="13"/>
  <c r="I224" i="13"/>
  <c r="G224" i="13"/>
  <c r="E224" i="13"/>
  <c r="AQ223" i="13"/>
  <c r="AO223" i="13"/>
  <c r="AM223" i="13"/>
  <c r="AK223" i="13"/>
  <c r="AI223" i="13"/>
  <c r="AG223" i="13"/>
  <c r="AE223" i="13"/>
  <c r="AC223" i="13"/>
  <c r="AA223" i="13"/>
  <c r="Y223" i="13"/>
  <c r="W223" i="13"/>
  <c r="U223" i="13"/>
  <c r="S223" i="13"/>
  <c r="Q223" i="13"/>
  <c r="O223" i="13"/>
  <c r="M223" i="13"/>
  <c r="K223" i="13"/>
  <c r="I223" i="13"/>
  <c r="G223" i="13"/>
  <c r="E223" i="13"/>
  <c r="AQ222" i="13"/>
  <c r="AO222" i="13"/>
  <c r="AM222" i="13"/>
  <c r="AK222" i="13"/>
  <c r="AI222" i="13"/>
  <c r="AG222" i="13"/>
  <c r="AE222" i="13"/>
  <c r="AC222" i="13"/>
  <c r="AA222" i="13"/>
  <c r="Y222" i="13"/>
  <c r="W222" i="13"/>
  <c r="U222" i="13"/>
  <c r="S222" i="13"/>
  <c r="Q222" i="13"/>
  <c r="O222" i="13"/>
  <c r="M222" i="13"/>
  <c r="K222" i="13"/>
  <c r="I222" i="13"/>
  <c r="G222" i="13"/>
  <c r="E222" i="13"/>
  <c r="AQ221" i="13"/>
  <c r="AO221" i="13"/>
  <c r="AM221" i="13"/>
  <c r="AK221" i="13"/>
  <c r="AI221" i="13"/>
  <c r="AG221" i="13"/>
  <c r="AE221" i="13"/>
  <c r="AC221" i="13"/>
  <c r="AA221" i="13"/>
  <c r="Y221" i="13"/>
  <c r="W221" i="13"/>
  <c r="U221" i="13"/>
  <c r="S221" i="13"/>
  <c r="Q221" i="13"/>
  <c r="O221" i="13"/>
  <c r="M221" i="13"/>
  <c r="K221" i="13"/>
  <c r="I221" i="13"/>
  <c r="G221" i="13"/>
  <c r="E221" i="13"/>
  <c r="AQ220" i="13"/>
  <c r="AO220" i="13"/>
  <c r="AM220" i="13"/>
  <c r="AK220" i="13"/>
  <c r="AI220" i="13"/>
  <c r="AG220" i="13"/>
  <c r="AE220" i="13"/>
  <c r="AC220" i="13"/>
  <c r="AA220" i="13"/>
  <c r="Y220" i="13"/>
  <c r="W220" i="13"/>
  <c r="U220" i="13"/>
  <c r="S220" i="13"/>
  <c r="Q220" i="13"/>
  <c r="O220" i="13"/>
  <c r="M220" i="13"/>
  <c r="K220" i="13"/>
  <c r="I220" i="13"/>
  <c r="G220" i="13"/>
  <c r="E220" i="13"/>
  <c r="AQ219" i="13"/>
  <c r="AO219" i="13"/>
  <c r="AM219" i="13"/>
  <c r="AK219" i="13"/>
  <c r="AI219" i="13"/>
  <c r="AG219" i="13"/>
  <c r="AE219" i="13"/>
  <c r="AC219" i="13"/>
  <c r="AA219" i="13"/>
  <c r="Y219" i="13"/>
  <c r="W219" i="13"/>
  <c r="U219" i="13"/>
  <c r="S219" i="13"/>
  <c r="Q219" i="13"/>
  <c r="O219" i="13"/>
  <c r="M219" i="13"/>
  <c r="K219" i="13"/>
  <c r="I219" i="13"/>
  <c r="G219" i="13"/>
  <c r="E219" i="13"/>
  <c r="AQ218" i="13"/>
  <c r="AO218" i="13"/>
  <c r="AM218" i="13"/>
  <c r="AK218" i="13"/>
  <c r="AI218" i="13"/>
  <c r="AG218" i="13"/>
  <c r="AE218" i="13"/>
  <c r="AC218" i="13"/>
  <c r="AA218" i="13"/>
  <c r="Y218" i="13"/>
  <c r="W218" i="13"/>
  <c r="U218" i="13"/>
  <c r="S218" i="13"/>
  <c r="Q218" i="13"/>
  <c r="O218" i="13"/>
  <c r="M218" i="13"/>
  <c r="K218" i="13"/>
  <c r="I218" i="13"/>
  <c r="G218" i="13"/>
  <c r="E218" i="13"/>
  <c r="AQ217" i="13"/>
  <c r="AO217" i="13"/>
  <c r="AM217" i="13"/>
  <c r="AK217" i="13"/>
  <c r="AI217" i="13"/>
  <c r="AG217" i="13"/>
  <c r="AE217" i="13"/>
  <c r="AC217" i="13"/>
  <c r="AA217" i="13"/>
  <c r="Y217" i="13"/>
  <c r="W217" i="13"/>
  <c r="U217" i="13"/>
  <c r="S217" i="13"/>
  <c r="Q217" i="13"/>
  <c r="O217" i="13"/>
  <c r="M217" i="13"/>
  <c r="K217" i="13"/>
  <c r="I217" i="13"/>
  <c r="G217" i="13"/>
  <c r="E217" i="13"/>
  <c r="AQ216" i="13"/>
  <c r="AO216" i="13"/>
  <c r="AM216" i="13"/>
  <c r="AK216" i="13"/>
  <c r="AI216" i="13"/>
  <c r="AG216" i="13"/>
  <c r="AE216" i="13"/>
  <c r="AC216" i="13"/>
  <c r="AA216" i="13"/>
  <c r="Y216" i="13"/>
  <c r="W216" i="13"/>
  <c r="U216" i="13"/>
  <c r="S216" i="13"/>
  <c r="Q216" i="13"/>
  <c r="O216" i="13"/>
  <c r="M216" i="13"/>
  <c r="K216" i="13"/>
  <c r="I216" i="13"/>
  <c r="G216" i="13"/>
  <c r="E216" i="13"/>
  <c r="AQ215" i="13"/>
  <c r="AO215" i="13"/>
  <c r="AM215" i="13"/>
  <c r="AK215" i="13"/>
  <c r="AI215" i="13"/>
  <c r="AG215" i="13"/>
  <c r="AE215" i="13"/>
  <c r="AC215" i="13"/>
  <c r="AA215" i="13"/>
  <c r="Y215" i="13"/>
  <c r="W215" i="13"/>
  <c r="U215" i="13"/>
  <c r="S215" i="13"/>
  <c r="Q215" i="13"/>
  <c r="O215" i="13"/>
  <c r="M215" i="13"/>
  <c r="K215" i="13"/>
  <c r="I215" i="13"/>
  <c r="G215" i="13"/>
  <c r="E215" i="13"/>
  <c r="AQ214" i="13"/>
  <c r="AO214" i="13"/>
  <c r="AM214" i="13"/>
  <c r="AK214" i="13"/>
  <c r="AI214" i="13"/>
  <c r="AG214" i="13"/>
  <c r="AE214" i="13"/>
  <c r="AC214" i="13"/>
  <c r="AA214" i="13"/>
  <c r="Y214" i="13"/>
  <c r="W214" i="13"/>
  <c r="U214" i="13"/>
  <c r="S214" i="13"/>
  <c r="Q214" i="13"/>
  <c r="O214" i="13"/>
  <c r="M214" i="13"/>
  <c r="K214" i="13"/>
  <c r="I214" i="13"/>
  <c r="G214" i="13"/>
  <c r="E214" i="13"/>
  <c r="AQ213" i="13"/>
  <c r="AO213" i="13"/>
  <c r="AM213" i="13"/>
  <c r="AK213" i="13"/>
  <c r="AI213" i="13"/>
  <c r="AG213" i="13"/>
  <c r="AE213" i="13"/>
  <c r="AC213" i="13"/>
  <c r="AA213" i="13"/>
  <c r="Y213" i="13"/>
  <c r="W213" i="13"/>
  <c r="U213" i="13"/>
  <c r="S213" i="13"/>
  <c r="Q213" i="13"/>
  <c r="O213" i="13"/>
  <c r="M213" i="13"/>
  <c r="K213" i="13"/>
  <c r="I213" i="13"/>
  <c r="G213" i="13"/>
  <c r="E213" i="13"/>
  <c r="AQ212" i="13"/>
  <c r="AO212" i="13"/>
  <c r="AM212" i="13"/>
  <c r="AK212" i="13"/>
  <c r="AI212" i="13"/>
  <c r="AG212" i="13"/>
  <c r="AE212" i="13"/>
  <c r="AC212" i="13"/>
  <c r="AA212" i="13"/>
  <c r="Y212" i="13"/>
  <c r="W212" i="13"/>
  <c r="U212" i="13"/>
  <c r="S212" i="13"/>
  <c r="Q212" i="13"/>
  <c r="O212" i="13"/>
  <c r="M212" i="13"/>
  <c r="K212" i="13"/>
  <c r="I212" i="13"/>
  <c r="G212" i="13"/>
  <c r="E212" i="13"/>
  <c r="AQ211" i="13"/>
  <c r="AO211" i="13"/>
  <c r="AM211" i="13"/>
  <c r="AK211" i="13"/>
  <c r="AI211" i="13"/>
  <c r="AG211" i="13"/>
  <c r="AE211" i="13"/>
  <c r="AC211" i="13"/>
  <c r="AA211" i="13"/>
  <c r="Y211" i="13"/>
  <c r="W211" i="13"/>
  <c r="U211" i="13"/>
  <c r="S211" i="13"/>
  <c r="Q211" i="13"/>
  <c r="O211" i="13"/>
  <c r="M211" i="13"/>
  <c r="K211" i="13"/>
  <c r="I211" i="13"/>
  <c r="G211" i="13"/>
  <c r="E211" i="13"/>
  <c r="AQ210" i="13"/>
  <c r="AO210" i="13"/>
  <c r="AM210" i="13"/>
  <c r="AK210" i="13"/>
  <c r="AI210" i="13"/>
  <c r="AG210" i="13"/>
  <c r="AE210" i="13"/>
  <c r="AC210" i="13"/>
  <c r="AA210" i="13"/>
  <c r="Y210" i="13"/>
  <c r="W210" i="13"/>
  <c r="U210" i="13"/>
  <c r="S210" i="13"/>
  <c r="Q210" i="13"/>
  <c r="O210" i="13"/>
  <c r="M210" i="13"/>
  <c r="K210" i="13"/>
  <c r="I210" i="13"/>
  <c r="G210" i="13"/>
  <c r="E210" i="13"/>
  <c r="AQ209" i="13"/>
  <c r="AO209" i="13"/>
  <c r="AM209" i="13"/>
  <c r="AK209" i="13"/>
  <c r="AI209" i="13"/>
  <c r="AG209" i="13"/>
  <c r="AE209" i="13"/>
  <c r="AC209" i="13"/>
  <c r="AA209" i="13"/>
  <c r="Y209" i="13"/>
  <c r="W209" i="13"/>
  <c r="U209" i="13"/>
  <c r="S209" i="13"/>
  <c r="Q209" i="13"/>
  <c r="O209" i="13"/>
  <c r="M209" i="13"/>
  <c r="K209" i="13"/>
  <c r="I209" i="13"/>
  <c r="G209" i="13"/>
  <c r="E209" i="13"/>
  <c r="AQ208" i="13"/>
  <c r="AO208" i="13"/>
  <c r="AM208" i="13"/>
  <c r="AK208" i="13"/>
  <c r="AI208" i="13"/>
  <c r="AG208" i="13"/>
  <c r="AE208" i="13"/>
  <c r="AC208" i="13"/>
  <c r="AA208" i="13"/>
  <c r="Y208" i="13"/>
  <c r="W208" i="13"/>
  <c r="U208" i="13"/>
  <c r="S208" i="13"/>
  <c r="Q208" i="13"/>
  <c r="O208" i="13"/>
  <c r="M208" i="13"/>
  <c r="K208" i="13"/>
  <c r="I208" i="13"/>
  <c r="G208" i="13"/>
  <c r="E208" i="13"/>
  <c r="AQ207" i="13"/>
  <c r="AO207" i="13"/>
  <c r="AM207" i="13"/>
  <c r="AK207" i="13"/>
  <c r="AI207" i="13"/>
  <c r="AG207" i="13"/>
  <c r="AE207" i="13"/>
  <c r="AC207" i="13"/>
  <c r="AA207" i="13"/>
  <c r="Y207" i="13"/>
  <c r="W207" i="13"/>
  <c r="U207" i="13"/>
  <c r="S207" i="13"/>
  <c r="Q207" i="13"/>
  <c r="O207" i="13"/>
  <c r="M207" i="13"/>
  <c r="K207" i="13"/>
  <c r="I207" i="13"/>
  <c r="G207" i="13"/>
  <c r="E207" i="13"/>
  <c r="AQ206" i="13"/>
  <c r="AO206" i="13"/>
  <c r="AM206" i="13"/>
  <c r="AK206" i="13"/>
  <c r="AI206" i="13"/>
  <c r="AG206" i="13"/>
  <c r="AE206" i="13"/>
  <c r="AC206" i="13"/>
  <c r="AA206" i="13"/>
  <c r="Y206" i="13"/>
  <c r="W206" i="13"/>
  <c r="U206" i="13"/>
  <c r="S206" i="13"/>
  <c r="Q206" i="13"/>
  <c r="O206" i="13"/>
  <c r="M206" i="13"/>
  <c r="K206" i="13"/>
  <c r="I206" i="13"/>
  <c r="G206" i="13"/>
  <c r="E206" i="13"/>
  <c r="AQ205" i="13"/>
  <c r="AO205" i="13"/>
  <c r="AM205" i="13"/>
  <c r="AK205" i="13"/>
  <c r="AI205" i="13"/>
  <c r="AG205" i="13"/>
  <c r="AE205" i="13"/>
  <c r="AC205" i="13"/>
  <c r="AA205" i="13"/>
  <c r="Y205" i="13"/>
  <c r="W205" i="13"/>
  <c r="U205" i="13"/>
  <c r="S205" i="13"/>
  <c r="Q205" i="13"/>
  <c r="O205" i="13"/>
  <c r="M205" i="13"/>
  <c r="K205" i="13"/>
  <c r="I205" i="13"/>
  <c r="G205" i="13"/>
  <c r="E205" i="13"/>
  <c r="AQ204" i="13"/>
  <c r="AO204" i="13"/>
  <c r="AM204" i="13"/>
  <c r="AK204" i="13"/>
  <c r="AI204" i="13"/>
  <c r="AG204" i="13"/>
  <c r="AE204" i="13"/>
  <c r="AC204" i="13"/>
  <c r="AA204" i="13"/>
  <c r="Y204" i="13"/>
  <c r="W204" i="13"/>
  <c r="U204" i="13"/>
  <c r="S204" i="13"/>
  <c r="Q204" i="13"/>
  <c r="O204" i="13"/>
  <c r="M204" i="13"/>
  <c r="K204" i="13"/>
  <c r="I204" i="13"/>
  <c r="G204" i="13"/>
  <c r="E204" i="13"/>
  <c r="AQ203" i="13"/>
  <c r="AO203" i="13"/>
  <c r="AM203" i="13"/>
  <c r="AK203" i="13"/>
  <c r="AI203" i="13"/>
  <c r="AG203" i="13"/>
  <c r="AE203" i="13"/>
  <c r="AC203" i="13"/>
  <c r="AA203" i="13"/>
  <c r="Y203" i="13"/>
  <c r="W203" i="13"/>
  <c r="U203" i="13"/>
  <c r="S203" i="13"/>
  <c r="Q203" i="13"/>
  <c r="O203" i="13"/>
  <c r="M203" i="13"/>
  <c r="K203" i="13"/>
  <c r="I203" i="13"/>
  <c r="G203" i="13"/>
  <c r="E203" i="13"/>
  <c r="AQ202" i="13"/>
  <c r="AO202" i="13"/>
  <c r="AM202" i="13"/>
  <c r="AK202" i="13"/>
  <c r="AI202" i="13"/>
  <c r="AG202" i="13"/>
  <c r="AE202" i="13"/>
  <c r="AC202" i="13"/>
  <c r="AA202" i="13"/>
  <c r="Y202" i="13"/>
  <c r="W202" i="13"/>
  <c r="U202" i="13"/>
  <c r="S202" i="13"/>
  <c r="Q202" i="13"/>
  <c r="O202" i="13"/>
  <c r="M202" i="13"/>
  <c r="K202" i="13"/>
  <c r="I202" i="13"/>
  <c r="G202" i="13"/>
  <c r="E202" i="13"/>
  <c r="AQ201" i="13"/>
  <c r="AO201" i="13"/>
  <c r="AM201" i="13"/>
  <c r="AK201" i="13"/>
  <c r="AI201" i="13"/>
  <c r="AG201" i="13"/>
  <c r="AE201" i="13"/>
  <c r="AC201" i="13"/>
  <c r="AA201" i="13"/>
  <c r="Y201" i="13"/>
  <c r="W201" i="13"/>
  <c r="U201" i="13"/>
  <c r="S201" i="13"/>
  <c r="Q201" i="13"/>
  <c r="O201" i="13"/>
  <c r="M201" i="13"/>
  <c r="K201" i="13"/>
  <c r="I201" i="13"/>
  <c r="G201" i="13"/>
  <c r="E201" i="13"/>
  <c r="AQ200" i="13"/>
  <c r="AO200" i="13"/>
  <c r="AM200" i="13"/>
  <c r="AK200" i="13"/>
  <c r="AI200" i="13"/>
  <c r="AG200" i="13"/>
  <c r="AE200" i="13"/>
  <c r="AC200" i="13"/>
  <c r="AA200" i="13"/>
  <c r="Y200" i="13"/>
  <c r="W200" i="13"/>
  <c r="U200" i="13"/>
  <c r="S200" i="13"/>
  <c r="Q200" i="13"/>
  <c r="O200" i="13"/>
  <c r="M200" i="13"/>
  <c r="K200" i="13"/>
  <c r="I200" i="13"/>
  <c r="G200" i="13"/>
  <c r="E200" i="13"/>
  <c r="AQ199" i="13"/>
  <c r="AO199" i="13"/>
  <c r="AM199" i="13"/>
  <c r="AK199" i="13"/>
  <c r="AI199" i="13"/>
  <c r="AG199" i="13"/>
  <c r="AE199" i="13"/>
  <c r="AC199" i="13"/>
  <c r="AA199" i="13"/>
  <c r="Y199" i="13"/>
  <c r="W199" i="13"/>
  <c r="U199" i="13"/>
  <c r="S199" i="13"/>
  <c r="Q199" i="13"/>
  <c r="O199" i="13"/>
  <c r="M199" i="13"/>
  <c r="K199" i="13"/>
  <c r="I199" i="13"/>
  <c r="G199" i="13"/>
  <c r="E199" i="13"/>
  <c r="AQ198" i="13"/>
  <c r="AO198" i="13"/>
  <c r="AM198" i="13"/>
  <c r="AK198" i="13"/>
  <c r="AI198" i="13"/>
  <c r="AG198" i="13"/>
  <c r="AE198" i="13"/>
  <c r="AC198" i="13"/>
  <c r="AA198" i="13"/>
  <c r="Y198" i="13"/>
  <c r="W198" i="13"/>
  <c r="U198" i="13"/>
  <c r="S198" i="13"/>
  <c r="Q198" i="13"/>
  <c r="O198" i="13"/>
  <c r="M198" i="13"/>
  <c r="K198" i="13"/>
  <c r="I198" i="13"/>
  <c r="G198" i="13"/>
  <c r="E198" i="13"/>
  <c r="AQ197" i="13"/>
  <c r="AO197" i="13"/>
  <c r="AM197" i="13"/>
  <c r="AK197" i="13"/>
  <c r="AI197" i="13"/>
  <c r="AG197" i="13"/>
  <c r="AE197" i="13"/>
  <c r="AC197" i="13"/>
  <c r="AA197" i="13"/>
  <c r="Y197" i="13"/>
  <c r="W197" i="13"/>
  <c r="U197" i="13"/>
  <c r="S197" i="13"/>
  <c r="Q197" i="13"/>
  <c r="O197" i="13"/>
  <c r="M197" i="13"/>
  <c r="K197" i="13"/>
  <c r="I197" i="13"/>
  <c r="G197" i="13"/>
  <c r="E197" i="13"/>
  <c r="AQ196" i="13"/>
  <c r="AO196" i="13"/>
  <c r="AM196" i="13"/>
  <c r="AK196" i="13"/>
  <c r="AI196" i="13"/>
  <c r="AG196" i="13"/>
  <c r="AE196" i="13"/>
  <c r="AC196" i="13"/>
  <c r="AA196" i="13"/>
  <c r="Y196" i="13"/>
  <c r="W196" i="13"/>
  <c r="U196" i="13"/>
  <c r="S196" i="13"/>
  <c r="Q196" i="13"/>
  <c r="O196" i="13"/>
  <c r="M196" i="13"/>
  <c r="K196" i="13"/>
  <c r="I196" i="13"/>
  <c r="G196" i="13"/>
  <c r="E196" i="13"/>
  <c r="AQ195" i="13"/>
  <c r="AO195" i="13"/>
  <c r="AM195" i="13"/>
  <c r="AK195" i="13"/>
  <c r="AI195" i="13"/>
  <c r="AG195" i="13"/>
  <c r="AE195" i="13"/>
  <c r="AC195" i="13"/>
  <c r="AA195" i="13"/>
  <c r="Y195" i="13"/>
  <c r="W195" i="13"/>
  <c r="U195" i="13"/>
  <c r="S195" i="13"/>
  <c r="Q195" i="13"/>
  <c r="O195" i="13"/>
  <c r="M195" i="13"/>
  <c r="K195" i="13"/>
  <c r="I195" i="13"/>
  <c r="G195" i="13"/>
  <c r="E195" i="13"/>
  <c r="AQ194" i="13"/>
  <c r="AO194" i="13"/>
  <c r="AM194" i="13"/>
  <c r="AK194" i="13"/>
  <c r="AI194" i="13"/>
  <c r="AG194" i="13"/>
  <c r="AE194" i="13"/>
  <c r="AC194" i="13"/>
  <c r="AA194" i="13"/>
  <c r="Y194" i="13"/>
  <c r="W194" i="13"/>
  <c r="U194" i="13"/>
  <c r="S194" i="13"/>
  <c r="Q194" i="13"/>
  <c r="O194" i="13"/>
  <c r="M194" i="13"/>
  <c r="K194" i="13"/>
  <c r="I194" i="13"/>
  <c r="G194" i="13"/>
  <c r="E194" i="13"/>
  <c r="AQ193" i="13"/>
  <c r="AO193" i="13"/>
  <c r="AM193" i="13"/>
  <c r="AK193" i="13"/>
  <c r="AI193" i="13"/>
  <c r="AG193" i="13"/>
  <c r="AE193" i="13"/>
  <c r="AC193" i="13"/>
  <c r="AA193" i="13"/>
  <c r="Y193" i="13"/>
  <c r="W193" i="13"/>
  <c r="U193" i="13"/>
  <c r="S193" i="13"/>
  <c r="Q193" i="13"/>
  <c r="O193" i="13"/>
  <c r="M193" i="13"/>
  <c r="K193" i="13"/>
  <c r="I193" i="13"/>
  <c r="G193" i="13"/>
  <c r="E193" i="13"/>
  <c r="AQ192" i="13"/>
  <c r="AO192" i="13"/>
  <c r="AM192" i="13"/>
  <c r="AK192" i="13"/>
  <c r="AI192" i="13"/>
  <c r="AG192" i="13"/>
  <c r="AE192" i="13"/>
  <c r="AC192" i="13"/>
  <c r="AA192" i="13"/>
  <c r="Y192" i="13"/>
  <c r="W192" i="13"/>
  <c r="U192" i="13"/>
  <c r="S192" i="13"/>
  <c r="Q192" i="13"/>
  <c r="O192" i="13"/>
  <c r="M192" i="13"/>
  <c r="K192" i="13"/>
  <c r="I192" i="13"/>
  <c r="G192" i="13"/>
  <c r="E192" i="13"/>
  <c r="AQ191" i="13"/>
  <c r="AO191" i="13"/>
  <c r="AM191" i="13"/>
  <c r="AK191" i="13"/>
  <c r="AI191" i="13"/>
  <c r="AG191" i="13"/>
  <c r="AE191" i="13"/>
  <c r="AC191" i="13"/>
  <c r="AA191" i="13"/>
  <c r="Y191" i="13"/>
  <c r="W191" i="13"/>
  <c r="U191" i="13"/>
  <c r="S191" i="13"/>
  <c r="Q191" i="13"/>
  <c r="O191" i="13"/>
  <c r="M191" i="13"/>
  <c r="K191" i="13"/>
  <c r="I191" i="13"/>
  <c r="G191" i="13"/>
  <c r="E191" i="13"/>
  <c r="AQ190" i="13"/>
  <c r="AO190" i="13"/>
  <c r="AM190" i="13"/>
  <c r="AK190" i="13"/>
  <c r="AI190" i="13"/>
  <c r="AG190" i="13"/>
  <c r="AE190" i="13"/>
  <c r="AC190" i="13"/>
  <c r="AA190" i="13"/>
  <c r="Y190" i="13"/>
  <c r="W190" i="13"/>
  <c r="U190" i="13"/>
  <c r="S190" i="13"/>
  <c r="Q190" i="13"/>
  <c r="O190" i="13"/>
  <c r="M190" i="13"/>
  <c r="K190" i="13"/>
  <c r="I190" i="13"/>
  <c r="G190" i="13"/>
  <c r="E190" i="13"/>
  <c r="AQ189" i="13"/>
  <c r="AO189" i="13"/>
  <c r="AM189" i="13"/>
  <c r="AK189" i="13"/>
  <c r="AI189" i="13"/>
  <c r="AG189" i="13"/>
  <c r="AE189" i="13"/>
  <c r="AC189" i="13"/>
  <c r="AA189" i="13"/>
  <c r="Y189" i="13"/>
  <c r="W189" i="13"/>
  <c r="U189" i="13"/>
  <c r="S189" i="13"/>
  <c r="Q189" i="13"/>
  <c r="O189" i="13"/>
  <c r="M189" i="13"/>
  <c r="K189" i="13"/>
  <c r="I189" i="13"/>
  <c r="G189" i="13"/>
  <c r="E189" i="13"/>
  <c r="AQ188" i="13"/>
  <c r="AO188" i="13"/>
  <c r="AM188" i="13"/>
  <c r="AK188" i="13"/>
  <c r="AI188" i="13"/>
  <c r="AG188" i="13"/>
  <c r="AE188" i="13"/>
  <c r="AC188" i="13"/>
  <c r="AA188" i="13"/>
  <c r="Y188" i="13"/>
  <c r="W188" i="13"/>
  <c r="U188" i="13"/>
  <c r="S188" i="13"/>
  <c r="Q188" i="13"/>
  <c r="O188" i="13"/>
  <c r="M188" i="13"/>
  <c r="K188" i="13"/>
  <c r="I188" i="13"/>
  <c r="G188" i="13"/>
  <c r="E188" i="13"/>
  <c r="AQ187" i="13"/>
  <c r="AO187" i="13"/>
  <c r="AM187" i="13"/>
  <c r="AK187" i="13"/>
  <c r="AI187" i="13"/>
  <c r="AG187" i="13"/>
  <c r="AE187" i="13"/>
  <c r="AC187" i="13"/>
  <c r="AA187" i="13"/>
  <c r="Y187" i="13"/>
  <c r="W187" i="13"/>
  <c r="U187" i="13"/>
  <c r="S187" i="13"/>
  <c r="Q187" i="13"/>
  <c r="O187" i="13"/>
  <c r="M187" i="13"/>
  <c r="K187" i="13"/>
  <c r="I187" i="13"/>
  <c r="G187" i="13"/>
  <c r="E187" i="13"/>
  <c r="AQ186" i="13"/>
  <c r="AO186" i="13"/>
  <c r="AM186" i="13"/>
  <c r="AK186" i="13"/>
  <c r="AI186" i="13"/>
  <c r="AG186" i="13"/>
  <c r="AE186" i="13"/>
  <c r="AC186" i="13"/>
  <c r="AA186" i="13"/>
  <c r="Y186" i="13"/>
  <c r="W186" i="13"/>
  <c r="U186" i="13"/>
  <c r="S186" i="13"/>
  <c r="Q186" i="13"/>
  <c r="O186" i="13"/>
  <c r="M186" i="13"/>
  <c r="K186" i="13"/>
  <c r="I186" i="13"/>
  <c r="G186" i="13"/>
  <c r="E186" i="13"/>
  <c r="AQ185" i="13"/>
  <c r="AO185" i="13"/>
  <c r="AM185" i="13"/>
  <c r="AK185" i="13"/>
  <c r="AI185" i="13"/>
  <c r="AG185" i="13"/>
  <c r="AE185" i="13"/>
  <c r="AC185" i="13"/>
  <c r="AA185" i="13"/>
  <c r="Y185" i="13"/>
  <c r="W185" i="13"/>
  <c r="U185" i="13"/>
  <c r="S185" i="13"/>
  <c r="Q185" i="13"/>
  <c r="O185" i="13"/>
  <c r="M185" i="13"/>
  <c r="K185" i="13"/>
  <c r="I185" i="13"/>
  <c r="G185" i="13"/>
  <c r="E185" i="13"/>
  <c r="AQ184" i="13"/>
  <c r="AO184" i="13"/>
  <c r="AM184" i="13"/>
  <c r="AK184" i="13"/>
  <c r="AI184" i="13"/>
  <c r="AG184" i="13"/>
  <c r="AE184" i="13"/>
  <c r="AC184" i="13"/>
  <c r="AA184" i="13"/>
  <c r="Y184" i="13"/>
  <c r="W184" i="13"/>
  <c r="U184" i="13"/>
  <c r="S184" i="13"/>
  <c r="Q184" i="13"/>
  <c r="O184" i="13"/>
  <c r="M184" i="13"/>
  <c r="K184" i="13"/>
  <c r="I184" i="13"/>
  <c r="G184" i="13"/>
  <c r="E184" i="13"/>
  <c r="AQ183" i="13"/>
  <c r="AO183" i="13"/>
  <c r="AM183" i="13"/>
  <c r="AK183" i="13"/>
  <c r="AI183" i="13"/>
  <c r="AG183" i="13"/>
  <c r="AE183" i="13"/>
  <c r="AC183" i="13"/>
  <c r="AA183" i="13"/>
  <c r="Y183" i="13"/>
  <c r="W183" i="13"/>
  <c r="U183" i="13"/>
  <c r="S183" i="13"/>
  <c r="Q183" i="13"/>
  <c r="O183" i="13"/>
  <c r="M183" i="13"/>
  <c r="K183" i="13"/>
  <c r="I183" i="13"/>
  <c r="G183" i="13"/>
  <c r="E183" i="13"/>
  <c r="AQ182" i="13"/>
  <c r="AO182" i="13"/>
  <c r="AM182" i="13"/>
  <c r="AK182" i="13"/>
  <c r="AI182" i="13"/>
  <c r="AG182" i="13"/>
  <c r="AE182" i="13"/>
  <c r="AC182" i="13"/>
  <c r="AA182" i="13"/>
  <c r="Y182" i="13"/>
  <c r="W182" i="13"/>
  <c r="U182" i="13"/>
  <c r="S182" i="13"/>
  <c r="Q182" i="13"/>
  <c r="O182" i="13"/>
  <c r="M182" i="13"/>
  <c r="K182" i="13"/>
  <c r="I182" i="13"/>
  <c r="G182" i="13"/>
  <c r="E182" i="13"/>
  <c r="AQ181" i="13"/>
  <c r="AO181" i="13"/>
  <c r="AM181" i="13"/>
  <c r="AK181" i="13"/>
  <c r="AI181" i="13"/>
  <c r="AG181" i="13"/>
  <c r="AE181" i="13"/>
  <c r="AC181" i="13"/>
  <c r="AA181" i="13"/>
  <c r="Y181" i="13"/>
  <c r="W181" i="13"/>
  <c r="U181" i="13"/>
  <c r="S181" i="13"/>
  <c r="Q181" i="13"/>
  <c r="O181" i="13"/>
  <c r="M181" i="13"/>
  <c r="K181" i="13"/>
  <c r="I181" i="13"/>
  <c r="G181" i="13"/>
  <c r="E181" i="13"/>
  <c r="AQ180" i="13"/>
  <c r="AO180" i="13"/>
  <c r="AM180" i="13"/>
  <c r="AK180" i="13"/>
  <c r="AI180" i="13"/>
  <c r="AG180" i="13"/>
  <c r="AE180" i="13"/>
  <c r="AC180" i="13"/>
  <c r="AA180" i="13"/>
  <c r="Y180" i="13"/>
  <c r="W180" i="13"/>
  <c r="U180" i="13"/>
  <c r="S180" i="13"/>
  <c r="Q180" i="13"/>
  <c r="O180" i="13"/>
  <c r="M180" i="13"/>
  <c r="K180" i="13"/>
  <c r="I180" i="13"/>
  <c r="G180" i="13"/>
  <c r="E180" i="13"/>
  <c r="AQ179" i="13"/>
  <c r="AO179" i="13"/>
  <c r="AM179" i="13"/>
  <c r="AK179" i="13"/>
  <c r="AI179" i="13"/>
  <c r="AG179" i="13"/>
  <c r="AE179" i="13"/>
  <c r="AC179" i="13"/>
  <c r="AA179" i="13"/>
  <c r="Y179" i="13"/>
  <c r="W179" i="13"/>
  <c r="U179" i="13"/>
  <c r="S179" i="13"/>
  <c r="Q179" i="13"/>
  <c r="O179" i="13"/>
  <c r="M179" i="13"/>
  <c r="K179" i="13"/>
  <c r="I179" i="13"/>
  <c r="G179" i="13"/>
  <c r="E179" i="13"/>
  <c r="AQ178" i="13"/>
  <c r="AO178" i="13"/>
  <c r="AM178" i="13"/>
  <c r="AK178" i="13"/>
  <c r="AI178" i="13"/>
  <c r="AG178" i="13"/>
  <c r="AE178" i="13"/>
  <c r="AC178" i="13"/>
  <c r="AA178" i="13"/>
  <c r="Y178" i="13"/>
  <c r="W178" i="13"/>
  <c r="U178" i="13"/>
  <c r="S178" i="13"/>
  <c r="Q178" i="13"/>
  <c r="O178" i="13"/>
  <c r="M178" i="13"/>
  <c r="K178" i="13"/>
  <c r="I178" i="13"/>
  <c r="G178" i="13"/>
  <c r="E178" i="13"/>
  <c r="AQ177" i="13"/>
  <c r="AO177" i="13"/>
  <c r="AM177" i="13"/>
  <c r="AK177" i="13"/>
  <c r="AI177" i="13"/>
  <c r="AG177" i="13"/>
  <c r="AE177" i="13"/>
  <c r="AC177" i="13"/>
  <c r="AA177" i="13"/>
  <c r="Y177" i="13"/>
  <c r="W177" i="13"/>
  <c r="U177" i="13"/>
  <c r="S177" i="13"/>
  <c r="Q177" i="13"/>
  <c r="O177" i="13"/>
  <c r="M177" i="13"/>
  <c r="K177" i="13"/>
  <c r="I177" i="13"/>
  <c r="G177" i="13"/>
  <c r="E177" i="13"/>
  <c r="AQ176" i="13"/>
  <c r="AO176" i="13"/>
  <c r="AM176" i="13"/>
  <c r="AK176" i="13"/>
  <c r="AI176" i="13"/>
  <c r="AG176" i="13"/>
  <c r="AE176" i="13"/>
  <c r="AC176" i="13"/>
  <c r="AA176" i="13"/>
  <c r="Y176" i="13"/>
  <c r="W176" i="13"/>
  <c r="U176" i="13"/>
  <c r="S176" i="13"/>
  <c r="Q176" i="13"/>
  <c r="O176" i="13"/>
  <c r="M176" i="13"/>
  <c r="K176" i="13"/>
  <c r="I176" i="13"/>
  <c r="G176" i="13"/>
  <c r="E176" i="13"/>
  <c r="AQ175" i="13"/>
  <c r="AO175" i="13"/>
  <c r="AM175" i="13"/>
  <c r="AK175" i="13"/>
  <c r="AI175" i="13"/>
  <c r="AG175" i="13"/>
  <c r="AE175" i="13"/>
  <c r="AC175" i="13"/>
  <c r="AA175" i="13"/>
  <c r="Y175" i="13"/>
  <c r="W175" i="13"/>
  <c r="U175" i="13"/>
  <c r="S175" i="13"/>
  <c r="Q175" i="13"/>
  <c r="O175" i="13"/>
  <c r="M175" i="13"/>
  <c r="K175" i="13"/>
  <c r="I175" i="13"/>
  <c r="G175" i="13"/>
  <c r="E175" i="13"/>
  <c r="AQ174" i="13"/>
  <c r="AO174" i="13"/>
  <c r="AM174" i="13"/>
  <c r="AK174" i="13"/>
  <c r="AI174" i="13"/>
  <c r="AG174" i="13"/>
  <c r="AE174" i="13"/>
  <c r="AC174" i="13"/>
  <c r="AA174" i="13"/>
  <c r="Y174" i="13"/>
  <c r="W174" i="13"/>
  <c r="U174" i="13"/>
  <c r="S174" i="13"/>
  <c r="Q174" i="13"/>
  <c r="O174" i="13"/>
  <c r="M174" i="13"/>
  <c r="K174" i="13"/>
  <c r="I174" i="13"/>
  <c r="G174" i="13"/>
  <c r="E174" i="13"/>
  <c r="AQ173" i="13"/>
  <c r="AO173" i="13"/>
  <c r="AM173" i="13"/>
  <c r="AK173" i="13"/>
  <c r="AI173" i="13"/>
  <c r="AG173" i="13"/>
  <c r="AE173" i="13"/>
  <c r="AC173" i="13"/>
  <c r="AA173" i="13"/>
  <c r="Y173" i="13"/>
  <c r="W173" i="13"/>
  <c r="U173" i="13"/>
  <c r="S173" i="13"/>
  <c r="Q173" i="13"/>
  <c r="O173" i="13"/>
  <c r="M173" i="13"/>
  <c r="K173" i="13"/>
  <c r="I173" i="13"/>
  <c r="G173" i="13"/>
  <c r="E173" i="13"/>
  <c r="AQ172" i="13"/>
  <c r="AO172" i="13"/>
  <c r="AM172" i="13"/>
  <c r="AK172" i="13"/>
  <c r="AI172" i="13"/>
  <c r="AG172" i="13"/>
  <c r="AE172" i="13"/>
  <c r="AC172" i="13"/>
  <c r="AA172" i="13"/>
  <c r="Y172" i="13"/>
  <c r="W172" i="13"/>
  <c r="U172" i="13"/>
  <c r="S172" i="13"/>
  <c r="Q172" i="13"/>
  <c r="O172" i="13"/>
  <c r="M172" i="13"/>
  <c r="K172" i="13"/>
  <c r="I172" i="13"/>
  <c r="G172" i="13"/>
  <c r="E172" i="13"/>
  <c r="AQ171" i="13"/>
  <c r="AO171" i="13"/>
  <c r="AM171" i="13"/>
  <c r="AK171" i="13"/>
  <c r="AI171" i="13"/>
  <c r="AG171" i="13"/>
  <c r="AE171" i="13"/>
  <c r="AC171" i="13"/>
  <c r="AA171" i="13"/>
  <c r="Y171" i="13"/>
  <c r="W171" i="13"/>
  <c r="U171" i="13"/>
  <c r="S171" i="13"/>
  <c r="Q171" i="13"/>
  <c r="O171" i="13"/>
  <c r="M171" i="13"/>
  <c r="K171" i="13"/>
  <c r="I171" i="13"/>
  <c r="G171" i="13"/>
  <c r="E171" i="13"/>
  <c r="AQ170" i="13"/>
  <c r="AO170" i="13"/>
  <c r="AM170" i="13"/>
  <c r="AK170" i="13"/>
  <c r="AI170" i="13"/>
  <c r="AG170" i="13"/>
  <c r="AE170" i="13"/>
  <c r="AC170" i="13"/>
  <c r="AA170" i="13"/>
  <c r="Y170" i="13"/>
  <c r="W170" i="13"/>
  <c r="U170" i="13"/>
  <c r="S170" i="13"/>
  <c r="Q170" i="13"/>
  <c r="O170" i="13"/>
  <c r="M170" i="13"/>
  <c r="K170" i="13"/>
  <c r="I170" i="13"/>
  <c r="G170" i="13"/>
  <c r="E170" i="13"/>
  <c r="AQ169" i="13"/>
  <c r="AO169" i="13"/>
  <c r="AM169" i="13"/>
  <c r="AK169" i="13"/>
  <c r="AI169" i="13"/>
  <c r="AG169" i="13"/>
  <c r="AE169" i="13"/>
  <c r="AC169" i="13"/>
  <c r="AA169" i="13"/>
  <c r="Y169" i="13"/>
  <c r="W169" i="13"/>
  <c r="U169" i="13"/>
  <c r="S169" i="13"/>
  <c r="Q169" i="13"/>
  <c r="O169" i="13"/>
  <c r="M169" i="13"/>
  <c r="K169" i="13"/>
  <c r="I169" i="13"/>
  <c r="G169" i="13"/>
  <c r="E169" i="13"/>
  <c r="AQ168" i="13"/>
  <c r="AO168" i="13"/>
  <c r="AM168" i="13"/>
  <c r="AK168" i="13"/>
  <c r="AI168" i="13"/>
  <c r="AG168" i="13"/>
  <c r="AE168" i="13"/>
  <c r="AC168" i="13"/>
  <c r="AA168" i="13"/>
  <c r="Y168" i="13"/>
  <c r="W168" i="13"/>
  <c r="U168" i="13"/>
  <c r="S168" i="13"/>
  <c r="Q168" i="13"/>
  <c r="O168" i="13"/>
  <c r="M168" i="13"/>
  <c r="K168" i="13"/>
  <c r="I168" i="13"/>
  <c r="G168" i="13"/>
  <c r="E168" i="13"/>
  <c r="AQ167" i="13"/>
  <c r="AO167" i="13"/>
  <c r="AM167" i="13"/>
  <c r="AK167" i="13"/>
  <c r="AI167" i="13"/>
  <c r="AG167" i="13"/>
  <c r="AE167" i="13"/>
  <c r="AC167" i="13"/>
  <c r="AA167" i="13"/>
  <c r="Y167" i="13"/>
  <c r="W167" i="13"/>
  <c r="U167" i="13"/>
  <c r="S167" i="13"/>
  <c r="Q167" i="13"/>
  <c r="O167" i="13"/>
  <c r="M167" i="13"/>
  <c r="K167" i="13"/>
  <c r="I167" i="13"/>
  <c r="G167" i="13"/>
  <c r="E167" i="13"/>
  <c r="AQ166" i="13"/>
  <c r="AO166" i="13"/>
  <c r="AM166" i="13"/>
  <c r="AK166" i="13"/>
  <c r="AI166" i="13"/>
  <c r="AG166" i="13"/>
  <c r="AE166" i="13"/>
  <c r="AC166" i="13"/>
  <c r="AA166" i="13"/>
  <c r="Y166" i="13"/>
  <c r="W166" i="13"/>
  <c r="U166" i="13"/>
  <c r="S166" i="13"/>
  <c r="Q166" i="13"/>
  <c r="O166" i="13"/>
  <c r="M166" i="13"/>
  <c r="K166" i="13"/>
  <c r="I166" i="13"/>
  <c r="G166" i="13"/>
  <c r="E166" i="13"/>
  <c r="AQ165" i="13"/>
  <c r="AO165" i="13"/>
  <c r="AM165" i="13"/>
  <c r="AK165" i="13"/>
  <c r="AI165" i="13"/>
  <c r="AG165" i="13"/>
  <c r="AE165" i="13"/>
  <c r="AC165" i="13"/>
  <c r="AA165" i="13"/>
  <c r="Y165" i="13"/>
  <c r="W165" i="13"/>
  <c r="U165" i="13"/>
  <c r="S165" i="13"/>
  <c r="Q165" i="13"/>
  <c r="O165" i="13"/>
  <c r="M165" i="13"/>
  <c r="K165" i="13"/>
  <c r="I165" i="13"/>
  <c r="G165" i="13"/>
  <c r="E165" i="13"/>
  <c r="AQ164" i="13"/>
  <c r="AO164" i="13"/>
  <c r="AM164" i="13"/>
  <c r="AK164" i="13"/>
  <c r="AI164" i="13"/>
  <c r="AG164" i="13"/>
  <c r="AE164" i="13"/>
  <c r="AC164" i="13"/>
  <c r="AA164" i="13"/>
  <c r="Y164" i="13"/>
  <c r="W164" i="13"/>
  <c r="U164" i="13"/>
  <c r="S164" i="13"/>
  <c r="Q164" i="13"/>
  <c r="O164" i="13"/>
  <c r="M164" i="13"/>
  <c r="K164" i="13"/>
  <c r="I164" i="13"/>
  <c r="G164" i="13"/>
  <c r="E164" i="13"/>
  <c r="AQ163" i="13"/>
  <c r="AO163" i="13"/>
  <c r="AM163" i="13"/>
  <c r="AK163" i="13"/>
  <c r="AI163" i="13"/>
  <c r="AG163" i="13"/>
  <c r="AE163" i="13"/>
  <c r="AC163" i="13"/>
  <c r="AA163" i="13"/>
  <c r="Y163" i="13"/>
  <c r="W163" i="13"/>
  <c r="U163" i="13"/>
  <c r="S163" i="13"/>
  <c r="Q163" i="13"/>
  <c r="O163" i="13"/>
  <c r="M163" i="13"/>
  <c r="K163" i="13"/>
  <c r="I163" i="13"/>
  <c r="G163" i="13"/>
  <c r="E163" i="13"/>
  <c r="AQ162" i="13"/>
  <c r="AO162" i="13"/>
  <c r="AM162" i="13"/>
  <c r="AK162" i="13"/>
  <c r="AI162" i="13"/>
  <c r="AG162" i="13"/>
  <c r="AE162" i="13"/>
  <c r="AC162" i="13"/>
  <c r="AA162" i="13"/>
  <c r="Y162" i="13"/>
  <c r="W162" i="13"/>
  <c r="U162" i="13"/>
  <c r="S162" i="13"/>
  <c r="Q162" i="13"/>
  <c r="O162" i="13"/>
  <c r="M162" i="13"/>
  <c r="K162" i="13"/>
  <c r="I162" i="13"/>
  <c r="G162" i="13"/>
  <c r="E162" i="13"/>
  <c r="AQ161" i="13"/>
  <c r="AO161" i="13"/>
  <c r="AM161" i="13"/>
  <c r="AK161" i="13"/>
  <c r="AI161" i="13"/>
  <c r="AG161" i="13"/>
  <c r="AE161" i="13"/>
  <c r="AC161" i="13"/>
  <c r="AA161" i="13"/>
  <c r="Y161" i="13"/>
  <c r="W161" i="13"/>
  <c r="U161" i="13"/>
  <c r="S161" i="13"/>
  <c r="Q161" i="13"/>
  <c r="O161" i="13"/>
  <c r="M161" i="13"/>
  <c r="K161" i="13"/>
  <c r="I161" i="13"/>
  <c r="G161" i="13"/>
  <c r="E161" i="13"/>
  <c r="AQ160" i="13"/>
  <c r="AO160" i="13"/>
  <c r="AM160" i="13"/>
  <c r="AK160" i="13"/>
  <c r="AI160" i="13"/>
  <c r="AG160" i="13"/>
  <c r="AE160" i="13"/>
  <c r="AC160" i="13"/>
  <c r="AA160" i="13"/>
  <c r="Y160" i="13"/>
  <c r="W160" i="13"/>
  <c r="U160" i="13"/>
  <c r="S160" i="13"/>
  <c r="Q160" i="13"/>
  <c r="O160" i="13"/>
  <c r="M160" i="13"/>
  <c r="K160" i="13"/>
  <c r="I160" i="13"/>
  <c r="G160" i="13"/>
  <c r="E160" i="13"/>
  <c r="AQ159" i="13"/>
  <c r="AO159" i="13"/>
  <c r="AM159" i="13"/>
  <c r="AK159" i="13"/>
  <c r="AI159" i="13"/>
  <c r="AG159" i="13"/>
  <c r="AE159" i="13"/>
  <c r="AC159" i="13"/>
  <c r="AA159" i="13"/>
  <c r="Y159" i="13"/>
  <c r="W159" i="13"/>
  <c r="U159" i="13"/>
  <c r="S159" i="13"/>
  <c r="Q159" i="13"/>
  <c r="O159" i="13"/>
  <c r="M159" i="13"/>
  <c r="K159" i="13"/>
  <c r="I159" i="13"/>
  <c r="G159" i="13"/>
  <c r="E159" i="13"/>
  <c r="AQ158" i="13"/>
  <c r="AO158" i="13"/>
  <c r="AM158" i="13"/>
  <c r="AK158" i="13"/>
  <c r="AI158" i="13"/>
  <c r="AG158" i="13"/>
  <c r="AE158" i="13"/>
  <c r="AC158" i="13"/>
  <c r="AA158" i="13"/>
  <c r="Y158" i="13"/>
  <c r="W158" i="13"/>
  <c r="U158" i="13"/>
  <c r="S158" i="13"/>
  <c r="Q158" i="13"/>
  <c r="O158" i="13"/>
  <c r="M158" i="13"/>
  <c r="K158" i="13"/>
  <c r="I158" i="13"/>
  <c r="G158" i="13"/>
  <c r="E158" i="13"/>
  <c r="AQ157" i="13"/>
  <c r="AO157" i="13"/>
  <c r="AM157" i="13"/>
  <c r="AK157" i="13"/>
  <c r="AI157" i="13"/>
  <c r="AG157" i="13"/>
  <c r="AE157" i="13"/>
  <c r="AC157" i="13"/>
  <c r="AA157" i="13"/>
  <c r="Y157" i="13"/>
  <c r="W157" i="13"/>
  <c r="U157" i="13"/>
  <c r="S157" i="13"/>
  <c r="Q157" i="13"/>
  <c r="O157" i="13"/>
  <c r="M157" i="13"/>
  <c r="K157" i="13"/>
  <c r="I157" i="13"/>
  <c r="G157" i="13"/>
  <c r="E157" i="13"/>
  <c r="AQ156" i="13"/>
  <c r="AO156" i="13"/>
  <c r="AM156" i="13"/>
  <c r="AK156" i="13"/>
  <c r="AI156" i="13"/>
  <c r="AG156" i="13"/>
  <c r="AE156" i="13"/>
  <c r="AC156" i="13"/>
  <c r="AA156" i="13"/>
  <c r="Y156" i="13"/>
  <c r="W156" i="13"/>
  <c r="U156" i="13"/>
  <c r="S156" i="13"/>
  <c r="Q156" i="13"/>
  <c r="O156" i="13"/>
  <c r="M156" i="13"/>
  <c r="K156" i="13"/>
  <c r="I156" i="13"/>
  <c r="G156" i="13"/>
  <c r="E156" i="13"/>
  <c r="AQ155" i="13"/>
  <c r="AO155" i="13"/>
  <c r="AM155" i="13"/>
  <c r="AK155" i="13"/>
  <c r="AI155" i="13"/>
  <c r="AG155" i="13"/>
  <c r="AE155" i="13"/>
  <c r="AC155" i="13"/>
  <c r="AA155" i="13"/>
  <c r="Y155" i="13"/>
  <c r="W155" i="13"/>
  <c r="U155" i="13"/>
  <c r="S155" i="13"/>
  <c r="Q155" i="13"/>
  <c r="O155" i="13"/>
  <c r="M155" i="13"/>
  <c r="K155" i="13"/>
  <c r="I155" i="13"/>
  <c r="G155" i="13"/>
  <c r="E155" i="13"/>
  <c r="AQ154" i="13"/>
  <c r="AO154" i="13"/>
  <c r="AM154" i="13"/>
  <c r="AK154" i="13"/>
  <c r="AI154" i="13"/>
  <c r="AG154" i="13"/>
  <c r="AE154" i="13"/>
  <c r="AC154" i="13"/>
  <c r="AA154" i="13"/>
  <c r="Y154" i="13"/>
  <c r="W154" i="13"/>
  <c r="U154" i="13"/>
  <c r="S154" i="13"/>
  <c r="Q154" i="13"/>
  <c r="O154" i="13"/>
  <c r="M154" i="13"/>
  <c r="K154" i="13"/>
  <c r="I154" i="13"/>
  <c r="G154" i="13"/>
  <c r="E154" i="13"/>
  <c r="AQ153" i="13"/>
  <c r="AO153" i="13"/>
  <c r="AM153" i="13"/>
  <c r="AK153" i="13"/>
  <c r="AI153" i="13"/>
  <c r="AG153" i="13"/>
  <c r="AE153" i="13"/>
  <c r="AC153" i="13"/>
  <c r="AA153" i="13"/>
  <c r="Y153" i="13"/>
  <c r="W153" i="13"/>
  <c r="U153" i="13"/>
  <c r="S153" i="13"/>
  <c r="Q153" i="13"/>
  <c r="O153" i="13"/>
  <c r="M153" i="13"/>
  <c r="K153" i="13"/>
  <c r="I153" i="13"/>
  <c r="G153" i="13"/>
  <c r="E153" i="13"/>
  <c r="AQ152" i="13"/>
  <c r="AO152" i="13"/>
  <c r="AM152" i="13"/>
  <c r="AK152" i="13"/>
  <c r="AI152" i="13"/>
  <c r="AG152" i="13"/>
  <c r="AE152" i="13"/>
  <c r="AC152" i="13"/>
  <c r="AA152" i="13"/>
  <c r="Y152" i="13"/>
  <c r="W152" i="13"/>
  <c r="U152" i="13"/>
  <c r="S152" i="13"/>
  <c r="Q152" i="13"/>
  <c r="O152" i="13"/>
  <c r="M152" i="13"/>
  <c r="K152" i="13"/>
  <c r="I152" i="13"/>
  <c r="G152" i="13"/>
  <c r="E152" i="13"/>
  <c r="AQ151" i="13"/>
  <c r="AO151" i="13"/>
  <c r="AM151" i="13"/>
  <c r="AK151" i="13"/>
  <c r="AI151" i="13"/>
  <c r="AG151" i="13"/>
  <c r="AE151" i="13"/>
  <c r="AC151" i="13"/>
  <c r="AA151" i="13"/>
  <c r="Y151" i="13"/>
  <c r="W151" i="13"/>
  <c r="U151" i="13"/>
  <c r="S151" i="13"/>
  <c r="Q151" i="13"/>
  <c r="O151" i="13"/>
  <c r="M151" i="13"/>
  <c r="K151" i="13"/>
  <c r="I151" i="13"/>
  <c r="G151" i="13"/>
  <c r="E151" i="13"/>
  <c r="AQ150" i="13"/>
  <c r="AO150" i="13"/>
  <c r="AM150" i="13"/>
  <c r="AK150" i="13"/>
  <c r="AI150" i="13"/>
  <c r="AG150" i="13"/>
  <c r="AE150" i="13"/>
  <c r="AC150" i="13"/>
  <c r="AA150" i="13"/>
  <c r="Y150" i="13"/>
  <c r="W150" i="13"/>
  <c r="U150" i="13"/>
  <c r="S150" i="13"/>
  <c r="Q150" i="13"/>
  <c r="O150" i="13"/>
  <c r="M150" i="13"/>
  <c r="K150" i="13"/>
  <c r="I150" i="13"/>
  <c r="G150" i="13"/>
  <c r="E150" i="13"/>
  <c r="AQ149" i="13"/>
  <c r="AO149" i="13"/>
  <c r="AM149" i="13"/>
  <c r="AK149" i="13"/>
  <c r="AI149" i="13"/>
  <c r="AG149" i="13"/>
  <c r="AE149" i="13"/>
  <c r="AC149" i="13"/>
  <c r="AA149" i="13"/>
  <c r="Y149" i="13"/>
  <c r="W149" i="13"/>
  <c r="U149" i="13"/>
  <c r="S149" i="13"/>
  <c r="Q149" i="13"/>
  <c r="O149" i="13"/>
  <c r="M149" i="13"/>
  <c r="K149" i="13"/>
  <c r="I149" i="13"/>
  <c r="G149" i="13"/>
  <c r="E149" i="13"/>
  <c r="AQ148" i="13"/>
  <c r="AO148" i="13"/>
  <c r="AM148" i="13"/>
  <c r="AK148" i="13"/>
  <c r="AI148" i="13"/>
  <c r="AG148" i="13"/>
  <c r="AE148" i="13"/>
  <c r="AC148" i="13"/>
  <c r="AA148" i="13"/>
  <c r="Y148" i="13"/>
  <c r="W148" i="13"/>
  <c r="U148" i="13"/>
  <c r="S148" i="13"/>
  <c r="Q148" i="13"/>
  <c r="O148" i="13"/>
  <c r="M148" i="13"/>
  <c r="K148" i="13"/>
  <c r="I148" i="13"/>
  <c r="G148" i="13"/>
  <c r="E148" i="13"/>
  <c r="AQ147" i="13"/>
  <c r="AO147" i="13"/>
  <c r="AM147" i="13"/>
  <c r="AK147" i="13"/>
  <c r="AI147" i="13"/>
  <c r="AG147" i="13"/>
  <c r="AE147" i="13"/>
  <c r="AC147" i="13"/>
  <c r="AA147" i="13"/>
  <c r="Y147" i="13"/>
  <c r="W147" i="13"/>
  <c r="U147" i="13"/>
  <c r="S147" i="13"/>
  <c r="Q147" i="13"/>
  <c r="O147" i="13"/>
  <c r="M147" i="13"/>
  <c r="K147" i="13"/>
  <c r="I147" i="13"/>
  <c r="G147" i="13"/>
  <c r="E147" i="13"/>
  <c r="AQ146" i="13"/>
  <c r="AO146" i="13"/>
  <c r="AM146" i="13"/>
  <c r="AK146" i="13"/>
  <c r="AI146" i="13"/>
  <c r="AG146" i="13"/>
  <c r="AE146" i="13"/>
  <c r="AC146" i="13"/>
  <c r="AA146" i="13"/>
  <c r="Y146" i="13"/>
  <c r="W146" i="13"/>
  <c r="U146" i="13"/>
  <c r="S146" i="13"/>
  <c r="Q146" i="13"/>
  <c r="O146" i="13"/>
  <c r="M146" i="13"/>
  <c r="K146" i="13"/>
  <c r="I146" i="13"/>
  <c r="G146" i="13"/>
  <c r="E146" i="13"/>
  <c r="AQ145" i="13"/>
  <c r="AO145" i="13"/>
  <c r="AM145" i="13"/>
  <c r="AK145" i="13"/>
  <c r="AI145" i="13"/>
  <c r="AG145" i="13"/>
  <c r="AE145" i="13"/>
  <c r="AC145" i="13"/>
  <c r="AA145" i="13"/>
  <c r="Y145" i="13"/>
  <c r="W145" i="13"/>
  <c r="U145" i="13"/>
  <c r="S145" i="13"/>
  <c r="Q145" i="13"/>
  <c r="O145" i="13"/>
  <c r="M145" i="13"/>
  <c r="K145" i="13"/>
  <c r="I145" i="13"/>
  <c r="G145" i="13"/>
  <c r="E145" i="13"/>
  <c r="AQ144" i="13"/>
  <c r="AO144" i="13"/>
  <c r="AM144" i="13"/>
  <c r="AK144" i="13"/>
  <c r="AI144" i="13"/>
  <c r="AG144" i="13"/>
  <c r="AE144" i="13"/>
  <c r="AC144" i="13"/>
  <c r="AA144" i="13"/>
  <c r="Y144" i="13"/>
  <c r="W144" i="13"/>
  <c r="U144" i="13"/>
  <c r="S144" i="13"/>
  <c r="Q144" i="13"/>
  <c r="O144" i="13"/>
  <c r="M144" i="13"/>
  <c r="K144" i="13"/>
  <c r="I144" i="13"/>
  <c r="G144" i="13"/>
  <c r="E144" i="13"/>
  <c r="AQ143" i="13"/>
  <c r="AO143" i="13"/>
  <c r="AM143" i="13"/>
  <c r="AK143" i="13"/>
  <c r="AI143" i="13"/>
  <c r="AG143" i="13"/>
  <c r="AE143" i="13"/>
  <c r="AC143" i="13"/>
  <c r="AA143" i="13"/>
  <c r="Y143" i="13"/>
  <c r="W143" i="13"/>
  <c r="U143" i="13"/>
  <c r="S143" i="13"/>
  <c r="Q143" i="13"/>
  <c r="O143" i="13"/>
  <c r="M143" i="13"/>
  <c r="K143" i="13"/>
  <c r="I143" i="13"/>
  <c r="G143" i="13"/>
  <c r="E143" i="13"/>
  <c r="AQ142" i="13"/>
  <c r="AO142" i="13"/>
  <c r="AM142" i="13"/>
  <c r="AK142" i="13"/>
  <c r="AI142" i="13"/>
  <c r="AG142" i="13"/>
  <c r="AE142" i="13"/>
  <c r="AC142" i="13"/>
  <c r="AA142" i="13"/>
  <c r="Y142" i="13"/>
  <c r="W142" i="13"/>
  <c r="U142" i="13"/>
  <c r="S142" i="13"/>
  <c r="Q142" i="13"/>
  <c r="O142" i="13"/>
  <c r="M142" i="13"/>
  <c r="K142" i="13"/>
  <c r="I142" i="13"/>
  <c r="G142" i="13"/>
  <c r="E142" i="13"/>
  <c r="AQ141" i="13"/>
  <c r="AO141" i="13"/>
  <c r="AM141" i="13"/>
  <c r="AK141" i="13"/>
  <c r="AI141" i="13"/>
  <c r="AG141" i="13"/>
  <c r="AE141" i="13"/>
  <c r="AC141" i="13"/>
  <c r="AA141" i="13"/>
  <c r="Y141" i="13"/>
  <c r="W141" i="13"/>
  <c r="U141" i="13"/>
  <c r="S141" i="13"/>
  <c r="Q141" i="13"/>
  <c r="O141" i="13"/>
  <c r="M141" i="13"/>
  <c r="K141" i="13"/>
  <c r="I141" i="13"/>
  <c r="G141" i="13"/>
  <c r="E141" i="13"/>
  <c r="AQ140" i="13"/>
  <c r="AO140" i="13"/>
  <c r="AM140" i="13"/>
  <c r="AK140" i="13"/>
  <c r="AI140" i="13"/>
  <c r="AG140" i="13"/>
  <c r="AE140" i="13"/>
  <c r="AC140" i="13"/>
  <c r="AA140" i="13"/>
  <c r="Y140" i="13"/>
  <c r="W140" i="13"/>
  <c r="U140" i="13"/>
  <c r="S140" i="13"/>
  <c r="Q140" i="13"/>
  <c r="O140" i="13"/>
  <c r="M140" i="13"/>
  <c r="K140" i="13"/>
  <c r="I140" i="13"/>
  <c r="G140" i="13"/>
  <c r="E140" i="13"/>
  <c r="AQ139" i="13"/>
  <c r="AO139" i="13"/>
  <c r="AM139" i="13"/>
  <c r="AK139" i="13"/>
  <c r="AI139" i="13"/>
  <c r="AG139" i="13"/>
  <c r="AE139" i="13"/>
  <c r="AC139" i="13"/>
  <c r="AA139" i="13"/>
  <c r="Y139" i="13"/>
  <c r="W139" i="13"/>
  <c r="U139" i="13"/>
  <c r="S139" i="13"/>
  <c r="Q139" i="13"/>
  <c r="O139" i="13"/>
  <c r="M139" i="13"/>
  <c r="K139" i="13"/>
  <c r="I139" i="13"/>
  <c r="G139" i="13"/>
  <c r="E139" i="13"/>
  <c r="AQ138" i="13"/>
  <c r="AO138" i="13"/>
  <c r="AM138" i="13"/>
  <c r="AK138" i="13"/>
  <c r="AI138" i="13"/>
  <c r="AG138" i="13"/>
  <c r="AE138" i="13"/>
  <c r="AC138" i="13"/>
  <c r="AA138" i="13"/>
  <c r="Y138" i="13"/>
  <c r="W138" i="13"/>
  <c r="U138" i="13"/>
  <c r="S138" i="13"/>
  <c r="Q138" i="13"/>
  <c r="O138" i="13"/>
  <c r="M138" i="13"/>
  <c r="K138" i="13"/>
  <c r="I138" i="13"/>
  <c r="G138" i="13"/>
  <c r="E138" i="13"/>
  <c r="AQ137" i="13"/>
  <c r="AO137" i="13"/>
  <c r="AM137" i="13"/>
  <c r="AK137" i="13"/>
  <c r="AI137" i="13"/>
  <c r="AG137" i="13"/>
  <c r="AE137" i="13"/>
  <c r="AC137" i="13"/>
  <c r="AA137" i="13"/>
  <c r="Y137" i="13"/>
  <c r="W137" i="13"/>
  <c r="U137" i="13"/>
  <c r="S137" i="13"/>
  <c r="Q137" i="13"/>
  <c r="O137" i="13"/>
  <c r="M137" i="13"/>
  <c r="K137" i="13"/>
  <c r="I137" i="13"/>
  <c r="G137" i="13"/>
  <c r="E137" i="13"/>
  <c r="AQ136" i="13"/>
  <c r="AO136" i="13"/>
  <c r="AM136" i="13"/>
  <c r="AK136" i="13"/>
  <c r="AI136" i="13"/>
  <c r="AG136" i="13"/>
  <c r="AE136" i="13"/>
  <c r="AC136" i="13"/>
  <c r="AA136" i="13"/>
  <c r="Y136" i="13"/>
  <c r="W136" i="13"/>
  <c r="U136" i="13"/>
  <c r="S136" i="13"/>
  <c r="Q136" i="13"/>
  <c r="O136" i="13"/>
  <c r="M136" i="13"/>
  <c r="K136" i="13"/>
  <c r="I136" i="13"/>
  <c r="G136" i="13"/>
  <c r="E136" i="13"/>
  <c r="AQ135" i="13"/>
  <c r="AO135" i="13"/>
  <c r="AM135" i="13"/>
  <c r="AK135" i="13"/>
  <c r="AI135" i="13"/>
  <c r="AG135" i="13"/>
  <c r="AE135" i="13"/>
  <c r="AC135" i="13"/>
  <c r="AA135" i="13"/>
  <c r="Y135" i="13"/>
  <c r="W135" i="13"/>
  <c r="U135" i="13"/>
  <c r="S135" i="13"/>
  <c r="Q135" i="13"/>
  <c r="O135" i="13"/>
  <c r="M135" i="13"/>
  <c r="K135" i="13"/>
  <c r="I135" i="13"/>
  <c r="G135" i="13"/>
  <c r="E135" i="13"/>
  <c r="AQ134" i="13"/>
  <c r="AO134" i="13"/>
  <c r="AM134" i="13"/>
  <c r="AK134" i="13"/>
  <c r="AI134" i="13"/>
  <c r="AG134" i="13"/>
  <c r="AE134" i="13"/>
  <c r="AC134" i="13"/>
  <c r="AA134" i="13"/>
  <c r="Y134" i="13"/>
  <c r="W134" i="13"/>
  <c r="U134" i="13"/>
  <c r="S134" i="13"/>
  <c r="Q134" i="13"/>
  <c r="O134" i="13"/>
  <c r="M134" i="13"/>
  <c r="K134" i="13"/>
  <c r="I134" i="13"/>
  <c r="G134" i="13"/>
  <c r="E134" i="13"/>
  <c r="AQ133" i="13"/>
  <c r="AO133" i="13"/>
  <c r="AM133" i="13"/>
  <c r="AK133" i="13"/>
  <c r="AI133" i="13"/>
  <c r="AG133" i="13"/>
  <c r="AE133" i="13"/>
  <c r="AC133" i="13"/>
  <c r="AA133" i="13"/>
  <c r="Y133" i="13"/>
  <c r="W133" i="13"/>
  <c r="U133" i="13"/>
  <c r="S133" i="13"/>
  <c r="Q133" i="13"/>
  <c r="O133" i="13"/>
  <c r="M133" i="13"/>
  <c r="K133" i="13"/>
  <c r="I133" i="13"/>
  <c r="G133" i="13"/>
  <c r="E133" i="13"/>
  <c r="AQ132" i="13"/>
  <c r="AO132" i="13"/>
  <c r="AM132" i="13"/>
  <c r="AK132" i="13"/>
  <c r="AI132" i="13"/>
  <c r="AG132" i="13"/>
  <c r="AE132" i="13"/>
  <c r="AC132" i="13"/>
  <c r="AA132" i="13"/>
  <c r="Y132" i="13"/>
  <c r="W132" i="13"/>
  <c r="U132" i="13"/>
  <c r="S132" i="13"/>
  <c r="Q132" i="13"/>
  <c r="O132" i="13"/>
  <c r="M132" i="13"/>
  <c r="K132" i="13"/>
  <c r="I132" i="13"/>
  <c r="G132" i="13"/>
  <c r="E132" i="13"/>
  <c r="AQ131" i="13"/>
  <c r="AO131" i="13"/>
  <c r="AM131" i="13"/>
  <c r="AK131" i="13"/>
  <c r="AI131" i="13"/>
  <c r="AG131" i="13"/>
  <c r="AE131" i="13"/>
  <c r="AC131" i="13"/>
  <c r="AA131" i="13"/>
  <c r="Y131" i="13"/>
  <c r="W131" i="13"/>
  <c r="U131" i="13"/>
  <c r="S131" i="13"/>
  <c r="Q131" i="13"/>
  <c r="O131" i="13"/>
  <c r="M131" i="13"/>
  <c r="K131" i="13"/>
  <c r="I131" i="13"/>
  <c r="G131" i="13"/>
  <c r="E131" i="13"/>
  <c r="AQ130" i="13"/>
  <c r="AO130" i="13"/>
  <c r="AM130" i="13"/>
  <c r="AK130" i="13"/>
  <c r="AI130" i="13"/>
  <c r="AG130" i="13"/>
  <c r="AE130" i="13"/>
  <c r="AC130" i="13"/>
  <c r="AA130" i="13"/>
  <c r="Y130" i="13"/>
  <c r="W130" i="13"/>
  <c r="U130" i="13"/>
  <c r="S130" i="13"/>
  <c r="Q130" i="13"/>
  <c r="O130" i="13"/>
  <c r="M130" i="13"/>
  <c r="K130" i="13"/>
  <c r="I130" i="13"/>
  <c r="G130" i="13"/>
  <c r="E130" i="13"/>
  <c r="AQ129" i="13"/>
  <c r="AO129" i="13"/>
  <c r="AM129" i="13"/>
  <c r="AK129" i="13"/>
  <c r="AI129" i="13"/>
  <c r="AG129" i="13"/>
  <c r="AE129" i="13"/>
  <c r="AC129" i="13"/>
  <c r="AA129" i="13"/>
  <c r="Y129" i="13"/>
  <c r="W129" i="13"/>
  <c r="U129" i="13"/>
  <c r="S129" i="13"/>
  <c r="Q129" i="13"/>
  <c r="O129" i="13"/>
  <c r="M129" i="13"/>
  <c r="K129" i="13"/>
  <c r="I129" i="13"/>
  <c r="G129" i="13"/>
  <c r="E129" i="13"/>
  <c r="AQ128" i="13"/>
  <c r="AO128" i="13"/>
  <c r="AM128" i="13"/>
  <c r="AK128" i="13"/>
  <c r="AI128" i="13"/>
  <c r="AG128" i="13"/>
  <c r="AE128" i="13"/>
  <c r="AC128" i="13"/>
  <c r="AA128" i="13"/>
  <c r="Y128" i="13"/>
  <c r="W128" i="13"/>
  <c r="U128" i="13"/>
  <c r="S128" i="13"/>
  <c r="Q128" i="13"/>
  <c r="O128" i="13"/>
  <c r="M128" i="13"/>
  <c r="K128" i="13"/>
  <c r="I128" i="13"/>
  <c r="G128" i="13"/>
  <c r="E128" i="13"/>
  <c r="AQ127" i="13"/>
  <c r="AO127" i="13"/>
  <c r="AM127" i="13"/>
  <c r="AK127" i="13"/>
  <c r="AI127" i="13"/>
  <c r="AG127" i="13"/>
  <c r="AE127" i="13"/>
  <c r="AC127" i="13"/>
  <c r="AA127" i="13"/>
  <c r="Y127" i="13"/>
  <c r="W127" i="13"/>
  <c r="U127" i="13"/>
  <c r="S127" i="13"/>
  <c r="Q127" i="13"/>
  <c r="O127" i="13"/>
  <c r="M127" i="13"/>
  <c r="K127" i="13"/>
  <c r="I127" i="13"/>
  <c r="G127" i="13"/>
  <c r="E127" i="13"/>
  <c r="AQ126" i="13"/>
  <c r="AO126" i="13"/>
  <c r="AM126" i="13"/>
  <c r="AK126" i="13"/>
  <c r="AI126" i="13"/>
  <c r="AG126" i="13"/>
  <c r="AE126" i="13"/>
  <c r="AC126" i="13"/>
  <c r="AA126" i="13"/>
  <c r="Y126" i="13"/>
  <c r="W126" i="13"/>
  <c r="U126" i="13"/>
  <c r="S126" i="13"/>
  <c r="Q126" i="13"/>
  <c r="O126" i="13"/>
  <c r="M126" i="13"/>
  <c r="K126" i="13"/>
  <c r="I126" i="13"/>
  <c r="G126" i="13"/>
  <c r="E126" i="13"/>
  <c r="AQ125" i="13"/>
  <c r="AO125" i="13"/>
  <c r="AM125" i="13"/>
  <c r="AK125" i="13"/>
  <c r="AI125" i="13"/>
  <c r="AG125" i="13"/>
  <c r="AE125" i="13"/>
  <c r="AC125" i="13"/>
  <c r="AA125" i="13"/>
  <c r="Y125" i="13"/>
  <c r="W125" i="13"/>
  <c r="U125" i="13"/>
  <c r="S125" i="13"/>
  <c r="Q125" i="13"/>
  <c r="O125" i="13"/>
  <c r="M125" i="13"/>
  <c r="K125" i="13"/>
  <c r="I125" i="13"/>
  <c r="G125" i="13"/>
  <c r="E125" i="13"/>
  <c r="AQ124" i="13"/>
  <c r="AO124" i="13"/>
  <c r="AM124" i="13"/>
  <c r="AK124" i="13"/>
  <c r="AI124" i="13"/>
  <c r="AG124" i="13"/>
  <c r="AE124" i="13"/>
  <c r="AC124" i="13"/>
  <c r="AA124" i="13"/>
  <c r="Y124" i="13"/>
  <c r="W124" i="13"/>
  <c r="U124" i="13"/>
  <c r="S124" i="13"/>
  <c r="Q124" i="13"/>
  <c r="O124" i="13"/>
  <c r="M124" i="13"/>
  <c r="K124" i="13"/>
  <c r="I124" i="13"/>
  <c r="G124" i="13"/>
  <c r="E124" i="13"/>
  <c r="AQ123" i="13"/>
  <c r="AO123" i="13"/>
  <c r="AM123" i="13"/>
  <c r="AK123" i="13"/>
  <c r="AI123" i="13"/>
  <c r="AG123" i="13"/>
  <c r="AE123" i="13"/>
  <c r="AC123" i="13"/>
  <c r="AA123" i="13"/>
  <c r="Y123" i="13"/>
  <c r="W123" i="13"/>
  <c r="U123" i="13"/>
  <c r="S123" i="13"/>
  <c r="Q123" i="13"/>
  <c r="O123" i="13"/>
  <c r="M123" i="13"/>
  <c r="K123" i="13"/>
  <c r="I123" i="13"/>
  <c r="G123" i="13"/>
  <c r="E123" i="13"/>
  <c r="AQ122" i="13"/>
  <c r="AO122" i="13"/>
  <c r="AM122" i="13"/>
  <c r="AK122" i="13"/>
  <c r="AI122" i="13"/>
  <c r="AG122" i="13"/>
  <c r="AE122" i="13"/>
  <c r="AC122" i="13"/>
  <c r="AA122" i="13"/>
  <c r="Y122" i="13"/>
  <c r="W122" i="13"/>
  <c r="U122" i="13"/>
  <c r="S122" i="13"/>
  <c r="Q122" i="13"/>
  <c r="O122" i="13"/>
  <c r="M122" i="13"/>
  <c r="K122" i="13"/>
  <c r="I122" i="13"/>
  <c r="G122" i="13"/>
  <c r="E122" i="13"/>
  <c r="AQ121" i="13"/>
  <c r="AO121" i="13"/>
  <c r="AM121" i="13"/>
  <c r="AK121" i="13"/>
  <c r="AI121" i="13"/>
  <c r="AG121" i="13"/>
  <c r="AE121" i="13"/>
  <c r="AC121" i="13"/>
  <c r="AA121" i="13"/>
  <c r="Y121" i="13"/>
  <c r="W121" i="13"/>
  <c r="U121" i="13"/>
  <c r="S121" i="13"/>
  <c r="Q121" i="13"/>
  <c r="O121" i="13"/>
  <c r="M121" i="13"/>
  <c r="K121" i="13"/>
  <c r="I121" i="13"/>
  <c r="G121" i="13"/>
  <c r="E121" i="13"/>
  <c r="AQ120" i="13"/>
  <c r="AO120" i="13"/>
  <c r="AM120" i="13"/>
  <c r="AK120" i="13"/>
  <c r="AI120" i="13"/>
  <c r="AG120" i="13"/>
  <c r="AE120" i="13"/>
  <c r="AC120" i="13"/>
  <c r="AA120" i="13"/>
  <c r="Y120" i="13"/>
  <c r="W120" i="13"/>
  <c r="U120" i="13"/>
  <c r="S120" i="13"/>
  <c r="Q120" i="13"/>
  <c r="O120" i="13"/>
  <c r="M120" i="13"/>
  <c r="K120" i="13"/>
  <c r="I120" i="13"/>
  <c r="G120" i="13"/>
  <c r="E120" i="13"/>
  <c r="AQ119" i="13"/>
  <c r="AO119" i="13"/>
  <c r="AM119" i="13"/>
  <c r="AK119" i="13"/>
  <c r="AI119" i="13"/>
  <c r="AG119" i="13"/>
  <c r="AE119" i="13"/>
  <c r="AC119" i="13"/>
  <c r="AA119" i="13"/>
  <c r="Y119" i="13"/>
  <c r="W119" i="13"/>
  <c r="U119" i="13"/>
  <c r="S119" i="13"/>
  <c r="Q119" i="13"/>
  <c r="O119" i="13"/>
  <c r="M119" i="13"/>
  <c r="K119" i="13"/>
  <c r="I119" i="13"/>
  <c r="G119" i="13"/>
  <c r="E119" i="13"/>
  <c r="AQ118" i="13"/>
  <c r="AO118" i="13"/>
  <c r="AM118" i="13"/>
  <c r="AK118" i="13"/>
  <c r="AI118" i="13"/>
  <c r="AG118" i="13"/>
  <c r="AE118" i="13"/>
  <c r="AC118" i="13"/>
  <c r="AA118" i="13"/>
  <c r="Y118" i="13"/>
  <c r="W118" i="13"/>
  <c r="U118" i="13"/>
  <c r="S118" i="13"/>
  <c r="Q118" i="13"/>
  <c r="O118" i="13"/>
  <c r="M118" i="13"/>
  <c r="K118" i="13"/>
  <c r="I118" i="13"/>
  <c r="G118" i="13"/>
  <c r="E118" i="13"/>
  <c r="AQ117" i="13"/>
  <c r="AO117" i="13"/>
  <c r="AM117" i="13"/>
  <c r="AK117" i="13"/>
  <c r="AI117" i="13"/>
  <c r="AG117" i="13"/>
  <c r="AE117" i="13"/>
  <c r="AC117" i="13"/>
  <c r="AA117" i="13"/>
  <c r="Y117" i="13"/>
  <c r="W117" i="13"/>
  <c r="U117" i="13"/>
  <c r="S117" i="13"/>
  <c r="Q117" i="13"/>
  <c r="O117" i="13"/>
  <c r="M117" i="13"/>
  <c r="K117" i="13"/>
  <c r="I117" i="13"/>
  <c r="G117" i="13"/>
  <c r="E117" i="13"/>
  <c r="AQ116" i="13"/>
  <c r="AO116" i="13"/>
  <c r="AM116" i="13"/>
  <c r="AK116" i="13"/>
  <c r="AI116" i="13"/>
  <c r="AG116" i="13"/>
  <c r="AE116" i="13"/>
  <c r="AC116" i="13"/>
  <c r="AA116" i="13"/>
  <c r="Y116" i="13"/>
  <c r="W116" i="13"/>
  <c r="U116" i="13"/>
  <c r="S116" i="13"/>
  <c r="Q116" i="13"/>
  <c r="O116" i="13"/>
  <c r="M116" i="13"/>
  <c r="K116" i="13"/>
  <c r="I116" i="13"/>
  <c r="G116" i="13"/>
  <c r="E116" i="13"/>
  <c r="AQ115" i="13"/>
  <c r="AO115" i="13"/>
  <c r="AM115" i="13"/>
  <c r="AK115" i="13"/>
  <c r="AI115" i="13"/>
  <c r="AG115" i="13"/>
  <c r="AE115" i="13"/>
  <c r="AC115" i="13"/>
  <c r="AA115" i="13"/>
  <c r="Y115" i="13"/>
  <c r="W115" i="13"/>
  <c r="U115" i="13"/>
  <c r="S115" i="13"/>
  <c r="Q115" i="13"/>
  <c r="O115" i="13"/>
  <c r="M115" i="13"/>
  <c r="K115" i="13"/>
  <c r="I115" i="13"/>
  <c r="G115" i="13"/>
  <c r="E115" i="13"/>
  <c r="AQ114" i="13"/>
  <c r="AO114" i="13"/>
  <c r="AM114" i="13"/>
  <c r="AK114" i="13"/>
  <c r="AI114" i="13"/>
  <c r="AG114" i="13"/>
  <c r="AE114" i="13"/>
  <c r="AC114" i="13"/>
  <c r="AA114" i="13"/>
  <c r="Y114" i="13"/>
  <c r="W114" i="13"/>
  <c r="U114" i="13"/>
  <c r="S114" i="13"/>
  <c r="Q114" i="13"/>
  <c r="O114" i="13"/>
  <c r="M114" i="13"/>
  <c r="K114" i="13"/>
  <c r="I114" i="13"/>
  <c r="G114" i="13"/>
  <c r="E114" i="13"/>
  <c r="AQ113" i="13"/>
  <c r="AO113" i="13"/>
  <c r="AM113" i="13"/>
  <c r="AK113" i="13"/>
  <c r="AI113" i="13"/>
  <c r="AG113" i="13"/>
  <c r="AE113" i="13"/>
  <c r="AC113" i="13"/>
  <c r="AA113" i="13"/>
  <c r="Y113" i="13"/>
  <c r="W113" i="13"/>
  <c r="U113" i="13"/>
  <c r="S113" i="13"/>
  <c r="Q113" i="13"/>
  <c r="O113" i="13"/>
  <c r="M113" i="13"/>
  <c r="K113" i="13"/>
  <c r="I113" i="13"/>
  <c r="G113" i="13"/>
  <c r="E113" i="13"/>
  <c r="AQ112" i="13"/>
  <c r="AO112" i="13"/>
  <c r="AM112" i="13"/>
  <c r="AK112" i="13"/>
  <c r="AI112" i="13"/>
  <c r="AG112" i="13"/>
  <c r="AE112" i="13"/>
  <c r="AC112" i="13"/>
  <c r="AA112" i="13"/>
  <c r="Y112" i="13"/>
  <c r="W112" i="13"/>
  <c r="U112" i="13"/>
  <c r="S112" i="13"/>
  <c r="Q112" i="13"/>
  <c r="O112" i="13"/>
  <c r="M112" i="13"/>
  <c r="K112" i="13"/>
  <c r="I112" i="13"/>
  <c r="G112" i="13"/>
  <c r="E112" i="13"/>
  <c r="AQ111" i="13"/>
  <c r="AO111" i="13"/>
  <c r="AM111" i="13"/>
  <c r="AK111" i="13"/>
  <c r="AI111" i="13"/>
  <c r="AG111" i="13"/>
  <c r="AE111" i="13"/>
  <c r="AC111" i="13"/>
  <c r="AA111" i="13"/>
  <c r="Y111" i="13"/>
  <c r="W111" i="13"/>
  <c r="U111" i="13"/>
  <c r="S111" i="13"/>
  <c r="Q111" i="13"/>
  <c r="O111" i="13"/>
  <c r="M111" i="13"/>
  <c r="K111" i="13"/>
  <c r="I111" i="13"/>
  <c r="G111" i="13"/>
  <c r="E111" i="13"/>
  <c r="AQ110" i="13"/>
  <c r="AO110" i="13"/>
  <c r="AM110" i="13"/>
  <c r="AK110" i="13"/>
  <c r="AI110" i="13"/>
  <c r="AG110" i="13"/>
  <c r="AE110" i="13"/>
  <c r="AC110" i="13"/>
  <c r="AA110" i="13"/>
  <c r="Y110" i="13"/>
  <c r="W110" i="13"/>
  <c r="U110" i="13"/>
  <c r="S110" i="13"/>
  <c r="Q110" i="13"/>
  <c r="O110" i="13"/>
  <c r="M110" i="13"/>
  <c r="K110" i="13"/>
  <c r="I110" i="13"/>
  <c r="G110" i="13"/>
  <c r="E110" i="13"/>
  <c r="AQ109" i="13"/>
  <c r="AO109" i="13"/>
  <c r="AM109" i="13"/>
  <c r="AK109" i="13"/>
  <c r="AI109" i="13"/>
  <c r="AG109" i="13"/>
  <c r="AE109" i="13"/>
  <c r="AC109" i="13"/>
  <c r="AA109" i="13"/>
  <c r="Y109" i="13"/>
  <c r="W109" i="13"/>
  <c r="U109" i="13"/>
  <c r="S109" i="13"/>
  <c r="Q109" i="13"/>
  <c r="O109" i="13"/>
  <c r="M109" i="13"/>
  <c r="K109" i="13"/>
  <c r="I109" i="13"/>
  <c r="G109" i="13"/>
  <c r="E109" i="13"/>
  <c r="AQ108" i="13"/>
  <c r="AO108" i="13"/>
  <c r="AM108" i="13"/>
  <c r="AK108" i="13"/>
  <c r="AI108" i="13"/>
  <c r="AG108" i="13"/>
  <c r="AE108" i="13"/>
  <c r="AC108" i="13"/>
  <c r="AA108" i="13"/>
  <c r="Y108" i="13"/>
  <c r="W108" i="13"/>
  <c r="U108" i="13"/>
  <c r="S108" i="13"/>
  <c r="Q108" i="13"/>
  <c r="O108" i="13"/>
  <c r="M108" i="13"/>
  <c r="K108" i="13"/>
  <c r="I108" i="13"/>
  <c r="G108" i="13"/>
  <c r="E108" i="13"/>
  <c r="AQ107" i="13"/>
  <c r="AO107" i="13"/>
  <c r="AM107" i="13"/>
  <c r="AK107" i="13"/>
  <c r="AI107" i="13"/>
  <c r="AG107" i="13"/>
  <c r="AE107" i="13"/>
  <c r="AC107" i="13"/>
  <c r="AA107" i="13"/>
  <c r="Y107" i="13"/>
  <c r="W107" i="13"/>
  <c r="U107" i="13"/>
  <c r="S107" i="13"/>
  <c r="Q107" i="13"/>
  <c r="O107" i="13"/>
  <c r="M107" i="13"/>
  <c r="K107" i="13"/>
  <c r="I107" i="13"/>
  <c r="G107" i="13"/>
  <c r="E107" i="13"/>
  <c r="AQ106" i="13"/>
  <c r="AO106" i="13"/>
  <c r="AM106" i="13"/>
  <c r="AK106" i="13"/>
  <c r="AI106" i="13"/>
  <c r="AG106" i="13"/>
  <c r="AE106" i="13"/>
  <c r="AC106" i="13"/>
  <c r="AA106" i="13"/>
  <c r="Y106" i="13"/>
  <c r="W106" i="13"/>
  <c r="U106" i="13"/>
  <c r="S106" i="13"/>
  <c r="Q106" i="13"/>
  <c r="O106" i="13"/>
  <c r="M106" i="13"/>
  <c r="K106" i="13"/>
  <c r="I106" i="13"/>
  <c r="G106" i="13"/>
  <c r="E106" i="13"/>
  <c r="AQ105" i="13"/>
  <c r="AO105" i="13"/>
  <c r="AM105" i="13"/>
  <c r="AK105" i="13"/>
  <c r="AI105" i="13"/>
  <c r="AG105" i="13"/>
  <c r="AE105" i="13"/>
  <c r="AC105" i="13"/>
  <c r="AA105" i="13"/>
  <c r="Y105" i="13"/>
  <c r="W105" i="13"/>
  <c r="U105" i="13"/>
  <c r="S105" i="13"/>
  <c r="Q105" i="13"/>
  <c r="O105" i="13"/>
  <c r="M105" i="13"/>
  <c r="K105" i="13"/>
  <c r="I105" i="13"/>
  <c r="G105" i="13"/>
  <c r="E105" i="13"/>
  <c r="AQ104" i="13"/>
  <c r="AO104" i="13"/>
  <c r="AM104" i="13"/>
  <c r="AK104" i="13"/>
  <c r="AI104" i="13"/>
  <c r="AG104" i="13"/>
  <c r="AE104" i="13"/>
  <c r="AC104" i="13"/>
  <c r="AA104" i="13"/>
  <c r="Y104" i="13"/>
  <c r="W104" i="13"/>
  <c r="U104" i="13"/>
  <c r="S104" i="13"/>
  <c r="Q104" i="13"/>
  <c r="O104" i="13"/>
  <c r="M104" i="13"/>
  <c r="K104" i="13"/>
  <c r="I104" i="13"/>
  <c r="G104" i="13"/>
  <c r="E104" i="13"/>
  <c r="AQ103" i="13"/>
  <c r="AO103" i="13"/>
  <c r="AM103" i="13"/>
  <c r="AK103" i="13"/>
  <c r="AI103" i="13"/>
  <c r="AG103" i="13"/>
  <c r="AE103" i="13"/>
  <c r="AC103" i="13"/>
  <c r="AA103" i="13"/>
  <c r="Y103" i="13"/>
  <c r="W103" i="13"/>
  <c r="U103" i="13"/>
  <c r="S103" i="13"/>
  <c r="Q103" i="13"/>
  <c r="O103" i="13"/>
  <c r="M103" i="13"/>
  <c r="K103" i="13"/>
  <c r="I103" i="13"/>
  <c r="G103" i="13"/>
  <c r="E103" i="13"/>
  <c r="AQ102" i="13"/>
  <c r="AO102" i="13"/>
  <c r="AM102" i="13"/>
  <c r="AK102" i="13"/>
  <c r="AI102" i="13"/>
  <c r="AG102" i="13"/>
  <c r="AE102" i="13"/>
  <c r="AC102" i="13"/>
  <c r="AA102" i="13"/>
  <c r="Y102" i="13"/>
  <c r="W102" i="13"/>
  <c r="U102" i="13"/>
  <c r="S102" i="13"/>
  <c r="Q102" i="13"/>
  <c r="O102" i="13"/>
  <c r="M102" i="13"/>
  <c r="K102" i="13"/>
  <c r="I102" i="13"/>
  <c r="G102" i="13"/>
  <c r="E102" i="13"/>
  <c r="AQ101" i="13"/>
  <c r="AO101" i="13"/>
  <c r="AM101" i="13"/>
  <c r="AK101" i="13"/>
  <c r="AI101" i="13"/>
  <c r="AG101" i="13"/>
  <c r="AE101" i="13"/>
  <c r="AC101" i="13"/>
  <c r="AA101" i="13"/>
  <c r="Y101" i="13"/>
  <c r="W101" i="13"/>
  <c r="U101" i="13"/>
  <c r="S101" i="13"/>
  <c r="Q101" i="13"/>
  <c r="O101" i="13"/>
  <c r="M101" i="13"/>
  <c r="K101" i="13"/>
  <c r="I101" i="13"/>
  <c r="G101" i="13"/>
  <c r="E101" i="13"/>
  <c r="AQ100" i="13"/>
  <c r="AO100" i="13"/>
  <c r="AM100" i="13"/>
  <c r="AK100" i="13"/>
  <c r="AI100" i="13"/>
  <c r="AG100" i="13"/>
  <c r="AE100" i="13"/>
  <c r="AC100" i="13"/>
  <c r="AA100" i="13"/>
  <c r="Y100" i="13"/>
  <c r="W100" i="13"/>
  <c r="U100" i="13"/>
  <c r="S100" i="13"/>
  <c r="Q100" i="13"/>
  <c r="O100" i="13"/>
  <c r="M100" i="13"/>
  <c r="K100" i="13"/>
  <c r="I100" i="13"/>
  <c r="G100" i="13"/>
  <c r="E100" i="13"/>
  <c r="AQ99" i="13"/>
  <c r="AO99" i="13"/>
  <c r="AM99" i="13"/>
  <c r="AK99" i="13"/>
  <c r="AI99" i="13"/>
  <c r="AG99" i="13"/>
  <c r="AE99" i="13"/>
  <c r="AC99" i="13"/>
  <c r="AA99" i="13"/>
  <c r="Y99" i="13"/>
  <c r="W99" i="13"/>
  <c r="U99" i="13"/>
  <c r="S99" i="13"/>
  <c r="Q99" i="13"/>
  <c r="O99" i="13"/>
  <c r="M99" i="13"/>
  <c r="K99" i="13"/>
  <c r="I99" i="13"/>
  <c r="G99" i="13"/>
  <c r="E99" i="13"/>
  <c r="AQ98" i="13"/>
  <c r="AO98" i="13"/>
  <c r="AM98" i="13"/>
  <c r="AK98" i="13"/>
  <c r="AI98" i="13"/>
  <c r="AG98" i="13"/>
  <c r="AE98" i="13"/>
  <c r="AC98" i="13"/>
  <c r="AA98" i="13"/>
  <c r="Y98" i="13"/>
  <c r="W98" i="13"/>
  <c r="U98" i="13"/>
  <c r="S98" i="13"/>
  <c r="Q98" i="13"/>
  <c r="O98" i="13"/>
  <c r="M98" i="13"/>
  <c r="K98" i="13"/>
  <c r="I98" i="13"/>
  <c r="G98" i="13"/>
  <c r="E98" i="13"/>
  <c r="AQ97" i="13"/>
  <c r="AO97" i="13"/>
  <c r="AM97" i="13"/>
  <c r="AK97" i="13"/>
  <c r="AI97" i="13"/>
  <c r="AG97" i="13"/>
  <c r="AE97" i="13"/>
  <c r="AC97" i="13"/>
  <c r="AA97" i="13"/>
  <c r="Y97" i="13"/>
  <c r="W97" i="13"/>
  <c r="U97" i="13"/>
  <c r="S97" i="13"/>
  <c r="Q97" i="13"/>
  <c r="O97" i="13"/>
  <c r="M97" i="13"/>
  <c r="K97" i="13"/>
  <c r="I97" i="13"/>
  <c r="G97" i="13"/>
  <c r="E97" i="13"/>
  <c r="AQ96" i="13"/>
  <c r="AO96" i="13"/>
  <c r="AM96" i="13"/>
  <c r="AK96" i="13"/>
  <c r="AI96" i="13"/>
  <c r="AG96" i="13"/>
  <c r="AE96" i="13"/>
  <c r="AC96" i="13"/>
  <c r="AA96" i="13"/>
  <c r="Y96" i="13"/>
  <c r="W96" i="13"/>
  <c r="U96" i="13"/>
  <c r="S96" i="13"/>
  <c r="Q96" i="13"/>
  <c r="O96" i="13"/>
  <c r="M96" i="13"/>
  <c r="K96" i="13"/>
  <c r="I96" i="13"/>
  <c r="G96" i="13"/>
  <c r="E96" i="13"/>
  <c r="AQ95" i="13"/>
  <c r="AO95" i="13"/>
  <c r="AM95" i="13"/>
  <c r="AK95" i="13"/>
  <c r="AI95" i="13"/>
  <c r="AG95" i="13"/>
  <c r="AE95" i="13"/>
  <c r="AC95" i="13"/>
  <c r="AA95" i="13"/>
  <c r="Y95" i="13"/>
  <c r="W95" i="13"/>
  <c r="U95" i="13"/>
  <c r="S95" i="13"/>
  <c r="Q95" i="13"/>
  <c r="O95" i="13"/>
  <c r="M95" i="13"/>
  <c r="K95" i="13"/>
  <c r="I95" i="13"/>
  <c r="G95" i="13"/>
  <c r="E95" i="13"/>
  <c r="AQ94" i="13"/>
  <c r="AO94" i="13"/>
  <c r="AM94" i="13"/>
  <c r="AK94" i="13"/>
  <c r="AI94" i="13"/>
  <c r="AG94" i="13"/>
  <c r="AE94" i="13"/>
  <c r="AC94" i="13"/>
  <c r="AA94" i="13"/>
  <c r="Y94" i="13"/>
  <c r="W94" i="13"/>
  <c r="U94" i="13"/>
  <c r="S94" i="13"/>
  <c r="Q94" i="13"/>
  <c r="O94" i="13"/>
  <c r="M94" i="13"/>
  <c r="K94" i="13"/>
  <c r="I94" i="13"/>
  <c r="G94" i="13"/>
  <c r="E94" i="13"/>
  <c r="AQ93" i="13"/>
  <c r="AO93" i="13"/>
  <c r="AM93" i="13"/>
  <c r="AK93" i="13"/>
  <c r="AI93" i="13"/>
  <c r="AG93" i="13"/>
  <c r="AE93" i="13"/>
  <c r="AC93" i="13"/>
  <c r="AA93" i="13"/>
  <c r="Y93" i="13"/>
  <c r="W93" i="13"/>
  <c r="U93" i="13"/>
  <c r="S93" i="13"/>
  <c r="Q93" i="13"/>
  <c r="O93" i="13"/>
  <c r="M93" i="13"/>
  <c r="K93" i="13"/>
  <c r="I93" i="13"/>
  <c r="G93" i="13"/>
  <c r="E93" i="13"/>
  <c r="AQ92" i="13"/>
  <c r="AO92" i="13"/>
  <c r="AM92" i="13"/>
  <c r="AK92" i="13"/>
  <c r="AI92" i="13"/>
  <c r="AG92" i="13"/>
  <c r="AE92" i="13"/>
  <c r="AC92" i="13"/>
  <c r="AA92" i="13"/>
  <c r="Y92" i="13"/>
  <c r="W92" i="13"/>
  <c r="U92" i="13"/>
  <c r="S92" i="13"/>
  <c r="Q92" i="13"/>
  <c r="O92" i="13"/>
  <c r="M92" i="13"/>
  <c r="K92" i="13"/>
  <c r="I92" i="13"/>
  <c r="G92" i="13"/>
  <c r="E92" i="13"/>
  <c r="AQ91" i="13"/>
  <c r="AO91" i="13"/>
  <c r="AM91" i="13"/>
  <c r="AK91" i="13"/>
  <c r="AI91" i="13"/>
  <c r="AG91" i="13"/>
  <c r="AE91" i="13"/>
  <c r="AC91" i="13"/>
  <c r="AA91" i="13"/>
  <c r="Y91" i="13"/>
  <c r="W91" i="13"/>
  <c r="U91" i="13"/>
  <c r="S91" i="13"/>
  <c r="Q91" i="13"/>
  <c r="O91" i="13"/>
  <c r="M91" i="13"/>
  <c r="K91" i="13"/>
  <c r="I91" i="13"/>
  <c r="G91" i="13"/>
  <c r="E91" i="13"/>
  <c r="AQ90" i="13"/>
  <c r="AO90" i="13"/>
  <c r="AM90" i="13"/>
  <c r="AK90" i="13"/>
  <c r="AI90" i="13"/>
  <c r="AG90" i="13"/>
  <c r="AE90" i="13"/>
  <c r="AC90" i="13"/>
  <c r="AA90" i="13"/>
  <c r="Y90" i="13"/>
  <c r="W90" i="13"/>
  <c r="U90" i="13"/>
  <c r="S90" i="13"/>
  <c r="Q90" i="13"/>
  <c r="O90" i="13"/>
  <c r="M90" i="13"/>
  <c r="K90" i="13"/>
  <c r="I90" i="13"/>
  <c r="G90" i="13"/>
  <c r="E90" i="13"/>
  <c r="AQ89" i="13"/>
  <c r="AO89" i="13"/>
  <c r="AM89" i="13"/>
  <c r="AK89" i="13"/>
  <c r="AI89" i="13"/>
  <c r="AG89" i="13"/>
  <c r="AE89" i="13"/>
  <c r="AC89" i="13"/>
  <c r="AA89" i="13"/>
  <c r="Y89" i="13"/>
  <c r="W89" i="13"/>
  <c r="U89" i="13"/>
  <c r="S89" i="13"/>
  <c r="Q89" i="13"/>
  <c r="O89" i="13"/>
  <c r="M89" i="13"/>
  <c r="K89" i="13"/>
  <c r="I89" i="13"/>
  <c r="G89" i="13"/>
  <c r="E89" i="13"/>
  <c r="AQ88" i="13"/>
  <c r="AO88" i="13"/>
  <c r="AM88" i="13"/>
  <c r="AK88" i="13"/>
  <c r="AI88" i="13"/>
  <c r="AG88" i="13"/>
  <c r="AE88" i="13"/>
  <c r="AC88" i="13"/>
  <c r="AA88" i="13"/>
  <c r="Y88" i="13"/>
  <c r="W88" i="13"/>
  <c r="U88" i="13"/>
  <c r="S88" i="13"/>
  <c r="Q88" i="13"/>
  <c r="O88" i="13"/>
  <c r="M88" i="13"/>
  <c r="K88" i="13"/>
  <c r="I88" i="13"/>
  <c r="G88" i="13"/>
  <c r="E88" i="13"/>
  <c r="AQ87" i="13"/>
  <c r="AO87" i="13"/>
  <c r="AM87" i="13"/>
  <c r="AK87" i="13"/>
  <c r="AI87" i="13"/>
  <c r="AG87" i="13"/>
  <c r="AE87" i="13"/>
  <c r="AC87" i="13"/>
  <c r="AA87" i="13"/>
  <c r="Y87" i="13"/>
  <c r="W87" i="13"/>
  <c r="U87" i="13"/>
  <c r="S87" i="13"/>
  <c r="Q87" i="13"/>
  <c r="O87" i="13"/>
  <c r="M87" i="13"/>
  <c r="K87" i="13"/>
  <c r="I87" i="13"/>
  <c r="G87" i="13"/>
  <c r="E87" i="13"/>
  <c r="AQ86" i="13"/>
  <c r="AO86" i="13"/>
  <c r="AM86" i="13"/>
  <c r="AK86" i="13"/>
  <c r="AI86" i="13"/>
  <c r="AG86" i="13"/>
  <c r="AE86" i="13"/>
  <c r="AC86" i="13"/>
  <c r="AA86" i="13"/>
  <c r="Y86" i="13"/>
  <c r="W86" i="13"/>
  <c r="U86" i="13"/>
  <c r="S86" i="13"/>
  <c r="Q86" i="13"/>
  <c r="O86" i="13"/>
  <c r="M86" i="13"/>
  <c r="K86" i="13"/>
  <c r="I86" i="13"/>
  <c r="G86" i="13"/>
  <c r="E86" i="13"/>
  <c r="AQ85" i="13"/>
  <c r="AO85" i="13"/>
  <c r="AM85" i="13"/>
  <c r="AK85" i="13"/>
  <c r="AI85" i="13"/>
  <c r="AG85" i="13"/>
  <c r="AE85" i="13"/>
  <c r="AC85" i="13"/>
  <c r="AA85" i="13"/>
  <c r="Y85" i="13"/>
  <c r="W85" i="13"/>
  <c r="U85" i="13"/>
  <c r="S85" i="13"/>
  <c r="Q85" i="13"/>
  <c r="O85" i="13"/>
  <c r="M85" i="13"/>
  <c r="K85" i="13"/>
  <c r="I85" i="13"/>
  <c r="G85" i="13"/>
  <c r="E85" i="13"/>
  <c r="AQ84" i="13"/>
  <c r="AO84" i="13"/>
  <c r="AM84" i="13"/>
  <c r="AK84" i="13"/>
  <c r="AI84" i="13"/>
  <c r="AG84" i="13"/>
  <c r="AE84" i="13"/>
  <c r="AC84" i="13"/>
  <c r="AA84" i="13"/>
  <c r="Y84" i="13"/>
  <c r="W84" i="13"/>
  <c r="U84" i="13"/>
  <c r="S84" i="13"/>
  <c r="Q84" i="13"/>
  <c r="O84" i="13"/>
  <c r="M84" i="13"/>
  <c r="K84" i="13"/>
  <c r="I84" i="13"/>
  <c r="G84" i="13"/>
  <c r="E84" i="13"/>
  <c r="AQ83" i="13"/>
  <c r="AO83" i="13"/>
  <c r="AM83" i="13"/>
  <c r="AK83" i="13"/>
  <c r="AI83" i="13"/>
  <c r="AG83" i="13"/>
  <c r="AE83" i="13"/>
  <c r="AC83" i="13"/>
  <c r="AA83" i="13"/>
  <c r="Y83" i="13"/>
  <c r="W83" i="13"/>
  <c r="U83" i="13"/>
  <c r="S83" i="13"/>
  <c r="Q83" i="13"/>
  <c r="O83" i="13"/>
  <c r="M83" i="13"/>
  <c r="K83" i="13"/>
  <c r="I83" i="13"/>
  <c r="G83" i="13"/>
  <c r="E83" i="13"/>
  <c r="AQ82" i="13"/>
  <c r="AO82" i="13"/>
  <c r="AM82" i="13"/>
  <c r="AK82" i="13"/>
  <c r="AI82" i="13"/>
  <c r="AG82" i="13"/>
  <c r="AE82" i="13"/>
  <c r="AC82" i="13"/>
  <c r="AA82" i="13"/>
  <c r="Y82" i="13"/>
  <c r="W82" i="13"/>
  <c r="U82" i="13"/>
  <c r="S82" i="13"/>
  <c r="Q82" i="13"/>
  <c r="O82" i="13"/>
  <c r="M82" i="13"/>
  <c r="K82" i="13"/>
  <c r="I82" i="13"/>
  <c r="G82" i="13"/>
  <c r="E82" i="13"/>
  <c r="AQ81" i="13"/>
  <c r="AO81" i="13"/>
  <c r="AM81" i="13"/>
  <c r="AK81" i="13"/>
  <c r="AI81" i="13"/>
  <c r="AG81" i="13"/>
  <c r="AE81" i="13"/>
  <c r="AC81" i="13"/>
  <c r="AA81" i="13"/>
  <c r="Y81" i="13"/>
  <c r="W81" i="13"/>
  <c r="U81" i="13"/>
  <c r="S81" i="13"/>
  <c r="Q81" i="13"/>
  <c r="O81" i="13"/>
  <c r="M81" i="13"/>
  <c r="K81" i="13"/>
  <c r="I81" i="13"/>
  <c r="G81" i="13"/>
  <c r="E81" i="13"/>
  <c r="AQ80" i="13"/>
  <c r="AO80" i="13"/>
  <c r="AM80" i="13"/>
  <c r="AK80" i="13"/>
  <c r="AI80" i="13"/>
  <c r="AG80" i="13"/>
  <c r="AE80" i="13"/>
  <c r="AC80" i="13"/>
  <c r="AA80" i="13"/>
  <c r="Y80" i="13"/>
  <c r="W80" i="13"/>
  <c r="U80" i="13"/>
  <c r="S80" i="13"/>
  <c r="Q80" i="13"/>
  <c r="O80" i="13"/>
  <c r="M80" i="13"/>
  <c r="K80" i="13"/>
  <c r="I80" i="13"/>
  <c r="G80" i="13"/>
  <c r="E80" i="13"/>
  <c r="AQ79" i="13"/>
  <c r="AO79" i="13"/>
  <c r="AM79" i="13"/>
  <c r="AK79" i="13"/>
  <c r="AI79" i="13"/>
  <c r="AG79" i="13"/>
  <c r="AE79" i="13"/>
  <c r="AC79" i="13"/>
  <c r="AA79" i="13"/>
  <c r="Y79" i="13"/>
  <c r="W79" i="13"/>
  <c r="U79" i="13"/>
  <c r="S79" i="13"/>
  <c r="Q79" i="13"/>
  <c r="O79" i="13"/>
  <c r="M79" i="13"/>
  <c r="K79" i="13"/>
  <c r="I79" i="13"/>
  <c r="G79" i="13"/>
  <c r="E79" i="13"/>
  <c r="AQ78" i="13"/>
  <c r="AO78" i="13"/>
  <c r="AM78" i="13"/>
  <c r="AK78" i="13"/>
  <c r="AI78" i="13"/>
  <c r="AG78" i="13"/>
  <c r="AE78" i="13"/>
  <c r="AC78" i="13"/>
  <c r="AA78" i="13"/>
  <c r="Y78" i="13"/>
  <c r="W78" i="13"/>
  <c r="U78" i="13"/>
  <c r="S78" i="13"/>
  <c r="Q78" i="13"/>
  <c r="O78" i="13"/>
  <c r="M78" i="13"/>
  <c r="K78" i="13"/>
  <c r="I78" i="13"/>
  <c r="G78" i="13"/>
  <c r="E78" i="13"/>
  <c r="AQ77" i="13"/>
  <c r="AO77" i="13"/>
  <c r="AM77" i="13"/>
  <c r="AK77" i="13"/>
  <c r="AI77" i="13"/>
  <c r="AG77" i="13"/>
  <c r="AE77" i="13"/>
  <c r="AC77" i="13"/>
  <c r="AA77" i="13"/>
  <c r="Y77" i="13"/>
  <c r="W77" i="13"/>
  <c r="U77" i="13"/>
  <c r="S77" i="13"/>
  <c r="Q77" i="13"/>
  <c r="O77" i="13"/>
  <c r="M77" i="13"/>
  <c r="K77" i="13"/>
  <c r="I77" i="13"/>
  <c r="G77" i="13"/>
  <c r="E77" i="13"/>
  <c r="AQ76" i="13"/>
  <c r="AO76" i="13"/>
  <c r="AM76" i="13"/>
  <c r="AK76" i="13"/>
  <c r="AI76" i="13"/>
  <c r="AG76" i="13"/>
  <c r="AE76" i="13"/>
  <c r="AC76" i="13"/>
  <c r="AA76" i="13"/>
  <c r="Y76" i="13"/>
  <c r="W76" i="13"/>
  <c r="U76" i="13"/>
  <c r="S76" i="13"/>
  <c r="Q76" i="13"/>
  <c r="O76" i="13"/>
  <c r="M76" i="13"/>
  <c r="K76" i="13"/>
  <c r="I76" i="13"/>
  <c r="G76" i="13"/>
  <c r="E76" i="13"/>
  <c r="AQ75" i="13"/>
  <c r="AO75" i="13"/>
  <c r="AM75" i="13"/>
  <c r="AK75" i="13"/>
  <c r="AI75" i="13"/>
  <c r="AG75" i="13"/>
  <c r="AE75" i="13"/>
  <c r="AC75" i="13"/>
  <c r="AA75" i="13"/>
  <c r="Y75" i="13"/>
  <c r="W75" i="13"/>
  <c r="U75" i="13"/>
  <c r="S75" i="13"/>
  <c r="Q75" i="13"/>
  <c r="O75" i="13"/>
  <c r="M75" i="13"/>
  <c r="K75" i="13"/>
  <c r="I75" i="13"/>
  <c r="G75" i="13"/>
  <c r="E75" i="13"/>
  <c r="AQ74" i="13"/>
  <c r="AO74" i="13"/>
  <c r="AM74" i="13"/>
  <c r="AK74" i="13"/>
  <c r="AI74" i="13"/>
  <c r="AG74" i="13"/>
  <c r="AE74" i="13"/>
  <c r="AC74" i="13"/>
  <c r="AA74" i="13"/>
  <c r="Y74" i="13"/>
  <c r="W74" i="13"/>
  <c r="U74" i="13"/>
  <c r="S74" i="13"/>
  <c r="Q74" i="13"/>
  <c r="O74" i="13"/>
  <c r="M74" i="13"/>
  <c r="K74" i="13"/>
  <c r="I74" i="13"/>
  <c r="G74" i="13"/>
  <c r="E74" i="13"/>
  <c r="AQ73" i="13"/>
  <c r="AO73" i="13"/>
  <c r="AM73" i="13"/>
  <c r="AK73" i="13"/>
  <c r="AI73" i="13"/>
  <c r="AG73" i="13"/>
  <c r="AE73" i="13"/>
  <c r="AC73" i="13"/>
  <c r="AA73" i="13"/>
  <c r="Y73" i="13"/>
  <c r="W73" i="13"/>
  <c r="U73" i="13"/>
  <c r="S73" i="13"/>
  <c r="Q73" i="13"/>
  <c r="O73" i="13"/>
  <c r="M73" i="13"/>
  <c r="K73" i="13"/>
  <c r="I73" i="13"/>
  <c r="G73" i="13"/>
  <c r="E73" i="13"/>
  <c r="AQ72" i="13"/>
  <c r="AO72" i="13"/>
  <c r="AM72" i="13"/>
  <c r="AK72" i="13"/>
  <c r="AI72" i="13"/>
  <c r="AG72" i="13"/>
  <c r="AE72" i="13"/>
  <c r="AC72" i="13"/>
  <c r="AA72" i="13"/>
  <c r="Y72" i="13"/>
  <c r="W72" i="13"/>
  <c r="U72" i="13"/>
  <c r="S72" i="13"/>
  <c r="Q72" i="13"/>
  <c r="O72" i="13"/>
  <c r="M72" i="13"/>
  <c r="K72" i="13"/>
  <c r="I72" i="13"/>
  <c r="G72" i="13"/>
  <c r="E72" i="13"/>
  <c r="AQ71" i="13"/>
  <c r="AO71" i="13"/>
  <c r="AM71" i="13"/>
  <c r="AK71" i="13"/>
  <c r="AI71" i="13"/>
  <c r="AG71" i="13"/>
  <c r="AE71" i="13"/>
  <c r="AC71" i="13"/>
  <c r="AA71" i="13"/>
  <c r="Y71" i="13"/>
  <c r="W71" i="13"/>
  <c r="U71" i="13"/>
  <c r="S71" i="13"/>
  <c r="Q71" i="13"/>
  <c r="O71" i="13"/>
  <c r="M71" i="13"/>
  <c r="K71" i="13"/>
  <c r="I71" i="13"/>
  <c r="G71" i="13"/>
  <c r="E71" i="13"/>
  <c r="AQ70" i="13"/>
  <c r="AO70" i="13"/>
  <c r="AM70" i="13"/>
  <c r="AK70" i="13"/>
  <c r="AI70" i="13"/>
  <c r="AG70" i="13"/>
  <c r="AE70" i="13"/>
  <c r="AC70" i="13"/>
  <c r="AA70" i="13"/>
  <c r="Y70" i="13"/>
  <c r="W70" i="13"/>
  <c r="U70" i="13"/>
  <c r="S70" i="13"/>
  <c r="Q70" i="13"/>
  <c r="O70" i="13"/>
  <c r="M70" i="13"/>
  <c r="K70" i="13"/>
  <c r="I70" i="13"/>
  <c r="G70" i="13"/>
  <c r="E70" i="13"/>
  <c r="AQ69" i="13"/>
  <c r="AO69" i="13"/>
  <c r="AM69" i="13"/>
  <c r="AK69" i="13"/>
  <c r="AI69" i="13"/>
  <c r="AG69" i="13"/>
  <c r="AE69" i="13"/>
  <c r="AC69" i="13"/>
  <c r="AA69" i="13"/>
  <c r="Y69" i="13"/>
  <c r="W69" i="13"/>
  <c r="U69" i="13"/>
  <c r="S69" i="13"/>
  <c r="Q69" i="13"/>
  <c r="O69" i="13"/>
  <c r="M69" i="13"/>
  <c r="K69" i="13"/>
  <c r="I69" i="13"/>
  <c r="G69" i="13"/>
  <c r="E69" i="13"/>
  <c r="AQ68" i="13"/>
  <c r="AO68" i="13"/>
  <c r="AM68" i="13"/>
  <c r="AK68" i="13"/>
  <c r="AI68" i="13"/>
  <c r="AG68" i="13"/>
  <c r="AE68" i="13"/>
  <c r="AC68" i="13"/>
  <c r="AA68" i="13"/>
  <c r="Y68" i="13"/>
  <c r="W68" i="13"/>
  <c r="U68" i="13"/>
  <c r="S68" i="13"/>
  <c r="Q68" i="13"/>
  <c r="O68" i="13"/>
  <c r="M68" i="13"/>
  <c r="K68" i="13"/>
  <c r="I68" i="13"/>
  <c r="G68" i="13"/>
  <c r="E68" i="13"/>
  <c r="AQ67" i="13"/>
  <c r="AO67" i="13"/>
  <c r="AM67" i="13"/>
  <c r="AK67" i="13"/>
  <c r="AI67" i="13"/>
  <c r="AG67" i="13"/>
  <c r="AE67" i="13"/>
  <c r="AC67" i="13"/>
  <c r="AA67" i="13"/>
  <c r="Y67" i="13"/>
  <c r="W67" i="13"/>
  <c r="U67" i="13"/>
  <c r="S67" i="13"/>
  <c r="Q67" i="13"/>
  <c r="O67" i="13"/>
  <c r="M67" i="13"/>
  <c r="K67" i="13"/>
  <c r="I67" i="13"/>
  <c r="G67" i="13"/>
  <c r="E67" i="13"/>
  <c r="AQ66" i="13"/>
  <c r="AO66" i="13"/>
  <c r="AM66" i="13"/>
  <c r="AK66" i="13"/>
  <c r="AI66" i="13"/>
  <c r="AG66" i="13"/>
  <c r="AE66" i="13"/>
  <c r="AC66" i="13"/>
  <c r="AA66" i="13"/>
  <c r="Y66" i="13"/>
  <c r="W66" i="13"/>
  <c r="U66" i="13"/>
  <c r="S66" i="13"/>
  <c r="Q66" i="13"/>
  <c r="O66" i="13"/>
  <c r="M66" i="13"/>
  <c r="K66" i="13"/>
  <c r="I66" i="13"/>
  <c r="G66" i="13"/>
  <c r="E66" i="13"/>
  <c r="AQ65" i="13"/>
  <c r="AO65" i="13"/>
  <c r="AM65" i="13"/>
  <c r="AK65" i="13"/>
  <c r="AI65" i="13"/>
  <c r="AG65" i="13"/>
  <c r="AE65" i="13"/>
  <c r="AC65" i="13"/>
  <c r="AA65" i="13"/>
  <c r="Y65" i="13"/>
  <c r="W65" i="13"/>
  <c r="U65" i="13"/>
  <c r="S65" i="13"/>
  <c r="Q65" i="13"/>
  <c r="O65" i="13"/>
  <c r="M65" i="13"/>
  <c r="K65" i="13"/>
  <c r="I65" i="13"/>
  <c r="G65" i="13"/>
  <c r="E65" i="13"/>
  <c r="AQ64" i="13"/>
  <c r="AO64" i="13"/>
  <c r="AM64" i="13"/>
  <c r="AK64" i="13"/>
  <c r="AI64" i="13"/>
  <c r="AG64" i="13"/>
  <c r="AE64" i="13"/>
  <c r="AC64" i="13"/>
  <c r="AA64" i="13"/>
  <c r="Y64" i="13"/>
  <c r="W64" i="13"/>
  <c r="U64" i="13"/>
  <c r="S64" i="13"/>
  <c r="Q64" i="13"/>
  <c r="O64" i="13"/>
  <c r="M64" i="13"/>
  <c r="K64" i="13"/>
  <c r="I64" i="13"/>
  <c r="G64" i="13"/>
  <c r="E64" i="13"/>
  <c r="AQ63" i="13"/>
  <c r="AO63" i="13"/>
  <c r="AM63" i="13"/>
  <c r="AK63" i="13"/>
  <c r="AI63" i="13"/>
  <c r="AG63" i="13"/>
  <c r="AE63" i="13"/>
  <c r="AC63" i="13"/>
  <c r="AA63" i="13"/>
  <c r="Y63" i="13"/>
  <c r="W63" i="13"/>
  <c r="U63" i="13"/>
  <c r="S63" i="13"/>
  <c r="Q63" i="13"/>
  <c r="O63" i="13"/>
  <c r="M63" i="13"/>
  <c r="K63" i="13"/>
  <c r="I63" i="13"/>
  <c r="G63" i="13"/>
  <c r="E63" i="13"/>
  <c r="AQ62" i="13"/>
  <c r="AO62" i="13"/>
  <c r="AM62" i="13"/>
  <c r="AK62" i="13"/>
  <c r="AI62" i="13"/>
  <c r="AG62" i="13"/>
  <c r="AE62" i="13"/>
  <c r="AC62" i="13"/>
  <c r="AA62" i="13"/>
  <c r="Y62" i="13"/>
  <c r="W62" i="13"/>
  <c r="U62" i="13"/>
  <c r="S62" i="13"/>
  <c r="Q62" i="13"/>
  <c r="O62" i="13"/>
  <c r="M62" i="13"/>
  <c r="K62" i="13"/>
  <c r="I62" i="13"/>
  <c r="G62" i="13"/>
  <c r="E62" i="13"/>
  <c r="AQ61" i="13"/>
  <c r="AO61" i="13"/>
  <c r="AM61" i="13"/>
  <c r="AK61" i="13"/>
  <c r="AI61" i="13"/>
  <c r="AG61" i="13"/>
  <c r="AE61" i="13"/>
  <c r="AC61" i="13"/>
  <c r="AA61" i="13"/>
  <c r="Y61" i="13"/>
  <c r="W61" i="13"/>
  <c r="U61" i="13"/>
  <c r="S61" i="13"/>
  <c r="Q61" i="13"/>
  <c r="O61" i="13"/>
  <c r="M61" i="13"/>
  <c r="K61" i="13"/>
  <c r="I61" i="13"/>
  <c r="G61" i="13"/>
  <c r="E61" i="13"/>
  <c r="AQ60" i="13"/>
  <c r="AO60" i="13"/>
  <c r="AM60" i="13"/>
  <c r="AK60" i="13"/>
  <c r="AI60" i="13"/>
  <c r="AG60" i="13"/>
  <c r="AE60" i="13"/>
  <c r="AC60" i="13"/>
  <c r="AA60" i="13"/>
  <c r="Y60" i="13"/>
  <c r="W60" i="13"/>
  <c r="U60" i="13"/>
  <c r="S60" i="13"/>
  <c r="Q60" i="13"/>
  <c r="O60" i="13"/>
  <c r="M60" i="13"/>
  <c r="K60" i="13"/>
  <c r="I60" i="13"/>
  <c r="G60" i="13"/>
  <c r="E60" i="13"/>
  <c r="AQ59" i="13"/>
  <c r="AO59" i="13"/>
  <c r="AM59" i="13"/>
  <c r="AK59" i="13"/>
  <c r="AI59" i="13"/>
  <c r="AG59" i="13"/>
  <c r="AE59" i="13"/>
  <c r="AC59" i="13"/>
  <c r="AA59" i="13"/>
  <c r="Y59" i="13"/>
  <c r="W59" i="13"/>
  <c r="U59" i="13"/>
  <c r="S59" i="13"/>
  <c r="Q59" i="13"/>
  <c r="O59" i="13"/>
  <c r="M59" i="13"/>
  <c r="K59" i="13"/>
  <c r="I59" i="13"/>
  <c r="G59" i="13"/>
  <c r="E59" i="13"/>
  <c r="AQ58" i="13"/>
  <c r="AO58" i="13"/>
  <c r="AM58" i="13"/>
  <c r="AK58" i="13"/>
  <c r="AI58" i="13"/>
  <c r="AG58" i="13"/>
  <c r="AE58" i="13"/>
  <c r="AC58" i="13"/>
  <c r="AA58" i="13"/>
  <c r="Y58" i="13"/>
  <c r="W58" i="13"/>
  <c r="U58" i="13"/>
  <c r="S58" i="13"/>
  <c r="Q58" i="13"/>
  <c r="O58" i="13"/>
  <c r="M58" i="13"/>
  <c r="K58" i="13"/>
  <c r="I58" i="13"/>
  <c r="G58" i="13"/>
  <c r="E58" i="13"/>
  <c r="AQ57" i="13"/>
  <c r="AO57" i="13"/>
  <c r="AM57" i="13"/>
  <c r="AK57" i="13"/>
  <c r="AI57" i="13"/>
  <c r="AG57" i="13"/>
  <c r="AE57" i="13"/>
  <c r="AC57" i="13"/>
  <c r="AA57" i="13"/>
  <c r="Y57" i="13"/>
  <c r="W57" i="13"/>
  <c r="U57" i="13"/>
  <c r="S57" i="13"/>
  <c r="Q57" i="13"/>
  <c r="O57" i="13"/>
  <c r="M57" i="13"/>
  <c r="K57" i="13"/>
  <c r="I57" i="13"/>
  <c r="G57" i="13"/>
  <c r="E57" i="13"/>
  <c r="AQ56" i="13"/>
  <c r="AO56" i="13"/>
  <c r="AM56" i="13"/>
  <c r="AK56" i="13"/>
  <c r="AI56" i="13"/>
  <c r="AG56" i="13"/>
  <c r="AE56" i="13"/>
  <c r="AC56" i="13"/>
  <c r="AA56" i="13"/>
  <c r="Y56" i="13"/>
  <c r="W56" i="13"/>
  <c r="U56" i="13"/>
  <c r="S56" i="13"/>
  <c r="O56" i="13"/>
  <c r="M56" i="13"/>
  <c r="K56" i="13"/>
  <c r="I56" i="13"/>
  <c r="G56" i="13"/>
  <c r="E56" i="13"/>
  <c r="AQ55" i="13"/>
  <c r="AO55" i="13"/>
  <c r="AM55" i="13"/>
  <c r="AK55" i="13"/>
  <c r="AI55" i="13"/>
  <c r="AG55" i="13"/>
  <c r="AE55" i="13"/>
  <c r="AC55" i="13"/>
  <c r="AA55" i="13"/>
  <c r="Y55" i="13"/>
  <c r="W55" i="13"/>
  <c r="U55" i="13"/>
  <c r="S55" i="13"/>
  <c r="Q55" i="13"/>
  <c r="O55" i="13"/>
  <c r="M55" i="13"/>
  <c r="K55" i="13"/>
  <c r="I55" i="13"/>
  <c r="G55" i="13"/>
  <c r="E55" i="13"/>
  <c r="AQ54" i="13"/>
  <c r="AO54" i="13"/>
  <c r="AM54" i="13"/>
  <c r="AK54" i="13"/>
  <c r="AI54" i="13"/>
  <c r="AG54" i="13"/>
  <c r="AE54" i="13"/>
  <c r="AC54" i="13"/>
  <c r="AA54" i="13"/>
  <c r="Y54" i="13"/>
  <c r="W54" i="13"/>
  <c r="U54" i="13"/>
  <c r="S54" i="13"/>
  <c r="Q54" i="13"/>
  <c r="O54" i="13"/>
  <c r="M54" i="13"/>
  <c r="K54" i="13"/>
  <c r="I54" i="13"/>
  <c r="G54" i="13"/>
  <c r="E54" i="13"/>
  <c r="AQ53" i="13"/>
  <c r="AO53" i="13"/>
  <c r="AM53" i="13"/>
  <c r="AK53" i="13"/>
  <c r="AI53" i="13"/>
  <c r="AG53" i="13"/>
  <c r="AE53" i="13"/>
  <c r="AC53" i="13"/>
  <c r="AA53" i="13"/>
  <c r="Y53" i="13"/>
  <c r="W53" i="13"/>
  <c r="U53" i="13"/>
  <c r="S53" i="13"/>
  <c r="Q53" i="13"/>
  <c r="O53" i="13"/>
  <c r="M53" i="13"/>
  <c r="K53" i="13"/>
  <c r="I53" i="13"/>
  <c r="G53" i="13"/>
  <c r="E53" i="13"/>
  <c r="AQ52" i="13"/>
  <c r="AO52" i="13"/>
  <c r="AM52" i="13"/>
  <c r="AK52" i="13"/>
  <c r="AI52" i="13"/>
  <c r="AG52" i="13"/>
  <c r="AE52" i="13"/>
  <c r="AC52" i="13"/>
  <c r="AA52" i="13"/>
  <c r="Y52" i="13"/>
  <c r="W52" i="13"/>
  <c r="U52" i="13"/>
  <c r="S52" i="13"/>
  <c r="Q52" i="13"/>
  <c r="O52" i="13"/>
  <c r="M52" i="13"/>
  <c r="K52" i="13"/>
  <c r="I52" i="13"/>
  <c r="G52" i="13"/>
  <c r="E52" i="13"/>
  <c r="AQ51" i="13"/>
  <c r="AO51" i="13"/>
  <c r="AM51" i="13"/>
  <c r="AK51" i="13"/>
  <c r="AI51" i="13"/>
  <c r="AG51" i="13"/>
  <c r="AE51" i="13"/>
  <c r="AC51" i="13"/>
  <c r="AA51" i="13"/>
  <c r="Y51" i="13"/>
  <c r="W51" i="13"/>
  <c r="U51" i="13"/>
  <c r="S51" i="13"/>
  <c r="Q51" i="13"/>
  <c r="O51" i="13"/>
  <c r="M51" i="13"/>
  <c r="K51" i="13"/>
  <c r="I51" i="13"/>
  <c r="G51" i="13"/>
  <c r="E51" i="13"/>
  <c r="AQ50" i="13"/>
  <c r="AO50" i="13"/>
  <c r="AM50" i="13"/>
  <c r="AK50" i="13"/>
  <c r="AI50" i="13"/>
  <c r="AG50" i="13"/>
  <c r="AE50" i="13"/>
  <c r="AC50" i="13"/>
  <c r="AA50" i="13"/>
  <c r="Y50" i="13"/>
  <c r="W50" i="13"/>
  <c r="U50" i="13"/>
  <c r="S50" i="13"/>
  <c r="Q50" i="13"/>
  <c r="O50" i="13"/>
  <c r="M50" i="13"/>
  <c r="K50" i="13"/>
  <c r="I50" i="13"/>
  <c r="G50" i="13"/>
  <c r="E50" i="13"/>
  <c r="AQ49" i="13"/>
  <c r="AO49" i="13"/>
  <c r="AM49" i="13"/>
  <c r="AK49" i="13"/>
  <c r="AI49" i="13"/>
  <c r="AG49" i="13"/>
  <c r="AE49" i="13"/>
  <c r="AC49" i="13"/>
  <c r="AA49" i="13"/>
  <c r="X49" i="13"/>
  <c r="V49" i="13"/>
  <c r="T49" i="13"/>
  <c r="S49" i="13"/>
  <c r="P49" i="13"/>
  <c r="P56" i="13" s="1"/>
  <c r="O49" i="13"/>
  <c r="M49" i="13"/>
  <c r="K49" i="13"/>
  <c r="I49" i="13"/>
  <c r="G49" i="13"/>
  <c r="E49" i="13"/>
  <c r="AJ48" i="13"/>
  <c r="B48" i="13"/>
  <c r="AO48" i="13" s="1"/>
  <c r="AQ47" i="13"/>
  <c r="AO47" i="13"/>
  <c r="AM47" i="13"/>
  <c r="AK47" i="13"/>
  <c r="AI47" i="13"/>
  <c r="AG47" i="13"/>
  <c r="AE47" i="13"/>
  <c r="AC47" i="13"/>
  <c r="AA47" i="13"/>
  <c r="Y47" i="13"/>
  <c r="W47" i="13"/>
  <c r="U47" i="13"/>
  <c r="S47" i="13"/>
  <c r="Q47" i="13"/>
  <c r="O47" i="13"/>
  <c r="M47" i="13"/>
  <c r="K47" i="13"/>
  <c r="I47" i="13"/>
  <c r="G47" i="13"/>
  <c r="E47" i="13"/>
  <c r="AQ46" i="13"/>
  <c r="AO46" i="13"/>
  <c r="AM46" i="13"/>
  <c r="AK46" i="13"/>
  <c r="AI46" i="13"/>
  <c r="AG46" i="13"/>
  <c r="AE46" i="13"/>
  <c r="AC46" i="13"/>
  <c r="AA46" i="13"/>
  <c r="Y46" i="13"/>
  <c r="W46" i="13"/>
  <c r="U46" i="13"/>
  <c r="S46" i="13"/>
  <c r="Q46" i="13"/>
  <c r="O46" i="13"/>
  <c r="M46" i="13"/>
  <c r="K46" i="13"/>
  <c r="I46" i="13"/>
  <c r="G46" i="13"/>
  <c r="E46" i="13"/>
  <c r="AQ45" i="13"/>
  <c r="AO45" i="13"/>
  <c r="AM45" i="13"/>
  <c r="AK45" i="13"/>
  <c r="AI45" i="13"/>
  <c r="AG45" i="13"/>
  <c r="AE45" i="13"/>
  <c r="AC45" i="13"/>
  <c r="AA45" i="13"/>
  <c r="Y45" i="13"/>
  <c r="W45" i="13"/>
  <c r="U45" i="13"/>
  <c r="S45" i="13"/>
  <c r="Q45" i="13"/>
  <c r="O45" i="13"/>
  <c r="M45" i="13"/>
  <c r="K45" i="13"/>
  <c r="I45" i="13"/>
  <c r="G45" i="13"/>
  <c r="E45" i="13"/>
  <c r="AQ44" i="13"/>
  <c r="AO44" i="13"/>
  <c r="AM44" i="13"/>
  <c r="AK44" i="13"/>
  <c r="AI44" i="13"/>
  <c r="AG44" i="13"/>
  <c r="AE44" i="13"/>
  <c r="AC44" i="13"/>
  <c r="AA44" i="13"/>
  <c r="Y44" i="13"/>
  <c r="W44" i="13"/>
  <c r="U44" i="13"/>
  <c r="S44" i="13"/>
  <c r="Q44" i="13"/>
  <c r="O44" i="13"/>
  <c r="M44" i="13"/>
  <c r="K44" i="13"/>
  <c r="I44" i="13"/>
  <c r="G44" i="13"/>
  <c r="E44" i="13"/>
  <c r="AQ43" i="13"/>
  <c r="AO43" i="13"/>
  <c r="AM43" i="13"/>
  <c r="AK43" i="13"/>
  <c r="AI43" i="13"/>
  <c r="AG43" i="13"/>
  <c r="AE43" i="13"/>
  <c r="AC43" i="13"/>
  <c r="AA43" i="13"/>
  <c r="Y43" i="13"/>
  <c r="W43" i="13"/>
  <c r="U43" i="13"/>
  <c r="S43" i="13"/>
  <c r="Q43" i="13"/>
  <c r="O43" i="13"/>
  <c r="M43" i="13"/>
  <c r="K43" i="13"/>
  <c r="I43" i="13"/>
  <c r="G43" i="13"/>
  <c r="E43" i="13"/>
  <c r="AQ42" i="13"/>
  <c r="AO42" i="13"/>
  <c r="AM42" i="13"/>
  <c r="AK42" i="13"/>
  <c r="AI42" i="13"/>
  <c r="AG42" i="13"/>
  <c r="AE42" i="13"/>
  <c r="AC42" i="13"/>
  <c r="AA42" i="13"/>
  <c r="Y42" i="13"/>
  <c r="W42" i="13"/>
  <c r="U42" i="13"/>
  <c r="S42" i="13"/>
  <c r="Q42" i="13"/>
  <c r="O42" i="13"/>
  <c r="M42" i="13"/>
  <c r="K42" i="13"/>
  <c r="I42" i="13"/>
  <c r="G42" i="13"/>
  <c r="E42" i="13"/>
  <c r="AQ41" i="13"/>
  <c r="AO41" i="13"/>
  <c r="AM41" i="13"/>
  <c r="AK41" i="13"/>
  <c r="AI41" i="13"/>
  <c r="AG41" i="13"/>
  <c r="AE41" i="13"/>
  <c r="AC41" i="13"/>
  <c r="AA41" i="13"/>
  <c r="Y41" i="13"/>
  <c r="W41" i="13"/>
  <c r="U41" i="13"/>
  <c r="S41" i="13"/>
  <c r="Q41" i="13"/>
  <c r="O41" i="13"/>
  <c r="M41" i="13"/>
  <c r="K41" i="13"/>
  <c r="I41" i="13"/>
  <c r="G41" i="13"/>
  <c r="E41" i="13"/>
  <c r="AQ40" i="13"/>
  <c r="AO40" i="13"/>
  <c r="AM40" i="13"/>
  <c r="AK40" i="13"/>
  <c r="AI40" i="13"/>
  <c r="AG40" i="13"/>
  <c r="AE40" i="13"/>
  <c r="AC40" i="13"/>
  <c r="AA40" i="13"/>
  <c r="Y40" i="13"/>
  <c r="W40" i="13"/>
  <c r="U40" i="13"/>
  <c r="S40" i="13"/>
  <c r="Q40" i="13"/>
  <c r="O40" i="13"/>
  <c r="M40" i="13"/>
  <c r="K40" i="13"/>
  <c r="I40" i="13"/>
  <c r="G40" i="13"/>
  <c r="E40" i="13"/>
  <c r="AQ39" i="13"/>
  <c r="AO39" i="13"/>
  <c r="AM39" i="13"/>
  <c r="AK39" i="13"/>
  <c r="AI39" i="13"/>
  <c r="AG39" i="13"/>
  <c r="AE39" i="13"/>
  <c r="AC39" i="13"/>
  <c r="AA39" i="13"/>
  <c r="Y39" i="13"/>
  <c r="W39" i="13"/>
  <c r="U39" i="13"/>
  <c r="S39" i="13"/>
  <c r="Q39" i="13"/>
  <c r="O39" i="13"/>
  <c r="M39" i="13"/>
  <c r="K39" i="13"/>
  <c r="I39" i="13"/>
  <c r="G39" i="13"/>
  <c r="E39" i="13"/>
  <c r="AQ38" i="13"/>
  <c r="AO38" i="13"/>
  <c r="AM38" i="13"/>
  <c r="AK38" i="13"/>
  <c r="AI38" i="13"/>
  <c r="AG38" i="13"/>
  <c r="AE38" i="13"/>
  <c r="AC38" i="13"/>
  <c r="AA38" i="13"/>
  <c r="Y38" i="13"/>
  <c r="W38" i="13"/>
  <c r="U38" i="13"/>
  <c r="S38" i="13"/>
  <c r="Q38" i="13"/>
  <c r="O38" i="13"/>
  <c r="M38" i="13"/>
  <c r="K38" i="13"/>
  <c r="I38" i="13"/>
  <c r="G38" i="13"/>
  <c r="E38" i="13"/>
  <c r="AQ37" i="13"/>
  <c r="AO37" i="13"/>
  <c r="AM37" i="13"/>
  <c r="AK37" i="13"/>
  <c r="AI37" i="13"/>
  <c r="AG37" i="13"/>
  <c r="AE37" i="13"/>
  <c r="AC37" i="13"/>
  <c r="AA37" i="13"/>
  <c r="Y37" i="13"/>
  <c r="W37" i="13"/>
  <c r="U37" i="13"/>
  <c r="S37" i="13"/>
  <c r="Q37" i="13"/>
  <c r="O37" i="13"/>
  <c r="M37" i="13"/>
  <c r="K37" i="13"/>
  <c r="I37" i="13"/>
  <c r="G37" i="13"/>
  <c r="E37" i="13"/>
  <c r="AQ36" i="13"/>
  <c r="AO36" i="13"/>
  <c r="AM36" i="13"/>
  <c r="AK36" i="13"/>
  <c r="AI36" i="13"/>
  <c r="AG36" i="13"/>
  <c r="AE36" i="13"/>
  <c r="AC36" i="13"/>
  <c r="AA36" i="13"/>
  <c r="Y36" i="13"/>
  <c r="W36" i="13"/>
  <c r="U36" i="13"/>
  <c r="S36" i="13"/>
  <c r="Q36" i="13"/>
  <c r="O36" i="13"/>
  <c r="M36" i="13"/>
  <c r="K36" i="13"/>
  <c r="I36" i="13"/>
  <c r="G36" i="13"/>
  <c r="E36" i="13"/>
  <c r="AQ35" i="13"/>
  <c r="AO35" i="13"/>
  <c r="AM35" i="13"/>
  <c r="AK35" i="13"/>
  <c r="AI35" i="13"/>
  <c r="AG35" i="13"/>
  <c r="AE35" i="13"/>
  <c r="AC35" i="13"/>
  <c r="AA35" i="13"/>
  <c r="Y35" i="13"/>
  <c r="W35" i="13"/>
  <c r="U35" i="13"/>
  <c r="S35" i="13"/>
  <c r="Q35" i="13"/>
  <c r="O35" i="13"/>
  <c r="M35" i="13"/>
  <c r="K35" i="13"/>
  <c r="I35" i="13"/>
  <c r="G35" i="13"/>
  <c r="E35" i="13"/>
  <c r="AQ34" i="13"/>
  <c r="AO34" i="13"/>
  <c r="AM34" i="13"/>
  <c r="AK34" i="13"/>
  <c r="AI34" i="13"/>
  <c r="AG34" i="13"/>
  <c r="AE34" i="13"/>
  <c r="AC34" i="13"/>
  <c r="AA34" i="13"/>
  <c r="Y34" i="13"/>
  <c r="W34" i="13"/>
  <c r="U34" i="13"/>
  <c r="S34" i="13"/>
  <c r="Q34" i="13"/>
  <c r="O34" i="13"/>
  <c r="M34" i="13"/>
  <c r="K34" i="13"/>
  <c r="I34" i="13"/>
  <c r="G34" i="13"/>
  <c r="E34" i="13"/>
  <c r="AQ33" i="13"/>
  <c r="AO33" i="13"/>
  <c r="AM33" i="13"/>
  <c r="AK33" i="13"/>
  <c r="AI33" i="13"/>
  <c r="AG33" i="13"/>
  <c r="AE33" i="13"/>
  <c r="AC33" i="13"/>
  <c r="AA33" i="13"/>
  <c r="Y33" i="13"/>
  <c r="W33" i="13"/>
  <c r="U33" i="13"/>
  <c r="S33" i="13"/>
  <c r="Q33" i="13"/>
  <c r="O33" i="13"/>
  <c r="M33" i="13"/>
  <c r="K33" i="13"/>
  <c r="I33" i="13"/>
  <c r="G33" i="13"/>
  <c r="E33" i="13"/>
  <c r="AQ32" i="13"/>
  <c r="AO32" i="13"/>
  <c r="AM32" i="13"/>
  <c r="AK32" i="13"/>
  <c r="AI32" i="13"/>
  <c r="AG32" i="13"/>
  <c r="AE32" i="13"/>
  <c r="AC32" i="13"/>
  <c r="AA32" i="13"/>
  <c r="Y32" i="13"/>
  <c r="W32" i="13"/>
  <c r="U32" i="13"/>
  <c r="S32" i="13"/>
  <c r="Q32" i="13"/>
  <c r="O32" i="13"/>
  <c r="M32" i="13"/>
  <c r="K32" i="13"/>
  <c r="I32" i="13"/>
  <c r="G32" i="13"/>
  <c r="E32" i="13"/>
  <c r="AQ31" i="13"/>
  <c r="AO31" i="13"/>
  <c r="AM31" i="13"/>
  <c r="AK31" i="13"/>
  <c r="AI31" i="13"/>
  <c r="AG31" i="13"/>
  <c r="AE31" i="13"/>
  <c r="AC31" i="13"/>
  <c r="AA31" i="13"/>
  <c r="Y31" i="13"/>
  <c r="W31" i="13"/>
  <c r="U31" i="13"/>
  <c r="S31" i="13"/>
  <c r="Q31" i="13"/>
  <c r="O31" i="13"/>
  <c r="M31" i="13"/>
  <c r="K31" i="13"/>
  <c r="I31" i="13"/>
  <c r="G31" i="13"/>
  <c r="E31" i="13"/>
  <c r="AQ30" i="13"/>
  <c r="AO30" i="13"/>
  <c r="AM30" i="13"/>
  <c r="AK30" i="13"/>
  <c r="AI30" i="13"/>
  <c r="AG30" i="13"/>
  <c r="AE30" i="13"/>
  <c r="AC30" i="13"/>
  <c r="AA30" i="13"/>
  <c r="Y30" i="13"/>
  <c r="W30" i="13"/>
  <c r="U30" i="13"/>
  <c r="S30" i="13"/>
  <c r="Q30" i="13"/>
  <c r="O30" i="13"/>
  <c r="M30" i="13"/>
  <c r="K30" i="13"/>
  <c r="I30" i="13"/>
  <c r="G30" i="13"/>
  <c r="E30" i="13"/>
  <c r="AQ29" i="13"/>
  <c r="AO29" i="13"/>
  <c r="AM29" i="13"/>
  <c r="AK29" i="13"/>
  <c r="AI29" i="13"/>
  <c r="AG29" i="13"/>
  <c r="AE29" i="13"/>
  <c r="AC29" i="13"/>
  <c r="AA29" i="13"/>
  <c r="Y29" i="13"/>
  <c r="W29" i="13"/>
  <c r="U29" i="13"/>
  <c r="S29" i="13"/>
  <c r="Q29" i="13"/>
  <c r="O29" i="13"/>
  <c r="M29" i="13"/>
  <c r="K29" i="13"/>
  <c r="I29" i="13"/>
  <c r="G29" i="13"/>
  <c r="E29" i="13"/>
  <c r="AQ28" i="13"/>
  <c r="AO28" i="13"/>
  <c r="AM28" i="13"/>
  <c r="AK28" i="13"/>
  <c r="AI28" i="13"/>
  <c r="AG28" i="13"/>
  <c r="AE28" i="13"/>
  <c r="AC28" i="13"/>
  <c r="AA28" i="13"/>
  <c r="Y28" i="13"/>
  <c r="W28" i="13"/>
  <c r="U28" i="13"/>
  <c r="S28" i="13"/>
  <c r="Q28" i="13"/>
  <c r="O28" i="13"/>
  <c r="M28" i="13"/>
  <c r="K28" i="13"/>
  <c r="I28" i="13"/>
  <c r="G28" i="13"/>
  <c r="E28" i="13"/>
  <c r="AQ27" i="13"/>
  <c r="AO27" i="13"/>
  <c r="AM27" i="13"/>
  <c r="AK27" i="13"/>
  <c r="AI27" i="13"/>
  <c r="AG27" i="13"/>
  <c r="AE27" i="13"/>
  <c r="AC27" i="13"/>
  <c r="AA27" i="13"/>
  <c r="Y27" i="13"/>
  <c r="W27" i="13"/>
  <c r="U27" i="13"/>
  <c r="S27" i="13"/>
  <c r="Q27" i="13"/>
  <c r="O27" i="13"/>
  <c r="M27" i="13"/>
  <c r="K27" i="13"/>
  <c r="I27" i="13"/>
  <c r="G27" i="13"/>
  <c r="E27" i="13"/>
  <c r="AQ26" i="13"/>
  <c r="AO26" i="13"/>
  <c r="AM26" i="13"/>
  <c r="AK26" i="13"/>
  <c r="AI26" i="13"/>
  <c r="AG26" i="13"/>
  <c r="AE26" i="13"/>
  <c r="AC26" i="13"/>
  <c r="AA26" i="13"/>
  <c r="Y26" i="13"/>
  <c r="W26" i="13"/>
  <c r="U26" i="13"/>
  <c r="S26" i="13"/>
  <c r="Q26" i="13"/>
  <c r="O26" i="13"/>
  <c r="M26" i="13"/>
  <c r="K26" i="13"/>
  <c r="I26" i="13"/>
  <c r="G26" i="13"/>
  <c r="E26" i="13"/>
  <c r="AQ25" i="13"/>
  <c r="AO25" i="13"/>
  <c r="AM25" i="13"/>
  <c r="AK25" i="13"/>
  <c r="AI25" i="13"/>
  <c r="AG25" i="13"/>
  <c r="AE25" i="13"/>
  <c r="AC25" i="13"/>
  <c r="AA25" i="13"/>
  <c r="Y25" i="13"/>
  <c r="W25" i="13"/>
  <c r="U25" i="13"/>
  <c r="S25" i="13"/>
  <c r="Q25" i="13"/>
  <c r="O25" i="13"/>
  <c r="M25" i="13"/>
  <c r="K25" i="13"/>
  <c r="I25" i="13"/>
  <c r="G25" i="13"/>
  <c r="E25" i="13"/>
  <c r="AQ24" i="13"/>
  <c r="AO24" i="13"/>
  <c r="AM24" i="13"/>
  <c r="AK24" i="13"/>
  <c r="AI24" i="13"/>
  <c r="AG24" i="13"/>
  <c r="AE24" i="13"/>
  <c r="AC24" i="13"/>
  <c r="AA24" i="13"/>
  <c r="Y24" i="13"/>
  <c r="W24" i="13"/>
  <c r="U24" i="13"/>
  <c r="S24" i="13"/>
  <c r="Q24" i="13"/>
  <c r="O24" i="13"/>
  <c r="M24" i="13"/>
  <c r="K24" i="13"/>
  <c r="I24" i="13"/>
  <c r="G24" i="13"/>
  <c r="E24" i="13"/>
  <c r="AQ23" i="13"/>
  <c r="AO23" i="13"/>
  <c r="AM23" i="13"/>
  <c r="AK23" i="13"/>
  <c r="AI23" i="13"/>
  <c r="AG23" i="13"/>
  <c r="AE23" i="13"/>
  <c r="AC23" i="13"/>
  <c r="AA23" i="13"/>
  <c r="Y23" i="13"/>
  <c r="W23" i="13"/>
  <c r="U23" i="13"/>
  <c r="S23" i="13"/>
  <c r="Q23" i="13"/>
  <c r="O23" i="13"/>
  <c r="M23" i="13"/>
  <c r="K23" i="13"/>
  <c r="I23" i="13"/>
  <c r="G23" i="13"/>
  <c r="E23" i="13"/>
  <c r="AQ22" i="13"/>
  <c r="AO22" i="13"/>
  <c r="AM22" i="13"/>
  <c r="AK22" i="13"/>
  <c r="AI22" i="13"/>
  <c r="AG22" i="13"/>
  <c r="AE22" i="13"/>
  <c r="AC22" i="13"/>
  <c r="AA22" i="13"/>
  <c r="Y22" i="13"/>
  <c r="W22" i="13"/>
  <c r="U22" i="13"/>
  <c r="S22" i="13"/>
  <c r="Q22" i="13"/>
  <c r="O22" i="13"/>
  <c r="M22" i="13"/>
  <c r="K22" i="13"/>
  <c r="I22" i="13"/>
  <c r="G22" i="13"/>
  <c r="E22" i="13"/>
  <c r="AQ21" i="13"/>
  <c r="AO21" i="13"/>
  <c r="AM21" i="13"/>
  <c r="AK21" i="13"/>
  <c r="AI21" i="13"/>
  <c r="AG21" i="13"/>
  <c r="AE21" i="13"/>
  <c r="AC21" i="13"/>
  <c r="AA21" i="13"/>
  <c r="Y21" i="13"/>
  <c r="W21" i="13"/>
  <c r="U21" i="13"/>
  <c r="S21" i="13"/>
  <c r="Q21" i="13"/>
  <c r="O21" i="13"/>
  <c r="M21" i="13"/>
  <c r="K21" i="13"/>
  <c r="I21" i="13"/>
  <c r="G21" i="13"/>
  <c r="E21" i="13"/>
  <c r="AQ20" i="13"/>
  <c r="AO20" i="13"/>
  <c r="AM20" i="13"/>
  <c r="AK20" i="13"/>
  <c r="AI20" i="13"/>
  <c r="AG20" i="13"/>
  <c r="AE20" i="13"/>
  <c r="AC20" i="13"/>
  <c r="AA20" i="13"/>
  <c r="Y20" i="13"/>
  <c r="W20" i="13"/>
  <c r="U20" i="13"/>
  <c r="S20" i="13"/>
  <c r="Q20" i="13"/>
  <c r="O20" i="13"/>
  <c r="M20" i="13"/>
  <c r="K20" i="13"/>
  <c r="I20" i="13"/>
  <c r="G20" i="13"/>
  <c r="E20" i="13"/>
  <c r="AQ19" i="13"/>
  <c r="AO19" i="13"/>
  <c r="AM19" i="13"/>
  <c r="AK19" i="13"/>
  <c r="AI19" i="13"/>
  <c r="AG19" i="13"/>
  <c r="AE19" i="13"/>
  <c r="AC19" i="13"/>
  <c r="AA19" i="13"/>
  <c r="Y19" i="13"/>
  <c r="W19" i="13"/>
  <c r="U19" i="13"/>
  <c r="S19" i="13"/>
  <c r="Q19" i="13"/>
  <c r="O19" i="13"/>
  <c r="M19" i="13"/>
  <c r="K19" i="13"/>
  <c r="I19" i="13"/>
  <c r="G19" i="13"/>
  <c r="E19" i="13"/>
  <c r="AQ18" i="13"/>
  <c r="AO18" i="13"/>
  <c r="AM18" i="13"/>
  <c r="AK18" i="13"/>
  <c r="AI18" i="13"/>
  <c r="AG18" i="13"/>
  <c r="AE18" i="13"/>
  <c r="AC18" i="13"/>
  <c r="AA18" i="13"/>
  <c r="Y18" i="13"/>
  <c r="W18" i="13"/>
  <c r="U18" i="13"/>
  <c r="S18" i="13"/>
  <c r="Q18" i="13"/>
  <c r="O18" i="13"/>
  <c r="M18" i="13"/>
  <c r="K18" i="13"/>
  <c r="I18" i="13"/>
  <c r="G18" i="13"/>
  <c r="E18" i="13"/>
  <c r="AQ17" i="13"/>
  <c r="AO17" i="13"/>
  <c r="AM17" i="13"/>
  <c r="AK17" i="13"/>
  <c r="AI17" i="13"/>
  <c r="AG17" i="13"/>
  <c r="AE17" i="13"/>
  <c r="AC17" i="13"/>
  <c r="AA17" i="13"/>
  <c r="Y17" i="13"/>
  <c r="W17" i="13"/>
  <c r="U17" i="13"/>
  <c r="S17" i="13"/>
  <c r="Q17" i="13"/>
  <c r="O17" i="13"/>
  <c r="M17" i="13"/>
  <c r="K17" i="13"/>
  <c r="I17" i="13"/>
  <c r="G17" i="13"/>
  <c r="E17" i="13"/>
  <c r="AQ16" i="13"/>
  <c r="AO16" i="13"/>
  <c r="AM16" i="13"/>
  <c r="AK16" i="13"/>
  <c r="AI16" i="13"/>
  <c r="AG16" i="13"/>
  <c r="AE16" i="13"/>
  <c r="AC16" i="13"/>
  <c r="AA16" i="13"/>
  <c r="Y16" i="13"/>
  <c r="W16" i="13"/>
  <c r="U16" i="13"/>
  <c r="S16" i="13"/>
  <c r="Q16" i="13"/>
  <c r="O16" i="13"/>
  <c r="M16" i="13"/>
  <c r="K16" i="13"/>
  <c r="I16" i="13"/>
  <c r="G16" i="13"/>
  <c r="E16" i="13"/>
  <c r="AQ15" i="13"/>
  <c r="AO15" i="13"/>
  <c r="AM15" i="13"/>
  <c r="AK15" i="13"/>
  <c r="AI15" i="13"/>
  <c r="AG15" i="13"/>
  <c r="AE15" i="13"/>
  <c r="AC15" i="13"/>
  <c r="AA15" i="13"/>
  <c r="Y15" i="13"/>
  <c r="W15" i="13"/>
  <c r="U15" i="13"/>
  <c r="S15" i="13"/>
  <c r="Q15" i="13"/>
  <c r="O15" i="13"/>
  <c r="M15" i="13"/>
  <c r="K15" i="13"/>
  <c r="I15" i="13"/>
  <c r="G15" i="13"/>
  <c r="E15" i="13"/>
  <c r="AQ14" i="13"/>
  <c r="AO14" i="13"/>
  <c r="AM14" i="13"/>
  <c r="AK14" i="13"/>
  <c r="AI14" i="13"/>
  <c r="AG14" i="13"/>
  <c r="AE14" i="13"/>
  <c r="AC14" i="13"/>
  <c r="AA14" i="13"/>
  <c r="Y14" i="13"/>
  <c r="W14" i="13"/>
  <c r="U14" i="13"/>
  <c r="S14" i="13"/>
  <c r="Q14" i="13"/>
  <c r="O14" i="13"/>
  <c r="M14" i="13"/>
  <c r="K14" i="13"/>
  <c r="I14" i="13"/>
  <c r="G14" i="13"/>
  <c r="E14" i="13"/>
  <c r="AQ13" i="13"/>
  <c r="AO13" i="13"/>
  <c r="AM13" i="13"/>
  <c r="AK13" i="13"/>
  <c r="AI13" i="13"/>
  <c r="AG13" i="13"/>
  <c r="AE13" i="13"/>
  <c r="AC13" i="13"/>
  <c r="AA13" i="13"/>
  <c r="Y13" i="13"/>
  <c r="W13" i="13"/>
  <c r="U13" i="13"/>
  <c r="S13" i="13"/>
  <c r="Q13" i="13"/>
  <c r="O13" i="13"/>
  <c r="M13" i="13"/>
  <c r="K13" i="13"/>
  <c r="I13" i="13"/>
  <c r="G13" i="13"/>
  <c r="E13" i="13"/>
  <c r="AQ12" i="13"/>
  <c r="AO12" i="13"/>
  <c r="AM12" i="13"/>
  <c r="AK12" i="13"/>
  <c r="AI12" i="13"/>
  <c r="AG12" i="13"/>
  <c r="AE12" i="13"/>
  <c r="AC12" i="13"/>
  <c r="AA12" i="13"/>
  <c r="Y12" i="13"/>
  <c r="W12" i="13"/>
  <c r="U12" i="13"/>
  <c r="S12" i="13"/>
  <c r="Q12" i="13"/>
  <c r="O12" i="13"/>
  <c r="M12" i="13"/>
  <c r="K12" i="13"/>
  <c r="I12" i="13"/>
  <c r="G12" i="13"/>
  <c r="E12" i="13"/>
  <c r="AQ10" i="13"/>
  <c r="AO10" i="13"/>
  <c r="AM10" i="13"/>
  <c r="AK10" i="13"/>
  <c r="AI10" i="13"/>
  <c r="AG10" i="13"/>
  <c r="AE10" i="13"/>
  <c r="AC10" i="13"/>
  <c r="AA10" i="13"/>
  <c r="Y10" i="13"/>
  <c r="W10" i="13"/>
  <c r="U10" i="13"/>
  <c r="S10" i="13"/>
  <c r="Q10" i="13"/>
  <c r="O10" i="13"/>
  <c r="M10" i="13"/>
  <c r="K10" i="13"/>
  <c r="I10" i="13"/>
  <c r="G10" i="13"/>
  <c r="E10" i="13"/>
  <c r="HP50" i="15" l="1"/>
  <c r="L19" i="12" s="1"/>
  <c r="I7" i="14" s="1"/>
  <c r="K7" i="14" s="1"/>
  <c r="Q56" i="13"/>
  <c r="DR49" i="15"/>
  <c r="L16" i="12" s="1"/>
  <c r="I4" i="14" s="1"/>
  <c r="K4" i="14" s="1"/>
  <c r="K17" i="17"/>
  <c r="BQ41" i="16"/>
  <c r="BQ25" i="16"/>
  <c r="BQ27" i="16" s="1"/>
  <c r="AO1" i="13"/>
  <c r="AO2" i="13" s="1"/>
  <c r="E48" i="13"/>
  <c r="I48" i="13"/>
  <c r="M48" i="13"/>
  <c r="Q48" i="13"/>
  <c r="U48" i="13"/>
  <c r="Y48" i="13"/>
  <c r="AC48" i="13"/>
  <c r="AG48" i="13"/>
  <c r="AM48" i="13"/>
  <c r="AQ48" i="13"/>
  <c r="G48" i="13"/>
  <c r="K48" i="13"/>
  <c r="O48" i="13"/>
  <c r="S48" i="13"/>
  <c r="W48" i="13"/>
  <c r="AA48" i="13"/>
  <c r="AE48" i="13"/>
  <c r="AI48" i="13"/>
  <c r="AK48" i="13"/>
  <c r="E206" i="11"/>
  <c r="E189" i="11"/>
  <c r="E188" i="11"/>
  <c r="D188" i="11"/>
  <c r="E187" i="11"/>
  <c r="E180" i="11"/>
  <c r="E163" i="11"/>
  <c r="E162" i="11"/>
  <c r="D162" i="11"/>
  <c r="E161" i="11"/>
  <c r="E154" i="11"/>
  <c r="E137" i="11"/>
  <c r="E136" i="11"/>
  <c r="D136" i="11"/>
  <c r="E135" i="11"/>
  <c r="E128" i="11"/>
  <c r="E111" i="11"/>
  <c r="E110" i="11"/>
  <c r="D110" i="11"/>
  <c r="E109" i="11"/>
  <c r="E102" i="11"/>
  <c r="E85" i="11"/>
  <c r="E84" i="11"/>
  <c r="D84" i="11"/>
  <c r="E83" i="11"/>
  <c r="E76" i="11"/>
  <c r="E59" i="11"/>
  <c r="E58" i="11"/>
  <c r="D58" i="11"/>
  <c r="E57" i="11"/>
  <c r="E50" i="11"/>
  <c r="E33" i="11"/>
  <c r="E32" i="11"/>
  <c r="D32" i="11"/>
  <c r="E31" i="11"/>
  <c r="E24" i="11"/>
  <c r="N23" i="11"/>
  <c r="N22" i="11"/>
  <c r="E48" i="11" s="1"/>
  <c r="N21" i="11"/>
  <c r="N20" i="11"/>
  <c r="N19" i="11"/>
  <c r="R18" i="11"/>
  <c r="S18" i="11" s="1"/>
  <c r="N18" i="11"/>
  <c r="N17" i="11"/>
  <c r="N16" i="11"/>
  <c r="E20" i="11" s="1"/>
  <c r="E17" i="11" s="1"/>
  <c r="E16" i="11" s="1"/>
  <c r="F15" i="11" s="1"/>
  <c r="D7" i="11" s="1"/>
  <c r="F7" i="11" s="1"/>
  <c r="E7" i="11"/>
  <c r="E6" i="11"/>
  <c r="D6" i="11"/>
  <c r="E5" i="11"/>
  <c r="E9" i="11" s="1"/>
  <c r="K4" i="11" s="1"/>
  <c r="D5" i="11"/>
  <c r="F6" i="11" l="1"/>
  <c r="E61" i="11"/>
  <c r="K6" i="11" s="1"/>
  <c r="F84" i="11"/>
  <c r="E113" i="11"/>
  <c r="K8" i="11" s="1"/>
  <c r="F136" i="11"/>
  <c r="E165" i="11"/>
  <c r="K10" i="11" s="1"/>
  <c r="K18" i="17"/>
  <c r="K19" i="17" s="1"/>
  <c r="K20" i="17" s="1"/>
  <c r="K22" i="17" s="1"/>
  <c r="K23" i="17" s="1"/>
  <c r="AI1" i="13"/>
  <c r="AI3" i="13" s="1"/>
  <c r="AA1" i="13"/>
  <c r="AA3" i="13" s="1"/>
  <c r="S1" i="13"/>
  <c r="S3" i="13" s="1"/>
  <c r="K1" i="13"/>
  <c r="K3" i="13" s="1"/>
  <c r="AQ1" i="13"/>
  <c r="AQ3" i="13" s="1"/>
  <c r="AG6" i="13"/>
  <c r="AG5" i="13"/>
  <c r="AG4" i="13"/>
  <c r="AG3" i="13"/>
  <c r="AG2" i="13"/>
  <c r="AG1" i="13"/>
  <c r="Y1" i="13"/>
  <c r="Y3" i="13" s="1"/>
  <c r="Q1" i="13"/>
  <c r="Q3" i="13" s="1"/>
  <c r="I1" i="13"/>
  <c r="I3" i="13" s="1"/>
  <c r="AO3" i="13"/>
  <c r="AO6" i="13" s="1"/>
  <c r="AK1" i="13"/>
  <c r="AK3" i="13" s="1"/>
  <c r="AE1" i="13"/>
  <c r="AE3" i="13" s="1"/>
  <c r="W1" i="13"/>
  <c r="W3" i="13" s="1"/>
  <c r="O1" i="13"/>
  <c r="O3" i="13" s="1"/>
  <c r="G1" i="13"/>
  <c r="G3" i="13" s="1"/>
  <c r="AM6" i="13"/>
  <c r="AM5" i="13"/>
  <c r="AM4" i="13"/>
  <c r="AM3" i="13"/>
  <c r="AM2" i="13"/>
  <c r="AM1" i="13"/>
  <c r="AC1" i="13"/>
  <c r="AC3" i="13" s="1"/>
  <c r="U1" i="13"/>
  <c r="U3" i="13" s="1"/>
  <c r="M6" i="13"/>
  <c r="M5" i="13"/>
  <c r="M4" i="13"/>
  <c r="M3" i="13"/>
  <c r="M2" i="13"/>
  <c r="M1" i="13"/>
  <c r="E1" i="13"/>
  <c r="E3" i="13" s="1"/>
  <c r="F188" i="11"/>
  <c r="F16" i="11"/>
  <c r="F20" i="11"/>
  <c r="E35" i="11"/>
  <c r="K5" i="11" s="1"/>
  <c r="F5" i="11"/>
  <c r="F9" i="11" s="1"/>
  <c r="F32" i="11"/>
  <c r="F58" i="11"/>
  <c r="E87" i="11"/>
  <c r="K7" i="11" s="1"/>
  <c r="F110" i="11"/>
  <c r="E139" i="11"/>
  <c r="K9" i="11" s="1"/>
  <c r="F162" i="11"/>
  <c r="E191" i="11"/>
  <c r="K11" i="11" s="1"/>
  <c r="F11" i="11"/>
  <c r="F13" i="11" s="1"/>
  <c r="F197" i="11"/>
  <c r="F145" i="11"/>
  <c r="F93" i="11"/>
  <c r="F171" i="11"/>
  <c r="F119" i="11"/>
  <c r="F67" i="11"/>
  <c r="F41" i="11"/>
  <c r="F17" i="11"/>
  <c r="D189" i="11"/>
  <c r="F189" i="11" s="1"/>
  <c r="D137" i="11"/>
  <c r="F137" i="11" s="1"/>
  <c r="D85" i="11"/>
  <c r="F85" i="11" s="1"/>
  <c r="D163" i="11"/>
  <c r="F163" i="11" s="1"/>
  <c r="D111" i="11"/>
  <c r="F111" i="11" s="1"/>
  <c r="D59" i="11"/>
  <c r="F59" i="11" s="1"/>
  <c r="E174" i="11"/>
  <c r="F174" i="11" s="1"/>
  <c r="E122" i="11"/>
  <c r="F122" i="11" s="1"/>
  <c r="E70" i="11"/>
  <c r="F70" i="11" s="1"/>
  <c r="E200" i="11"/>
  <c r="E148" i="11"/>
  <c r="F148" i="11" s="1"/>
  <c r="E96" i="11"/>
  <c r="E175" i="11"/>
  <c r="F175" i="11" s="1"/>
  <c r="E123" i="11"/>
  <c r="F123" i="11" s="1"/>
  <c r="E71" i="11"/>
  <c r="F71" i="11" s="1"/>
  <c r="E201" i="11"/>
  <c r="E149" i="11"/>
  <c r="F149" i="11" s="1"/>
  <c r="E97" i="11"/>
  <c r="D187" i="11"/>
  <c r="F187" i="11" s="1"/>
  <c r="F191" i="11" s="1"/>
  <c r="D135" i="11"/>
  <c r="F135" i="11" s="1"/>
  <c r="F139" i="11" s="1"/>
  <c r="D83" i="11"/>
  <c r="F83" i="11" s="1"/>
  <c r="F87" i="11" s="1"/>
  <c r="D161" i="11"/>
  <c r="F161" i="11" s="1"/>
  <c r="F165" i="11" s="1"/>
  <c r="D109" i="11"/>
  <c r="F109" i="11" s="1"/>
  <c r="F113" i="11" s="1"/>
  <c r="D57" i="11"/>
  <c r="F57" i="11" s="1"/>
  <c r="F61" i="11" s="1"/>
  <c r="E167" i="11"/>
  <c r="E115" i="11"/>
  <c r="E63" i="11"/>
  <c r="E193" i="11"/>
  <c r="E141" i="11"/>
  <c r="E89" i="11"/>
  <c r="E172" i="11"/>
  <c r="F172" i="11" s="1"/>
  <c r="E120" i="11"/>
  <c r="F120" i="11" s="1"/>
  <c r="E68" i="11"/>
  <c r="F68" i="11" s="1"/>
  <c r="E198" i="11"/>
  <c r="E146" i="11"/>
  <c r="F146" i="11" s="1"/>
  <c r="E94" i="11"/>
  <c r="E173" i="11"/>
  <c r="F173" i="11" s="1"/>
  <c r="E121" i="11"/>
  <c r="F121" i="11" s="1"/>
  <c r="E69" i="11"/>
  <c r="F69" i="11" s="1"/>
  <c r="E199" i="11"/>
  <c r="E147" i="11"/>
  <c r="F147" i="11" s="1"/>
  <c r="E95" i="11"/>
  <c r="E176" i="11"/>
  <c r="F176" i="11" s="1"/>
  <c r="E124" i="11"/>
  <c r="F124" i="11" s="1"/>
  <c r="E72" i="11"/>
  <c r="F72" i="11" s="1"/>
  <c r="E202" i="11"/>
  <c r="E150" i="11"/>
  <c r="F150" i="11" s="1"/>
  <c r="E98" i="11"/>
  <c r="E19" i="11"/>
  <c r="F19" i="11" s="1"/>
  <c r="E204" i="11"/>
  <c r="E152" i="11"/>
  <c r="E100" i="11"/>
  <c r="E178" i="11"/>
  <c r="E126" i="11"/>
  <c r="E74" i="11"/>
  <c r="E37" i="11"/>
  <c r="E42" i="11"/>
  <c r="F42" i="11" s="1"/>
  <c r="E43" i="11"/>
  <c r="E44" i="11"/>
  <c r="F44" i="11" s="1"/>
  <c r="E45" i="11"/>
  <c r="E46" i="11"/>
  <c r="F46" i="11" s="1"/>
  <c r="E18" i="11"/>
  <c r="F18" i="11" s="1"/>
  <c r="D31" i="11"/>
  <c r="F31" i="11" s="1"/>
  <c r="D33" i="11"/>
  <c r="F33" i="11" s="1"/>
  <c r="F45" i="11" l="1"/>
  <c r="F43" i="11"/>
  <c r="F98" i="11"/>
  <c r="F202" i="11"/>
  <c r="F95" i="11"/>
  <c r="F199" i="11"/>
  <c r="F94" i="11"/>
  <c r="F198" i="11"/>
  <c r="F97" i="11"/>
  <c r="F201" i="11"/>
  <c r="F96" i="11"/>
  <c r="F200" i="11"/>
  <c r="E2" i="13"/>
  <c r="E5" i="13" s="1"/>
  <c r="U2" i="13"/>
  <c r="U4" i="13" s="1"/>
  <c r="AC2" i="13"/>
  <c r="AC5" i="13" s="1"/>
  <c r="G2" i="13"/>
  <c r="G5" i="13" s="1"/>
  <c r="O2" i="13"/>
  <c r="O5" i="13" s="1"/>
  <c r="W2" i="13"/>
  <c r="W4" i="13" s="1"/>
  <c r="AE2" i="13"/>
  <c r="AE5" i="13" s="1"/>
  <c r="AK2" i="13"/>
  <c r="AK5" i="13" s="1"/>
  <c r="E4" i="13"/>
  <c r="U6" i="13"/>
  <c r="AC6" i="13"/>
  <c r="W6" i="13"/>
  <c r="I2" i="13"/>
  <c r="Q2" i="13"/>
  <c r="Y2" i="13"/>
  <c r="AQ2" i="13"/>
  <c r="K2" i="13"/>
  <c r="S2" i="13"/>
  <c r="AA2" i="13"/>
  <c r="AI2" i="13"/>
  <c r="AO4" i="13"/>
  <c r="AO5" i="13"/>
  <c r="F35" i="11"/>
  <c r="F37" i="11" s="1"/>
  <c r="F39" i="11" s="1"/>
  <c r="F47" i="11" s="1"/>
  <c r="F115" i="11"/>
  <c r="F117" i="11" s="1"/>
  <c r="F125" i="11" s="1"/>
  <c r="F193" i="11"/>
  <c r="F195" i="11" s="1"/>
  <c r="F203" i="11" s="1"/>
  <c r="F63" i="11"/>
  <c r="F65" i="11" s="1"/>
  <c r="F73" i="11" s="1"/>
  <c r="F167" i="11"/>
  <c r="F169" i="11" s="1"/>
  <c r="F177" i="11" s="1"/>
  <c r="F141" i="11"/>
  <c r="F143" i="11" s="1"/>
  <c r="F151" i="11" s="1"/>
  <c r="F89" i="11"/>
  <c r="F91" i="11" s="1"/>
  <c r="F99" i="11" s="1"/>
  <c r="F21" i="11"/>
  <c r="AK4" i="13" l="1"/>
  <c r="U5" i="13"/>
  <c r="AK6" i="13"/>
  <c r="E6" i="13"/>
  <c r="AE6" i="13"/>
  <c r="O6" i="13"/>
  <c r="G6" i="13"/>
  <c r="G4" i="13"/>
  <c r="W5" i="13"/>
  <c r="AE4" i="13"/>
  <c r="O4" i="13"/>
  <c r="AC4" i="13"/>
  <c r="AA5" i="13"/>
  <c r="AA6" i="13"/>
  <c r="AA4" i="13"/>
  <c r="K5" i="13"/>
  <c r="K6" i="13"/>
  <c r="K4" i="13"/>
  <c r="Y5" i="13"/>
  <c r="Y6" i="13"/>
  <c r="Y4" i="13"/>
  <c r="I5" i="13"/>
  <c r="I6" i="13"/>
  <c r="I4" i="13"/>
  <c r="AI5" i="13"/>
  <c r="AI6" i="13"/>
  <c r="AI4" i="13"/>
  <c r="S5" i="13"/>
  <c r="S6" i="13"/>
  <c r="S4" i="13"/>
  <c r="AQ5" i="13"/>
  <c r="AQ6" i="13"/>
  <c r="AQ4" i="13"/>
  <c r="Q5" i="13"/>
  <c r="Q6" i="13"/>
  <c r="Q4" i="13"/>
  <c r="F48" i="11"/>
  <c r="F49" i="11" s="1"/>
  <c r="F50" i="11" s="1"/>
  <c r="F51" i="11" s="1"/>
  <c r="F204" i="11"/>
  <c r="F205" i="11" s="1"/>
  <c r="F206" i="11" s="1"/>
  <c r="F207" i="11" s="1"/>
  <c r="F100" i="11"/>
  <c r="F101" i="11" s="1"/>
  <c r="F102" i="11" s="1"/>
  <c r="F103" i="11" s="1"/>
  <c r="F152" i="11"/>
  <c r="F153" i="11" s="1"/>
  <c r="F154" i="11" s="1"/>
  <c r="F155" i="11" s="1"/>
  <c r="F22" i="11"/>
  <c r="F23" i="11" s="1"/>
  <c r="F24" i="11" s="1"/>
  <c r="F25" i="11" s="1"/>
  <c r="F178" i="11"/>
  <c r="F179" i="11" s="1"/>
  <c r="F180" i="11" s="1"/>
  <c r="F181" i="11" s="1"/>
  <c r="F74" i="11"/>
  <c r="F75" i="11" s="1"/>
  <c r="F76" i="11" s="1"/>
  <c r="F77" i="11" s="1"/>
  <c r="F126" i="11"/>
  <c r="F127" i="11" s="1"/>
  <c r="F128" i="11" s="1"/>
  <c r="F129" i="11" s="1"/>
  <c r="F130" i="11" l="1"/>
  <c r="M8" i="11" s="1"/>
  <c r="L8" i="11"/>
  <c r="F182" i="11"/>
  <c r="M10" i="11" s="1"/>
  <c r="L10" i="11"/>
  <c r="F78" i="11"/>
  <c r="M6" i="11" s="1"/>
  <c r="L6" i="11"/>
  <c r="F26" i="11"/>
  <c r="M4" i="11" s="1"/>
  <c r="L4" i="11"/>
  <c r="F156" i="11"/>
  <c r="M9" i="11" s="1"/>
  <c r="L9" i="11"/>
  <c r="F104" i="11"/>
  <c r="M7" i="11" s="1"/>
  <c r="L7" i="11"/>
  <c r="F208" i="11"/>
  <c r="M11" i="11" s="1"/>
  <c r="L11" i="11"/>
  <c r="F52" i="11"/>
  <c r="M5" i="11" s="1"/>
  <c r="L5" i="11"/>
  <c r="E142" i="10"/>
  <c r="E139" i="10"/>
  <c r="E131" i="10"/>
  <c r="F129" i="10"/>
  <c r="F128" i="10"/>
  <c r="D128" i="10"/>
  <c r="F127" i="10"/>
  <c r="F126" i="10"/>
  <c r="E112" i="10"/>
  <c r="E109" i="10"/>
  <c r="E101" i="10"/>
  <c r="F99" i="10" s="1"/>
  <c r="D98" i="10"/>
  <c r="F98" i="10" s="1"/>
  <c r="F97" i="10" s="1"/>
  <c r="F96" i="10" s="1"/>
  <c r="E82" i="10"/>
  <c r="E79" i="10"/>
  <c r="E71" i="10"/>
  <c r="F69" i="10"/>
  <c r="F68" i="10"/>
  <c r="D68" i="10"/>
  <c r="F67" i="10"/>
  <c r="F66" i="10"/>
  <c r="E52" i="10"/>
  <c r="E49" i="10"/>
  <c r="E41" i="10"/>
  <c r="F39" i="10" s="1"/>
  <c r="D38" i="10"/>
  <c r="F38" i="10" s="1"/>
  <c r="F37" i="10" s="1"/>
  <c r="F36" i="10" s="1"/>
  <c r="S18" i="10" s="1"/>
  <c r="E108" i="10" s="1"/>
  <c r="F108" i="10" s="1"/>
  <c r="S17" i="10" s="1"/>
  <c r="S15" i="10"/>
  <c r="S14" i="10"/>
  <c r="S13" i="10"/>
  <c r="S12" i="10"/>
  <c r="S11" i="10"/>
  <c r="E11" i="10"/>
  <c r="S10" i="10"/>
  <c r="F9" i="10"/>
  <c r="K8" i="10"/>
  <c r="D8" i="10"/>
  <c r="F8" i="10" s="1"/>
  <c r="K7" i="10"/>
  <c r="F7" i="10" s="1"/>
  <c r="K6" i="10"/>
  <c r="F6" i="10" s="1"/>
  <c r="K5" i="10"/>
  <c r="K4" i="10"/>
  <c r="F71" i="10" l="1"/>
  <c r="F131" i="10"/>
  <c r="F82" i="10"/>
  <c r="F142" i="10"/>
  <c r="F19" i="10"/>
  <c r="F22" i="10"/>
  <c r="E107" i="10"/>
  <c r="F107" i="10" s="1"/>
  <c r="F17" i="10"/>
  <c r="E110" i="10"/>
  <c r="F110" i="10" s="1"/>
  <c r="F20" i="10"/>
  <c r="F52" i="10"/>
  <c r="F79" i="10"/>
  <c r="F112" i="10"/>
  <c r="F139" i="10"/>
  <c r="F11" i="10"/>
  <c r="F13" i="10" s="1"/>
  <c r="E111" i="10"/>
  <c r="F111" i="10" s="1"/>
  <c r="F21" i="10"/>
  <c r="F73" i="10"/>
  <c r="F75" i="10" s="1"/>
  <c r="F133" i="10"/>
  <c r="F135" i="10" s="1"/>
  <c r="F41" i="10"/>
  <c r="F101" i="10"/>
  <c r="F49" i="10"/>
  <c r="E77" i="10"/>
  <c r="F77" i="10" s="1"/>
  <c r="E78" i="10"/>
  <c r="F78" i="10" s="1"/>
  <c r="E80" i="10"/>
  <c r="F80" i="10" s="1"/>
  <c r="E81" i="10"/>
  <c r="F81" i="10" s="1"/>
  <c r="F109" i="10"/>
  <c r="E137" i="10"/>
  <c r="F137" i="10" s="1"/>
  <c r="E138" i="10"/>
  <c r="F138" i="10" s="1"/>
  <c r="E140" i="10"/>
  <c r="F140" i="10" s="1"/>
  <c r="E141" i="10"/>
  <c r="F141" i="10" s="1"/>
  <c r="F18" i="10"/>
  <c r="E47" i="10"/>
  <c r="F47" i="10" s="1"/>
  <c r="E48" i="10"/>
  <c r="F48" i="10" s="1"/>
  <c r="E50" i="10"/>
  <c r="F50" i="10" s="1"/>
  <c r="E51" i="10"/>
  <c r="F51" i="10" s="1"/>
  <c r="F15" i="10" l="1"/>
  <c r="F43" i="10"/>
  <c r="F45" i="10" s="1"/>
  <c r="F54" i="10" s="1"/>
  <c r="F144" i="10"/>
  <c r="F84" i="10"/>
  <c r="F24" i="10"/>
  <c r="F103" i="10"/>
  <c r="F105" i="10" s="1"/>
  <c r="F114" i="10" s="1"/>
  <c r="F55" i="10" l="1"/>
  <c r="F56" i="10" s="1"/>
  <c r="F57" i="10" s="1"/>
  <c r="F58" i="10" s="1"/>
  <c r="F115" i="10"/>
  <c r="F116" i="10" s="1"/>
  <c r="F117" i="10" s="1"/>
  <c r="F118" i="10" s="1"/>
  <c r="F25" i="10"/>
  <c r="F26" i="10" s="1"/>
  <c r="F27" i="10" s="1"/>
  <c r="F28" i="10" s="1"/>
  <c r="F145" i="10"/>
  <c r="F146" i="10" s="1"/>
  <c r="F147" i="10" s="1"/>
  <c r="F148" i="10" s="1"/>
  <c r="F85" i="10"/>
  <c r="F86" i="10" s="1"/>
  <c r="F87" i="10" s="1"/>
  <c r="F88" i="10" s="1"/>
  <c r="F59" i="10" l="1"/>
  <c r="N5" i="10" s="1"/>
  <c r="O5" i="10"/>
  <c r="F119" i="10"/>
  <c r="N7" i="10" s="1"/>
  <c r="O7" i="10"/>
  <c r="F89" i="10"/>
  <c r="N6" i="10" s="1"/>
  <c r="O6" i="10"/>
  <c r="F149" i="10"/>
  <c r="N8" i="10" s="1"/>
  <c r="O8" i="10"/>
  <c r="F29" i="10"/>
  <c r="N4" i="10" s="1"/>
  <c r="O4" i="10"/>
  <c r="E349" i="7" l="1"/>
  <c r="E347" i="7"/>
  <c r="E336" i="7"/>
  <c r="E332" i="7"/>
  <c r="D332" i="7"/>
  <c r="E331" i="7"/>
  <c r="D331" i="7"/>
  <c r="E330" i="7"/>
  <c r="D330" i="7"/>
  <c r="E329" i="7"/>
  <c r="E334" i="7" s="1"/>
  <c r="D329" i="7"/>
  <c r="E322" i="7"/>
  <c r="E320" i="7"/>
  <c r="E309" i="7"/>
  <c r="E305" i="7"/>
  <c r="D305" i="7"/>
  <c r="F305" i="7" s="1"/>
  <c r="E304" i="7"/>
  <c r="D304" i="7"/>
  <c r="F304" i="7" s="1"/>
  <c r="E303" i="7"/>
  <c r="D303" i="7"/>
  <c r="F303" i="7" s="1"/>
  <c r="E302" i="7"/>
  <c r="D302" i="7"/>
  <c r="F302" i="7" s="1"/>
  <c r="F307" i="7" s="1"/>
  <c r="E295" i="7"/>
  <c r="E293" i="7"/>
  <c r="E282" i="7"/>
  <c r="E278" i="7"/>
  <c r="D278" i="7"/>
  <c r="E277" i="7"/>
  <c r="D277" i="7"/>
  <c r="E276" i="7"/>
  <c r="D276" i="7"/>
  <c r="E275" i="7"/>
  <c r="E280" i="7" s="1"/>
  <c r="D275" i="7"/>
  <c r="E268" i="7"/>
  <c r="E266" i="7"/>
  <c r="E255" i="7"/>
  <c r="E251" i="7"/>
  <c r="D251" i="7"/>
  <c r="F251" i="7" s="1"/>
  <c r="E250" i="7"/>
  <c r="D250" i="7"/>
  <c r="F250" i="7" s="1"/>
  <c r="E249" i="7"/>
  <c r="D249" i="7"/>
  <c r="F249" i="7" s="1"/>
  <c r="E248" i="7"/>
  <c r="D248" i="7"/>
  <c r="F248" i="7" s="1"/>
  <c r="F253" i="7" s="1"/>
  <c r="E241" i="7"/>
  <c r="E239" i="7"/>
  <c r="E228" i="7"/>
  <c r="E224" i="7"/>
  <c r="D224" i="7"/>
  <c r="E223" i="7"/>
  <c r="D223" i="7"/>
  <c r="E222" i="7"/>
  <c r="D222" i="7"/>
  <c r="E221" i="7"/>
  <c r="E226" i="7" s="1"/>
  <c r="D221" i="7"/>
  <c r="E214" i="7"/>
  <c r="E212" i="7"/>
  <c r="E201" i="7"/>
  <c r="E197" i="7"/>
  <c r="D197" i="7"/>
  <c r="F197" i="7" s="1"/>
  <c r="E196" i="7"/>
  <c r="D196" i="7"/>
  <c r="F196" i="7" s="1"/>
  <c r="E195" i="7"/>
  <c r="D195" i="7"/>
  <c r="F195" i="7" s="1"/>
  <c r="E194" i="7"/>
  <c r="D194" i="7"/>
  <c r="F194" i="7" s="1"/>
  <c r="F199" i="7" s="1"/>
  <c r="E187" i="7"/>
  <c r="E185" i="7"/>
  <c r="E174" i="7"/>
  <c r="E170" i="7"/>
  <c r="D170" i="7"/>
  <c r="E169" i="7"/>
  <c r="D169" i="7"/>
  <c r="E168" i="7"/>
  <c r="D168" i="7"/>
  <c r="E167" i="7"/>
  <c r="E172" i="7" s="1"/>
  <c r="L10" i="7" s="1"/>
  <c r="D167" i="7"/>
  <c r="E160" i="7"/>
  <c r="E158" i="7"/>
  <c r="E147" i="7"/>
  <c r="E143" i="7"/>
  <c r="D143" i="7"/>
  <c r="F143" i="7" s="1"/>
  <c r="E142" i="7"/>
  <c r="D142" i="7"/>
  <c r="F142" i="7" s="1"/>
  <c r="E141" i="7"/>
  <c r="D141" i="7"/>
  <c r="F141" i="7" s="1"/>
  <c r="E140" i="7"/>
  <c r="D140" i="7"/>
  <c r="F140" i="7" s="1"/>
  <c r="F145" i="7" s="1"/>
  <c r="E133" i="7"/>
  <c r="E131" i="7"/>
  <c r="E120" i="7"/>
  <c r="E116" i="7"/>
  <c r="D116" i="7"/>
  <c r="E115" i="7"/>
  <c r="D115" i="7"/>
  <c r="E114" i="7"/>
  <c r="D114" i="7"/>
  <c r="E113" i="7"/>
  <c r="E118" i="7" s="1"/>
  <c r="L8" i="7" s="1"/>
  <c r="D113" i="7"/>
  <c r="E106" i="7"/>
  <c r="E104" i="7"/>
  <c r="E93" i="7"/>
  <c r="E89" i="7"/>
  <c r="D89" i="7"/>
  <c r="F89" i="7" s="1"/>
  <c r="E88" i="7"/>
  <c r="D88" i="7"/>
  <c r="F88" i="7" s="1"/>
  <c r="E87" i="7"/>
  <c r="D87" i="7"/>
  <c r="F87" i="7" s="1"/>
  <c r="E86" i="7"/>
  <c r="D86" i="7"/>
  <c r="F86" i="7" s="1"/>
  <c r="F91" i="7" s="1"/>
  <c r="E79" i="7"/>
  <c r="E77" i="7"/>
  <c r="E73" i="7"/>
  <c r="E66" i="7"/>
  <c r="E62" i="7"/>
  <c r="D62" i="7"/>
  <c r="E61" i="7"/>
  <c r="D61" i="7"/>
  <c r="E60" i="7"/>
  <c r="D60" i="7"/>
  <c r="E59" i="7"/>
  <c r="E64" i="7" s="1"/>
  <c r="L6" i="7" s="1"/>
  <c r="D59" i="7"/>
  <c r="E52" i="7"/>
  <c r="E50" i="7"/>
  <c r="E39" i="7"/>
  <c r="E35" i="7"/>
  <c r="E37" i="7" s="1"/>
  <c r="L5" i="7" s="1"/>
  <c r="D35" i="7"/>
  <c r="F35" i="7" s="1"/>
  <c r="D34" i="7"/>
  <c r="F34" i="7" s="1"/>
  <c r="D33" i="7"/>
  <c r="F33" i="7" s="1"/>
  <c r="O32" i="7"/>
  <c r="D32" i="7"/>
  <c r="F32" i="7" s="1"/>
  <c r="O31" i="7"/>
  <c r="O30" i="7"/>
  <c r="O29" i="7"/>
  <c r="O28" i="7"/>
  <c r="O27" i="7"/>
  <c r="O26" i="7"/>
  <c r="O25" i="7"/>
  <c r="E25" i="7"/>
  <c r="O24" i="7"/>
  <c r="O23" i="7"/>
  <c r="E23" i="7"/>
  <c r="O22" i="7"/>
  <c r="O21" i="7"/>
  <c r="O20" i="7"/>
  <c r="E19" i="7"/>
  <c r="S18" i="7"/>
  <c r="R18" i="7"/>
  <c r="S17" i="7"/>
  <c r="R17" i="7"/>
  <c r="S16" i="7"/>
  <c r="R16" i="7"/>
  <c r="L16" i="7"/>
  <c r="S15" i="7"/>
  <c r="E129" i="7" s="1"/>
  <c r="R15" i="7"/>
  <c r="S14" i="7"/>
  <c r="E182" i="7" s="1"/>
  <c r="F182" i="7" s="1"/>
  <c r="R14" i="7"/>
  <c r="L14" i="7"/>
  <c r="S13" i="7"/>
  <c r="E127" i="7" s="1"/>
  <c r="R13" i="7"/>
  <c r="S12" i="7"/>
  <c r="E180" i="7" s="1"/>
  <c r="F180" i="7" s="1"/>
  <c r="R12" i="7"/>
  <c r="L12" i="7"/>
  <c r="E12" i="7"/>
  <c r="S11" i="7"/>
  <c r="E179" i="7" s="1"/>
  <c r="F179" i="7" s="1"/>
  <c r="R11" i="7"/>
  <c r="S10" i="7"/>
  <c r="R10" i="7"/>
  <c r="S8" i="7"/>
  <c r="E8" i="7"/>
  <c r="D8" i="7"/>
  <c r="E7" i="7"/>
  <c r="D7" i="7"/>
  <c r="S6" i="7"/>
  <c r="E6" i="7"/>
  <c r="D6" i="7"/>
  <c r="F6" i="7" s="1"/>
  <c r="S5" i="7"/>
  <c r="E5" i="7"/>
  <c r="D5" i="7"/>
  <c r="F37" i="7" l="1"/>
  <c r="F5" i="7"/>
  <c r="E10" i="7"/>
  <c r="L4" i="7" s="1"/>
  <c r="F7" i="7"/>
  <c r="F8" i="7"/>
  <c r="E17" i="7"/>
  <c r="E20" i="7"/>
  <c r="F59" i="7"/>
  <c r="F60" i="7"/>
  <c r="F61" i="7"/>
  <c r="F62" i="7"/>
  <c r="E74" i="7"/>
  <c r="E91" i="7"/>
  <c r="L7" i="7" s="1"/>
  <c r="F113" i="7"/>
  <c r="F114" i="7"/>
  <c r="F115" i="7"/>
  <c r="F116" i="7"/>
  <c r="E145" i="7"/>
  <c r="L9" i="7" s="1"/>
  <c r="F167" i="7"/>
  <c r="F168" i="7"/>
  <c r="F169" i="7"/>
  <c r="F170" i="7"/>
  <c r="E199" i="7"/>
  <c r="L11" i="7" s="1"/>
  <c r="F221" i="7"/>
  <c r="F222" i="7"/>
  <c r="F223" i="7"/>
  <c r="F224" i="7"/>
  <c r="E253" i="7"/>
  <c r="L13" i="7" s="1"/>
  <c r="F275" i="7"/>
  <c r="F276" i="7"/>
  <c r="F277" i="7"/>
  <c r="F278" i="7"/>
  <c r="E307" i="7"/>
  <c r="L15" i="7" s="1"/>
  <c r="F329" i="7"/>
  <c r="F330" i="7"/>
  <c r="F331" i="7"/>
  <c r="F332" i="7"/>
  <c r="F39" i="7"/>
  <c r="F41" i="7" s="1"/>
  <c r="F73" i="7"/>
  <c r="F93" i="7"/>
  <c r="F95" i="7" s="1"/>
  <c r="F147" i="7"/>
  <c r="F149" i="7" s="1"/>
  <c r="F10" i="7"/>
  <c r="F127" i="7"/>
  <c r="F129" i="7"/>
  <c r="F17" i="7"/>
  <c r="F20" i="7"/>
  <c r="F74" i="7"/>
  <c r="E313" i="7"/>
  <c r="F313" i="7" s="1"/>
  <c r="E259" i="7"/>
  <c r="F259" i="7" s="1"/>
  <c r="E205" i="7"/>
  <c r="F205" i="7" s="1"/>
  <c r="E340" i="7"/>
  <c r="E286" i="7"/>
  <c r="F286" i="7" s="1"/>
  <c r="E232" i="7"/>
  <c r="F232" i="7" s="1"/>
  <c r="E18" i="7"/>
  <c r="F18" i="7" s="1"/>
  <c r="E70" i="7"/>
  <c r="F70" i="7" s="1"/>
  <c r="E71" i="7"/>
  <c r="F71" i="7" s="1"/>
  <c r="E72" i="7"/>
  <c r="F72" i="7" s="1"/>
  <c r="E75" i="7"/>
  <c r="F75" i="7" s="1"/>
  <c r="E124" i="7"/>
  <c r="F124" i="7" s="1"/>
  <c r="E125" i="7"/>
  <c r="F125" i="7" s="1"/>
  <c r="E126" i="7"/>
  <c r="F126" i="7" s="1"/>
  <c r="E128" i="7"/>
  <c r="F128" i="7" s="1"/>
  <c r="E178" i="7"/>
  <c r="F178" i="7" s="1"/>
  <c r="F201" i="7"/>
  <c r="F203" i="7" s="1"/>
  <c r="F211" i="7" s="1"/>
  <c r="F255" i="7"/>
  <c r="F257" i="7" s="1"/>
  <c r="F309" i="7"/>
  <c r="F311" i="7" s="1"/>
  <c r="F319" i="7" s="1"/>
  <c r="E315" i="7"/>
  <c r="F315" i="7" s="1"/>
  <c r="E261" i="7"/>
  <c r="F261" i="7" s="1"/>
  <c r="E207" i="7"/>
  <c r="F207" i="7" s="1"/>
  <c r="E342" i="7"/>
  <c r="F342" i="7" s="1"/>
  <c r="E288" i="7"/>
  <c r="F288" i="7" s="1"/>
  <c r="E234" i="7"/>
  <c r="F234" i="7" s="1"/>
  <c r="E318" i="7"/>
  <c r="F318" i="7" s="1"/>
  <c r="E264" i="7"/>
  <c r="F264" i="7" s="1"/>
  <c r="E210" i="7"/>
  <c r="F210" i="7" s="1"/>
  <c r="E345" i="7"/>
  <c r="F345" i="7" s="1"/>
  <c r="E291" i="7"/>
  <c r="F291" i="7" s="1"/>
  <c r="E237" i="7"/>
  <c r="F237" i="7" s="1"/>
  <c r="E314" i="7"/>
  <c r="F314" i="7" s="1"/>
  <c r="E260" i="7"/>
  <c r="F260" i="7" s="1"/>
  <c r="E206" i="7"/>
  <c r="F206" i="7" s="1"/>
  <c r="E341" i="7"/>
  <c r="F341" i="7" s="1"/>
  <c r="E287" i="7"/>
  <c r="F287" i="7" s="1"/>
  <c r="E233" i="7"/>
  <c r="F233" i="7" s="1"/>
  <c r="E316" i="7"/>
  <c r="F316" i="7" s="1"/>
  <c r="E262" i="7"/>
  <c r="F262" i="7" s="1"/>
  <c r="E208" i="7"/>
  <c r="F208" i="7" s="1"/>
  <c r="E343" i="7"/>
  <c r="F343" i="7" s="1"/>
  <c r="E289" i="7"/>
  <c r="F289" i="7" s="1"/>
  <c r="E235" i="7"/>
  <c r="F235" i="7" s="1"/>
  <c r="E317" i="7"/>
  <c r="F317" i="7" s="1"/>
  <c r="E263" i="7"/>
  <c r="F263" i="7" s="1"/>
  <c r="E209" i="7"/>
  <c r="F209" i="7" s="1"/>
  <c r="E344" i="7"/>
  <c r="F344" i="7" s="1"/>
  <c r="E290" i="7"/>
  <c r="F290" i="7" s="1"/>
  <c r="E236" i="7"/>
  <c r="F236" i="7" s="1"/>
  <c r="E16" i="7"/>
  <c r="F16" i="7" s="1"/>
  <c r="E21" i="7"/>
  <c r="F21" i="7" s="1"/>
  <c r="E43" i="7"/>
  <c r="F43" i="7" s="1"/>
  <c r="E44" i="7"/>
  <c r="F44" i="7" s="1"/>
  <c r="E45" i="7"/>
  <c r="F45" i="7" s="1"/>
  <c r="E46" i="7"/>
  <c r="F46" i="7" s="1"/>
  <c r="E47" i="7"/>
  <c r="F47" i="7" s="1"/>
  <c r="E48" i="7"/>
  <c r="F48" i="7" s="1"/>
  <c r="E97" i="7"/>
  <c r="F97" i="7" s="1"/>
  <c r="E98" i="7"/>
  <c r="F98" i="7" s="1"/>
  <c r="E99" i="7"/>
  <c r="F99" i="7" s="1"/>
  <c r="E100" i="7"/>
  <c r="F100" i="7" s="1"/>
  <c r="E101" i="7"/>
  <c r="F101" i="7" s="1"/>
  <c r="E102" i="7"/>
  <c r="F102" i="7" s="1"/>
  <c r="E151" i="7"/>
  <c r="F151" i="7" s="1"/>
  <c r="E152" i="7"/>
  <c r="F152" i="7" s="1"/>
  <c r="E153" i="7"/>
  <c r="F153" i="7" s="1"/>
  <c r="E154" i="7"/>
  <c r="F154" i="7" s="1"/>
  <c r="E155" i="7"/>
  <c r="F155" i="7" s="1"/>
  <c r="E156" i="7"/>
  <c r="F156" i="7" s="1"/>
  <c r="E181" i="7"/>
  <c r="F181" i="7" s="1"/>
  <c r="E183" i="7"/>
  <c r="F183" i="7" s="1"/>
  <c r="F265" i="7" l="1"/>
  <c r="F266" i="7" s="1"/>
  <c r="F267" i="7" s="1"/>
  <c r="F268" i="7" s="1"/>
  <c r="F269" i="7" s="1"/>
  <c r="F340" i="7"/>
  <c r="F103" i="7"/>
  <c r="F104" i="7" s="1"/>
  <c r="F105" i="7" s="1"/>
  <c r="F106" i="7" s="1"/>
  <c r="F107" i="7" s="1"/>
  <c r="F19" i="7"/>
  <c r="F334" i="7"/>
  <c r="F226" i="7"/>
  <c r="F118" i="7"/>
  <c r="F64" i="7"/>
  <c r="F66" i="7" s="1"/>
  <c r="F68" i="7" s="1"/>
  <c r="F76" i="7" s="1"/>
  <c r="F157" i="7"/>
  <c r="F159" i="7" s="1"/>
  <c r="F160" i="7" s="1"/>
  <c r="F161" i="7" s="1"/>
  <c r="F280" i="7"/>
  <c r="F172" i="7"/>
  <c r="F320" i="7"/>
  <c r="F321" i="7"/>
  <c r="F322" i="7" s="1"/>
  <c r="F323" i="7" s="1"/>
  <c r="F212" i="7"/>
  <c r="F213" i="7"/>
  <c r="F214" i="7" s="1"/>
  <c r="F215" i="7" s="1"/>
  <c r="F77" i="7"/>
  <c r="F78" i="7" s="1"/>
  <c r="F79" i="7" s="1"/>
  <c r="F80" i="7" s="1"/>
  <c r="F158" i="7"/>
  <c r="F12" i="7"/>
  <c r="F14" i="7" s="1"/>
  <c r="F22" i="7" s="1"/>
  <c r="F49" i="7"/>
  <c r="F282" i="7" l="1"/>
  <c r="F284" i="7" s="1"/>
  <c r="F292" i="7" s="1"/>
  <c r="F293" i="7" s="1"/>
  <c r="F294" i="7" s="1"/>
  <c r="F295" i="7" s="1"/>
  <c r="F296" i="7" s="1"/>
  <c r="F230" i="7"/>
  <c r="F238" i="7" s="1"/>
  <c r="F228" i="7"/>
  <c r="F176" i="7"/>
  <c r="F184" i="7" s="1"/>
  <c r="F185" i="7" s="1"/>
  <c r="F186" i="7" s="1"/>
  <c r="F187" i="7" s="1"/>
  <c r="F188" i="7" s="1"/>
  <c r="F174" i="7"/>
  <c r="F122" i="7"/>
  <c r="F130" i="7" s="1"/>
  <c r="F120" i="7"/>
  <c r="F338" i="7"/>
  <c r="F346" i="7" s="1"/>
  <c r="F347" i="7" s="1"/>
  <c r="F348" i="7" s="1"/>
  <c r="F349" i="7" s="1"/>
  <c r="F350" i="7" s="1"/>
  <c r="F351" i="7" s="1"/>
  <c r="N16" i="7" s="1"/>
  <c r="F336" i="7"/>
  <c r="F23" i="7"/>
  <c r="F24" i="7" s="1"/>
  <c r="F25" i="7" s="1"/>
  <c r="F26" i="7" s="1"/>
  <c r="F27" i="7" s="1"/>
  <c r="O16" i="7"/>
  <c r="F81" i="7"/>
  <c r="N6" i="7" s="1"/>
  <c r="O6" i="7"/>
  <c r="F50" i="7"/>
  <c r="F51" i="7"/>
  <c r="F52" i="7" s="1"/>
  <c r="F53" i="7" s="1"/>
  <c r="O9" i="7"/>
  <c r="F162" i="7"/>
  <c r="N9" i="7" s="1"/>
  <c r="F216" i="7"/>
  <c r="N11" i="7" s="1"/>
  <c r="O11" i="7"/>
  <c r="F324" i="7"/>
  <c r="N15" i="7" s="1"/>
  <c r="O15" i="7"/>
  <c r="O7" i="7"/>
  <c r="F108" i="7"/>
  <c r="N7" i="7" s="1"/>
  <c r="F270" i="7"/>
  <c r="N13" i="7" s="1"/>
  <c r="O13" i="7"/>
  <c r="F131" i="7"/>
  <c r="F132" i="7" s="1"/>
  <c r="F133" i="7" s="1"/>
  <c r="F134" i="7" s="1"/>
  <c r="F239" i="7" l="1"/>
  <c r="F240" i="7" s="1"/>
  <c r="F241" i="7" s="1"/>
  <c r="F242" i="7" s="1"/>
  <c r="F189" i="7"/>
  <c r="N10" i="7" s="1"/>
  <c r="O10" i="7"/>
  <c r="F297" i="7"/>
  <c r="N14" i="7" s="1"/>
  <c r="O14" i="7"/>
  <c r="F135" i="7"/>
  <c r="N8" i="7" s="1"/>
  <c r="O8" i="7"/>
  <c r="O4" i="7"/>
  <c r="N4" i="7"/>
  <c r="O5" i="7"/>
  <c r="F54" i="7"/>
  <c r="N5" i="7" s="1"/>
  <c r="O12" i="7" l="1"/>
  <c r="F243" i="7"/>
  <c r="N12" i="7" s="1"/>
  <c r="J18" i="6"/>
  <c r="J11" i="6"/>
  <c r="J9" i="6"/>
  <c r="K15" i="6" s="1"/>
  <c r="K7" i="6"/>
  <c r="K6" i="6"/>
  <c r="K5" i="6"/>
  <c r="K4" i="6"/>
  <c r="K9" i="6" l="1"/>
  <c r="E349" i="4"/>
  <c r="E347" i="4"/>
  <c r="E336" i="4"/>
  <c r="E332" i="4"/>
  <c r="D332" i="4"/>
  <c r="E331" i="4"/>
  <c r="D331" i="4"/>
  <c r="E330" i="4"/>
  <c r="D330" i="4"/>
  <c r="E329" i="4"/>
  <c r="E334" i="4" s="1"/>
  <c r="L16" i="4" s="1"/>
  <c r="D329" i="4"/>
  <c r="E322" i="4"/>
  <c r="E320" i="4"/>
  <c r="E309" i="4"/>
  <c r="E305" i="4"/>
  <c r="D305" i="4"/>
  <c r="E304" i="4"/>
  <c r="D304" i="4"/>
  <c r="E303" i="4"/>
  <c r="D303" i="4"/>
  <c r="E302" i="4"/>
  <c r="E307" i="4" s="1"/>
  <c r="D302" i="4"/>
  <c r="E295" i="4"/>
  <c r="E293" i="4"/>
  <c r="E282" i="4"/>
  <c r="E278" i="4"/>
  <c r="D278" i="4"/>
  <c r="E277" i="4"/>
  <c r="D277" i="4"/>
  <c r="E276" i="4"/>
  <c r="D276" i="4"/>
  <c r="E275" i="4"/>
  <c r="E280" i="4" s="1"/>
  <c r="L14" i="4" s="1"/>
  <c r="D275" i="4"/>
  <c r="E268" i="4"/>
  <c r="E266" i="4"/>
  <c r="E255" i="4"/>
  <c r="E251" i="4"/>
  <c r="D251" i="4"/>
  <c r="E250" i="4"/>
  <c r="D250" i="4"/>
  <c r="E249" i="4"/>
  <c r="D249" i="4"/>
  <c r="E248" i="4"/>
  <c r="E253" i="4" s="1"/>
  <c r="D248" i="4"/>
  <c r="E241" i="4"/>
  <c r="E239" i="4"/>
  <c r="E228" i="4"/>
  <c r="E224" i="4"/>
  <c r="D224" i="4"/>
  <c r="E223" i="4"/>
  <c r="D223" i="4"/>
  <c r="E222" i="4"/>
  <c r="D222" i="4"/>
  <c r="E221" i="4"/>
  <c r="E226" i="4" s="1"/>
  <c r="L12" i="4" s="1"/>
  <c r="D221" i="4"/>
  <c r="E214" i="4"/>
  <c r="E212" i="4"/>
  <c r="E201" i="4"/>
  <c r="E197" i="4"/>
  <c r="D197" i="4"/>
  <c r="E196" i="4"/>
  <c r="D196" i="4"/>
  <c r="E195" i="4"/>
  <c r="D195" i="4"/>
  <c r="E194" i="4"/>
  <c r="E199" i="4" s="1"/>
  <c r="D194" i="4"/>
  <c r="E187" i="4"/>
  <c r="E185" i="4"/>
  <c r="E174" i="4"/>
  <c r="E170" i="4"/>
  <c r="D170" i="4"/>
  <c r="F170" i="4" s="1"/>
  <c r="E169" i="4"/>
  <c r="D169" i="4"/>
  <c r="F169" i="4" s="1"/>
  <c r="E168" i="4"/>
  <c r="D168" i="4"/>
  <c r="F168" i="4" s="1"/>
  <c r="E167" i="4"/>
  <c r="E172" i="4" s="1"/>
  <c r="D167" i="4"/>
  <c r="F167" i="4" s="1"/>
  <c r="F172" i="4" s="1"/>
  <c r="E160" i="4"/>
  <c r="E158" i="4"/>
  <c r="E147" i="4"/>
  <c r="E143" i="4"/>
  <c r="D143" i="4"/>
  <c r="E142" i="4"/>
  <c r="D142" i="4"/>
  <c r="E141" i="4"/>
  <c r="D141" i="4"/>
  <c r="E140" i="4"/>
  <c r="D140" i="4"/>
  <c r="E133" i="4"/>
  <c r="E131" i="4"/>
  <c r="E120" i="4"/>
  <c r="E116" i="4"/>
  <c r="D116" i="4"/>
  <c r="E115" i="4"/>
  <c r="D115" i="4"/>
  <c r="E114" i="4"/>
  <c r="D114" i="4"/>
  <c r="E113" i="4"/>
  <c r="E118" i="4" s="1"/>
  <c r="L8" i="4" s="1"/>
  <c r="D113" i="4"/>
  <c r="E106" i="4"/>
  <c r="E104" i="4"/>
  <c r="E93" i="4"/>
  <c r="E89" i="4"/>
  <c r="D89" i="4"/>
  <c r="E88" i="4"/>
  <c r="D88" i="4"/>
  <c r="E87" i="4"/>
  <c r="D87" i="4"/>
  <c r="E86" i="4"/>
  <c r="D86" i="4"/>
  <c r="E79" i="4"/>
  <c r="E77" i="4"/>
  <c r="E66" i="4"/>
  <c r="E62" i="4"/>
  <c r="D62" i="4"/>
  <c r="E61" i="4"/>
  <c r="D61" i="4"/>
  <c r="E60" i="4"/>
  <c r="D60" i="4"/>
  <c r="E59" i="4"/>
  <c r="E64" i="4" s="1"/>
  <c r="D59" i="4"/>
  <c r="E52" i="4"/>
  <c r="E50" i="4"/>
  <c r="E39" i="4"/>
  <c r="E35" i="4"/>
  <c r="E37" i="4" s="1"/>
  <c r="L5" i="4" s="1"/>
  <c r="D35" i="4"/>
  <c r="D34" i="4"/>
  <c r="F34" i="4" s="1"/>
  <c r="D33" i="4"/>
  <c r="F33" i="4" s="1"/>
  <c r="O32" i="4"/>
  <c r="D32" i="4"/>
  <c r="F32" i="4" s="1"/>
  <c r="O31" i="4"/>
  <c r="O30" i="4"/>
  <c r="O29" i="4"/>
  <c r="O28" i="4"/>
  <c r="O27" i="4"/>
  <c r="O26" i="4"/>
  <c r="O25" i="4"/>
  <c r="E25" i="4"/>
  <c r="O24" i="4"/>
  <c r="O23" i="4"/>
  <c r="E23" i="4"/>
  <c r="O22" i="4"/>
  <c r="O21" i="4"/>
  <c r="O20" i="4"/>
  <c r="S18" i="4"/>
  <c r="R18" i="4"/>
  <c r="S17" i="4"/>
  <c r="R17" i="4"/>
  <c r="S16" i="4"/>
  <c r="R16" i="4"/>
  <c r="S15" i="4"/>
  <c r="R15" i="4"/>
  <c r="L15" i="4"/>
  <c r="S14" i="4"/>
  <c r="E74" i="4" s="1"/>
  <c r="R14" i="4"/>
  <c r="S13" i="4"/>
  <c r="E127" i="4" s="1"/>
  <c r="R13" i="4"/>
  <c r="L13" i="4"/>
  <c r="S12" i="4"/>
  <c r="R12" i="4"/>
  <c r="E12" i="4"/>
  <c r="S11" i="4"/>
  <c r="E179" i="4" s="1"/>
  <c r="R11" i="4"/>
  <c r="L11" i="4"/>
  <c r="S10" i="4"/>
  <c r="R10" i="4"/>
  <c r="L10" i="4"/>
  <c r="S8" i="4"/>
  <c r="E8" i="4"/>
  <c r="D8" i="4"/>
  <c r="E7" i="4"/>
  <c r="D7" i="4"/>
  <c r="S6" i="4"/>
  <c r="L6" i="4"/>
  <c r="E6" i="4"/>
  <c r="D6" i="4"/>
  <c r="S5" i="4"/>
  <c r="E5" i="4"/>
  <c r="D5" i="4"/>
  <c r="F5" i="4" s="1"/>
  <c r="K11" i="6" l="1"/>
  <c r="K13" i="6" s="1"/>
  <c r="K17" i="6" s="1"/>
  <c r="K21" i="6"/>
  <c r="E10" i="4"/>
  <c r="L4" i="4" s="1"/>
  <c r="F86" i="4"/>
  <c r="F87" i="4"/>
  <c r="F88" i="4"/>
  <c r="F89" i="4"/>
  <c r="E17" i="4"/>
  <c r="F59" i="4"/>
  <c r="F60" i="4"/>
  <c r="F61" i="4"/>
  <c r="F62" i="4"/>
  <c r="F194" i="4"/>
  <c r="F195" i="4"/>
  <c r="F196" i="4"/>
  <c r="F197" i="4"/>
  <c r="F248" i="4"/>
  <c r="F249" i="4"/>
  <c r="F250" i="4"/>
  <c r="F251" i="4"/>
  <c r="F302" i="4"/>
  <c r="F303" i="4"/>
  <c r="F304" i="4"/>
  <c r="F305" i="4"/>
  <c r="E125" i="4"/>
  <c r="E20" i="4"/>
  <c r="E73" i="4"/>
  <c r="F73" i="4" s="1"/>
  <c r="E128" i="4"/>
  <c r="F128" i="4" s="1"/>
  <c r="E145" i="4"/>
  <c r="L9" i="4" s="1"/>
  <c r="F6" i="4"/>
  <c r="F7" i="4"/>
  <c r="F8" i="4"/>
  <c r="E19" i="4"/>
  <c r="F35" i="4"/>
  <c r="F37" i="4" s="1"/>
  <c r="E71" i="4"/>
  <c r="E91" i="4"/>
  <c r="L7" i="4" s="1"/>
  <c r="F113" i="4"/>
  <c r="F114" i="4"/>
  <c r="F115" i="4"/>
  <c r="F116" i="4"/>
  <c r="F140" i="4"/>
  <c r="F141" i="4"/>
  <c r="F142" i="4"/>
  <c r="F143" i="4"/>
  <c r="F221" i="4"/>
  <c r="F222" i="4"/>
  <c r="F223" i="4"/>
  <c r="F224" i="4"/>
  <c r="F275" i="4"/>
  <c r="F276" i="4"/>
  <c r="F277" i="4"/>
  <c r="F278" i="4"/>
  <c r="F329" i="4"/>
  <c r="F330" i="4"/>
  <c r="F331" i="4"/>
  <c r="F332" i="4"/>
  <c r="K18" i="6"/>
  <c r="K19" i="6" s="1"/>
  <c r="K20" i="6" s="1"/>
  <c r="K22" i="6" s="1"/>
  <c r="K23" i="6" s="1"/>
  <c r="E315" i="4"/>
  <c r="F315" i="4" s="1"/>
  <c r="E261" i="4"/>
  <c r="F261" i="4" s="1"/>
  <c r="E207" i="4"/>
  <c r="F207" i="4" s="1"/>
  <c r="E342" i="4"/>
  <c r="F342" i="4" s="1"/>
  <c r="E288" i="4"/>
  <c r="F288" i="4" s="1"/>
  <c r="E234" i="4"/>
  <c r="F234" i="4" s="1"/>
  <c r="E153" i="4"/>
  <c r="E99" i="4"/>
  <c r="E45" i="4"/>
  <c r="F45" i="4" s="1"/>
  <c r="E180" i="4"/>
  <c r="F180" i="4" s="1"/>
  <c r="E126" i="4"/>
  <c r="F126" i="4" s="1"/>
  <c r="E72" i="4"/>
  <c r="F72" i="4" s="1"/>
  <c r="E318" i="4"/>
  <c r="F318" i="4" s="1"/>
  <c r="E264" i="4"/>
  <c r="F264" i="4" s="1"/>
  <c r="E210" i="4"/>
  <c r="F210" i="4" s="1"/>
  <c r="E345" i="4"/>
  <c r="F345" i="4" s="1"/>
  <c r="E291" i="4"/>
  <c r="F291" i="4" s="1"/>
  <c r="E237" i="4"/>
  <c r="F237" i="4" s="1"/>
  <c r="E183" i="4"/>
  <c r="F183" i="4" s="1"/>
  <c r="E156" i="4"/>
  <c r="E102" i="4"/>
  <c r="F102" i="4" s="1"/>
  <c r="E48" i="4"/>
  <c r="F48" i="4" s="1"/>
  <c r="E21" i="4"/>
  <c r="F21" i="4" s="1"/>
  <c r="E129" i="4"/>
  <c r="F129" i="4" s="1"/>
  <c r="E75" i="4"/>
  <c r="F75" i="4" s="1"/>
  <c r="E18" i="4"/>
  <c r="F18" i="4" s="1"/>
  <c r="F20" i="4"/>
  <c r="F125" i="4"/>
  <c r="F174" i="4"/>
  <c r="F176" i="4" s="1"/>
  <c r="E313" i="4"/>
  <c r="F313" i="4" s="1"/>
  <c r="E259" i="4"/>
  <c r="F259" i="4" s="1"/>
  <c r="E205" i="4"/>
  <c r="F205" i="4" s="1"/>
  <c r="E340" i="4"/>
  <c r="F340" i="4" s="1"/>
  <c r="E286" i="4"/>
  <c r="F286" i="4" s="1"/>
  <c r="E232" i="4"/>
  <c r="F232" i="4" s="1"/>
  <c r="E151" i="4"/>
  <c r="F151" i="4" s="1"/>
  <c r="E97" i="4"/>
  <c r="E43" i="4"/>
  <c r="F43" i="4" s="1"/>
  <c r="E16" i="4"/>
  <c r="F16" i="4" s="1"/>
  <c r="E178" i="4"/>
  <c r="F178" i="4" s="1"/>
  <c r="E124" i="4"/>
  <c r="F124" i="4" s="1"/>
  <c r="E70" i="4"/>
  <c r="F70" i="4" s="1"/>
  <c r="F17" i="4"/>
  <c r="F19" i="4"/>
  <c r="F71" i="4"/>
  <c r="F74" i="4"/>
  <c r="F127" i="4"/>
  <c r="F179" i="4"/>
  <c r="E314" i="4"/>
  <c r="F314" i="4" s="1"/>
  <c r="E260" i="4"/>
  <c r="F260" i="4" s="1"/>
  <c r="E206" i="4"/>
  <c r="F206" i="4" s="1"/>
  <c r="E341" i="4"/>
  <c r="F341" i="4" s="1"/>
  <c r="E287" i="4"/>
  <c r="F287" i="4" s="1"/>
  <c r="E233" i="4"/>
  <c r="F233" i="4" s="1"/>
  <c r="E316" i="4"/>
  <c r="F316" i="4" s="1"/>
  <c r="E262" i="4"/>
  <c r="F262" i="4" s="1"/>
  <c r="E208" i="4"/>
  <c r="F208" i="4" s="1"/>
  <c r="E343" i="4"/>
  <c r="F343" i="4" s="1"/>
  <c r="E289" i="4"/>
  <c r="F289" i="4" s="1"/>
  <c r="E235" i="4"/>
  <c r="F235" i="4" s="1"/>
  <c r="E317" i="4"/>
  <c r="F317" i="4" s="1"/>
  <c r="E263" i="4"/>
  <c r="F263" i="4" s="1"/>
  <c r="E209" i="4"/>
  <c r="F209" i="4" s="1"/>
  <c r="E344" i="4"/>
  <c r="F344" i="4" s="1"/>
  <c r="E290" i="4"/>
  <c r="F290" i="4" s="1"/>
  <c r="E236" i="4"/>
  <c r="F236" i="4" s="1"/>
  <c r="E182" i="4"/>
  <c r="F182" i="4" s="1"/>
  <c r="E44" i="4"/>
  <c r="F44" i="4" s="1"/>
  <c r="E46" i="4"/>
  <c r="F46" i="4" s="1"/>
  <c r="E47" i="4"/>
  <c r="F47" i="4" s="1"/>
  <c r="E98" i="4"/>
  <c r="F98" i="4" s="1"/>
  <c r="E100" i="4"/>
  <c r="F100" i="4" s="1"/>
  <c r="E101" i="4"/>
  <c r="F101" i="4" s="1"/>
  <c r="E152" i="4"/>
  <c r="F152" i="4" s="1"/>
  <c r="E154" i="4"/>
  <c r="F154" i="4" s="1"/>
  <c r="E155" i="4"/>
  <c r="F155" i="4" s="1"/>
  <c r="E181" i="4"/>
  <c r="F181" i="4" s="1"/>
  <c r="S9" i="5" l="1"/>
  <c r="T9" i="5" s="1"/>
  <c r="S11" i="5"/>
  <c r="T11" i="5" s="1"/>
  <c r="S13" i="5"/>
  <c r="T13" i="5" s="1"/>
  <c r="S15" i="5"/>
  <c r="T15" i="5" s="1"/>
  <c r="S17" i="5"/>
  <c r="T17" i="5" s="1"/>
  <c r="S19" i="5"/>
  <c r="T19" i="5" s="1"/>
  <c r="S8" i="5"/>
  <c r="T8" i="5" s="1"/>
  <c r="S10" i="5"/>
  <c r="T10" i="5" s="1"/>
  <c r="S12" i="5"/>
  <c r="T12" i="5" s="1"/>
  <c r="S14" i="5"/>
  <c r="T14" i="5" s="1"/>
  <c r="S16" i="5"/>
  <c r="T16" i="5" s="1"/>
  <c r="S18" i="5"/>
  <c r="T18" i="5" s="1"/>
  <c r="S7" i="5"/>
  <c r="T7" i="5" s="1"/>
  <c r="F153" i="4"/>
  <c r="F91" i="4"/>
  <c r="F93" i="4" s="1"/>
  <c r="F95" i="4" s="1"/>
  <c r="F10" i="4"/>
  <c r="F12" i="4" s="1"/>
  <c r="F14" i="4" s="1"/>
  <c r="F22" i="4" s="1"/>
  <c r="F307" i="4"/>
  <c r="F253" i="4"/>
  <c r="F199" i="4"/>
  <c r="F64" i="4"/>
  <c r="F66" i="4" s="1"/>
  <c r="F68" i="4" s="1"/>
  <c r="F76" i="4" s="1"/>
  <c r="F39" i="4"/>
  <c r="F41" i="4" s="1"/>
  <c r="F49" i="4" s="1"/>
  <c r="F97" i="4"/>
  <c r="F156" i="4"/>
  <c r="F99" i="4"/>
  <c r="F334" i="4"/>
  <c r="F280" i="4"/>
  <c r="F226" i="4"/>
  <c r="F145" i="4"/>
  <c r="F147" i="4" s="1"/>
  <c r="F149" i="4" s="1"/>
  <c r="F118" i="4"/>
  <c r="F120" i="4" s="1"/>
  <c r="F122" i="4" s="1"/>
  <c r="F130" i="4" s="1"/>
  <c r="F131" i="4" s="1"/>
  <c r="F132" i="4" s="1"/>
  <c r="F133" i="4" s="1"/>
  <c r="F134" i="4" s="1"/>
  <c r="F184" i="4"/>
  <c r="F255" i="4" l="1"/>
  <c r="F257" i="4" s="1"/>
  <c r="F265" i="4" s="1"/>
  <c r="F266" i="4" s="1"/>
  <c r="F267" i="4" s="1"/>
  <c r="F268" i="4" s="1"/>
  <c r="F269" i="4" s="1"/>
  <c r="F103" i="4"/>
  <c r="F104" i="4" s="1"/>
  <c r="F201" i="4"/>
  <c r="F203" i="4" s="1"/>
  <c r="F211" i="4" s="1"/>
  <c r="F212" i="4" s="1"/>
  <c r="F213" i="4" s="1"/>
  <c r="F214" i="4" s="1"/>
  <c r="F215" i="4" s="1"/>
  <c r="F309" i="4"/>
  <c r="F311" i="4" s="1"/>
  <c r="F319" i="4" s="1"/>
  <c r="F228" i="4"/>
  <c r="F230" i="4" s="1"/>
  <c r="F238" i="4" s="1"/>
  <c r="F239" i="4" s="1"/>
  <c r="F240" i="4" s="1"/>
  <c r="F241" i="4" s="1"/>
  <c r="F242" i="4" s="1"/>
  <c r="F336" i="4"/>
  <c r="F338" i="4" s="1"/>
  <c r="F346" i="4" s="1"/>
  <c r="F347" i="4" s="1"/>
  <c r="F348" i="4" s="1"/>
  <c r="F349" i="4" s="1"/>
  <c r="F350" i="4" s="1"/>
  <c r="F351" i="4" s="1"/>
  <c r="M16" i="4" s="1"/>
  <c r="F157" i="4"/>
  <c r="F282" i="4"/>
  <c r="F284" i="4" s="1"/>
  <c r="F292" i="4" s="1"/>
  <c r="F293" i="4" s="1"/>
  <c r="F294" i="4" s="1"/>
  <c r="F295" i="4" s="1"/>
  <c r="F296" i="4" s="1"/>
  <c r="F297" i="4" s="1"/>
  <c r="M14" i="4" s="1"/>
  <c r="F135" i="4"/>
  <c r="M8" i="4" s="1"/>
  <c r="N8" i="4"/>
  <c r="F77" i="4"/>
  <c r="F78" i="4" s="1"/>
  <c r="F79" i="4" s="1"/>
  <c r="F80" i="4" s="1"/>
  <c r="F50" i="4"/>
  <c r="F51" i="4" s="1"/>
  <c r="F52" i="4" s="1"/>
  <c r="F53" i="4" s="1"/>
  <c r="F23" i="4"/>
  <c r="F24" i="4" s="1"/>
  <c r="F25" i="4" s="1"/>
  <c r="F26" i="4" s="1"/>
  <c r="F185" i="4"/>
  <c r="F186" i="4" s="1"/>
  <c r="F187" i="4" s="1"/>
  <c r="F188" i="4" s="1"/>
  <c r="N14" i="4" l="1"/>
  <c r="F105" i="4"/>
  <c r="F106" i="4" s="1"/>
  <c r="F107" i="4" s="1"/>
  <c r="F216" i="4"/>
  <c r="M11" i="4" s="1"/>
  <c r="N11" i="4"/>
  <c r="F320" i="4"/>
  <c r="F321" i="4" s="1"/>
  <c r="F322" i="4" s="1"/>
  <c r="F323" i="4" s="1"/>
  <c r="F108" i="4"/>
  <c r="M7" i="4" s="1"/>
  <c r="N7" i="4"/>
  <c r="N16" i="4"/>
  <c r="F243" i="4"/>
  <c r="M12" i="4" s="1"/>
  <c r="N12" i="4"/>
  <c r="F158" i="4"/>
  <c r="F159" i="4" s="1"/>
  <c r="F160" i="4" s="1"/>
  <c r="F161" i="4" s="1"/>
  <c r="N4" i="4"/>
  <c r="F27" i="4"/>
  <c r="M4" i="4" s="1"/>
  <c r="F189" i="4"/>
  <c r="M10" i="4" s="1"/>
  <c r="N10" i="4"/>
  <c r="F81" i="4"/>
  <c r="M6" i="4" s="1"/>
  <c r="N6" i="4"/>
  <c r="F270" i="4"/>
  <c r="M13" i="4" s="1"/>
  <c r="N13" i="4"/>
  <c r="N5" i="4"/>
  <c r="F54" i="4"/>
  <c r="M5" i="4" s="1"/>
  <c r="F324" i="4" l="1"/>
  <c r="M15" i="4" s="1"/>
  <c r="N15" i="4"/>
  <c r="F162" i="4"/>
  <c r="M9" i="4" s="1"/>
  <c r="N9" i="4"/>
  <c r="E350" i="3"/>
  <c r="E332" i="3"/>
  <c r="D331" i="3"/>
  <c r="E330" i="3"/>
  <c r="F330" i="3" s="1"/>
  <c r="E329" i="3"/>
  <c r="F329" i="3" s="1"/>
  <c r="E323" i="3"/>
  <c r="E305" i="3"/>
  <c r="F305" i="3" s="1"/>
  <c r="D304" i="3"/>
  <c r="E303" i="3"/>
  <c r="E302" i="3"/>
  <c r="E296" i="3"/>
  <c r="E278" i="3"/>
  <c r="D277" i="3"/>
  <c r="E276" i="3"/>
  <c r="F276" i="3" s="1"/>
  <c r="E275" i="3"/>
  <c r="F275" i="3" s="1"/>
  <c r="E269" i="3"/>
  <c r="E251" i="3"/>
  <c r="F251" i="3" s="1"/>
  <c r="D250" i="3"/>
  <c r="E249" i="3"/>
  <c r="E248" i="3"/>
  <c r="E242" i="3"/>
  <c r="E224" i="3"/>
  <c r="D223" i="3"/>
  <c r="E222" i="3"/>
  <c r="F222" i="3" s="1"/>
  <c r="E221" i="3"/>
  <c r="F221" i="3" s="1"/>
  <c r="E215" i="3"/>
  <c r="E197" i="3"/>
  <c r="F197" i="3" s="1"/>
  <c r="D196" i="3"/>
  <c r="E195" i="3"/>
  <c r="E194" i="3"/>
  <c r="E188" i="3"/>
  <c r="E170" i="3"/>
  <c r="D169" i="3"/>
  <c r="E168" i="3"/>
  <c r="F168" i="3" s="1"/>
  <c r="E167" i="3"/>
  <c r="F167" i="3" s="1"/>
  <c r="E161" i="3"/>
  <c r="E143" i="3"/>
  <c r="F143" i="3" s="1"/>
  <c r="D142" i="3"/>
  <c r="E141" i="3"/>
  <c r="E140" i="3"/>
  <c r="E134" i="3"/>
  <c r="E116" i="3"/>
  <c r="D115" i="3"/>
  <c r="E114" i="3"/>
  <c r="F114" i="3" s="1"/>
  <c r="E113" i="3"/>
  <c r="F113" i="3" s="1"/>
  <c r="E107" i="3"/>
  <c r="E89" i="3"/>
  <c r="F89" i="3" s="1"/>
  <c r="D88" i="3"/>
  <c r="E87" i="3"/>
  <c r="E86" i="3"/>
  <c r="E80" i="3"/>
  <c r="E62" i="3"/>
  <c r="D61" i="3"/>
  <c r="E60" i="3"/>
  <c r="F60" i="3" s="1"/>
  <c r="E59" i="3"/>
  <c r="F59" i="3" s="1"/>
  <c r="E53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E35" i="3"/>
  <c r="D34" i="3"/>
  <c r="F33" i="3" s="1"/>
  <c r="L32" i="3"/>
  <c r="E331" i="3" s="1"/>
  <c r="F32" i="3" s="1"/>
  <c r="L31" i="3"/>
  <c r="E304" i="3" s="1"/>
  <c r="L30" i="3"/>
  <c r="E277" i="3" s="1"/>
  <c r="L29" i="3"/>
  <c r="E250" i="3" s="1"/>
  <c r="L28" i="3"/>
  <c r="E223" i="3" s="1"/>
  <c r="L27" i="3"/>
  <c r="E196" i="3" s="1"/>
  <c r="L26" i="3"/>
  <c r="E169" i="3" s="1"/>
  <c r="L25" i="3"/>
  <c r="E142" i="3" s="1"/>
  <c r="L24" i="3"/>
  <c r="E115" i="3" s="1"/>
  <c r="L23" i="3"/>
  <c r="E88" i="3" s="1"/>
  <c r="L22" i="3"/>
  <c r="E61" i="3" s="1"/>
  <c r="L21" i="3"/>
  <c r="E34" i="3" s="1"/>
  <c r="N20" i="3"/>
  <c r="E21" i="3" s="1"/>
  <c r="E20" i="3" s="1"/>
  <c r="E19" i="3" s="1"/>
  <c r="E17" i="3" s="1"/>
  <c r="E16" i="3" s="1"/>
  <c r="E8" i="3"/>
  <c r="F8" i="3" s="1"/>
  <c r="E7" i="3"/>
  <c r="D7" i="3"/>
  <c r="E6" i="3"/>
  <c r="E5" i="3"/>
  <c r="F5" i="3" s="1"/>
  <c r="J77" i="2"/>
  <c r="K75" i="2"/>
  <c r="K74" i="2"/>
  <c r="K73" i="2"/>
  <c r="K72" i="2"/>
  <c r="J67" i="2"/>
  <c r="J65" i="2"/>
  <c r="K71" i="2" s="1"/>
  <c r="K63" i="2"/>
  <c r="K62" i="2"/>
  <c r="K61" i="2"/>
  <c r="K60" i="2"/>
  <c r="J49" i="2"/>
  <c r="K47" i="2"/>
  <c r="K46" i="2"/>
  <c r="K45" i="2"/>
  <c r="K44" i="2"/>
  <c r="J39" i="2"/>
  <c r="J37" i="2"/>
  <c r="K43" i="2" s="1"/>
  <c r="K35" i="2"/>
  <c r="K34" i="2"/>
  <c r="K33" i="2"/>
  <c r="K32" i="2"/>
  <c r="K37" i="2" s="1"/>
  <c r="R28" i="2"/>
  <c r="P28" i="2"/>
  <c r="O28" i="2"/>
  <c r="R27" i="2"/>
  <c r="P27" i="2"/>
  <c r="O27" i="2"/>
  <c r="R26" i="2"/>
  <c r="P26" i="2"/>
  <c r="O26" i="2"/>
  <c r="J21" i="2"/>
  <c r="K19" i="2"/>
  <c r="K18" i="2"/>
  <c r="K17" i="2"/>
  <c r="K16" i="2"/>
  <c r="J11" i="2"/>
  <c r="J9" i="2"/>
  <c r="K15" i="2" s="1"/>
  <c r="K7" i="2"/>
  <c r="K6" i="2"/>
  <c r="K5" i="2"/>
  <c r="K4" i="2"/>
  <c r="K9" i="2" s="1"/>
  <c r="F7" i="3" l="1"/>
  <c r="N22" i="3"/>
  <c r="N32" i="3"/>
  <c r="E10" i="3"/>
  <c r="L4" i="3" s="1"/>
  <c r="J7" i="5" s="1"/>
  <c r="F6" i="3"/>
  <c r="N23" i="3"/>
  <c r="N27" i="3"/>
  <c r="N28" i="3"/>
  <c r="N29" i="3"/>
  <c r="N30" i="3"/>
  <c r="N31" i="3"/>
  <c r="F62" i="3"/>
  <c r="F86" i="3"/>
  <c r="F87" i="3"/>
  <c r="F116" i="3"/>
  <c r="F140" i="3"/>
  <c r="F141" i="3"/>
  <c r="F170" i="3"/>
  <c r="F194" i="3"/>
  <c r="F195" i="3"/>
  <c r="F224" i="3"/>
  <c r="F248" i="3"/>
  <c r="F249" i="3"/>
  <c r="F278" i="3"/>
  <c r="F302" i="3"/>
  <c r="F303" i="3"/>
  <c r="F332" i="3"/>
  <c r="F10" i="3"/>
  <c r="F17" i="3"/>
  <c r="K65" i="2"/>
  <c r="F34" i="3"/>
  <c r="F12" i="3"/>
  <c r="F14" i="3" s="1"/>
  <c r="F20" i="3"/>
  <c r="E340" i="3"/>
  <c r="E313" i="3"/>
  <c r="E286" i="3"/>
  <c r="E259" i="3"/>
  <c r="E232" i="3"/>
  <c r="E205" i="3"/>
  <c r="E178" i="3"/>
  <c r="E151" i="3"/>
  <c r="E124" i="3"/>
  <c r="E97" i="3"/>
  <c r="E70" i="3"/>
  <c r="E43" i="3"/>
  <c r="E342" i="3"/>
  <c r="E315" i="3"/>
  <c r="E288" i="3"/>
  <c r="E261" i="3"/>
  <c r="E234" i="3"/>
  <c r="E207" i="3"/>
  <c r="E180" i="3"/>
  <c r="E153" i="3"/>
  <c r="E126" i="3"/>
  <c r="E99" i="3"/>
  <c r="E72" i="3"/>
  <c r="E45" i="3"/>
  <c r="E345" i="3"/>
  <c r="E318" i="3"/>
  <c r="E291" i="3"/>
  <c r="E264" i="3"/>
  <c r="E237" i="3"/>
  <c r="E210" i="3"/>
  <c r="E183" i="3"/>
  <c r="E156" i="3"/>
  <c r="E129" i="3"/>
  <c r="E102" i="3"/>
  <c r="E75" i="3"/>
  <c r="E18" i="3"/>
  <c r="F18" i="3" s="1"/>
  <c r="N21" i="3"/>
  <c r="N24" i="3"/>
  <c r="N25" i="3"/>
  <c r="N26" i="3"/>
  <c r="F35" i="3"/>
  <c r="F37" i="3" s="1"/>
  <c r="E37" i="3"/>
  <c r="L5" i="3" s="1"/>
  <c r="J8" i="5" s="1"/>
  <c r="E64" i="3"/>
  <c r="L6" i="3" s="1"/>
  <c r="J9" i="5" s="1"/>
  <c r="F61" i="3"/>
  <c r="F64" i="3" s="1"/>
  <c r="F88" i="3"/>
  <c r="E118" i="3"/>
  <c r="L8" i="3" s="1"/>
  <c r="J11" i="5" s="1"/>
  <c r="F142" i="3"/>
  <c r="E172" i="3"/>
  <c r="L10" i="3" s="1"/>
  <c r="J13" i="5" s="1"/>
  <c r="E341" i="3"/>
  <c r="E314" i="3"/>
  <c r="E287" i="3"/>
  <c r="E260" i="3"/>
  <c r="E233" i="3"/>
  <c r="E206" i="3"/>
  <c r="E179" i="3"/>
  <c r="E152" i="3"/>
  <c r="E125" i="3"/>
  <c r="F125" i="3" s="1"/>
  <c r="E98" i="3"/>
  <c r="E71" i="3"/>
  <c r="F71" i="3" s="1"/>
  <c r="E343" i="3"/>
  <c r="E316" i="3"/>
  <c r="E289" i="3"/>
  <c r="E262" i="3"/>
  <c r="E235" i="3"/>
  <c r="E208" i="3"/>
  <c r="E181" i="3"/>
  <c r="F181" i="3" s="1"/>
  <c r="E154" i="3"/>
  <c r="E127" i="3"/>
  <c r="E100" i="3"/>
  <c r="E73" i="3"/>
  <c r="F73" i="3" s="1"/>
  <c r="E344" i="3"/>
  <c r="E317" i="3"/>
  <c r="E290" i="3"/>
  <c r="E263" i="3"/>
  <c r="E236" i="3"/>
  <c r="E209" i="3"/>
  <c r="E182" i="3"/>
  <c r="E155" i="3"/>
  <c r="E128" i="3"/>
  <c r="F128" i="3" s="1"/>
  <c r="E101" i="3"/>
  <c r="E74" i="3"/>
  <c r="F74" i="3" s="1"/>
  <c r="E47" i="3"/>
  <c r="E44" i="3"/>
  <c r="F44" i="3" s="1"/>
  <c r="E46" i="3"/>
  <c r="E48" i="3"/>
  <c r="F48" i="3" s="1"/>
  <c r="E91" i="3"/>
  <c r="L7" i="3" s="1"/>
  <c r="J10" i="5" s="1"/>
  <c r="F118" i="3"/>
  <c r="F115" i="3"/>
  <c r="E145" i="3"/>
  <c r="L9" i="3" s="1"/>
  <c r="J12" i="5" s="1"/>
  <c r="F169" i="3"/>
  <c r="F172" i="3" s="1"/>
  <c r="F196" i="3"/>
  <c r="F199" i="3" s="1"/>
  <c r="E226" i="3"/>
  <c r="L12" i="3" s="1"/>
  <c r="J15" i="5" s="1"/>
  <c r="F253" i="3"/>
  <c r="F250" i="3"/>
  <c r="E280" i="3"/>
  <c r="L14" i="3" s="1"/>
  <c r="J17" i="5" s="1"/>
  <c r="F304" i="3"/>
  <c r="F307" i="3" s="1"/>
  <c r="E334" i="3"/>
  <c r="L16" i="3" s="1"/>
  <c r="J19" i="5" s="1"/>
  <c r="E199" i="3"/>
  <c r="L11" i="3" s="1"/>
  <c r="J14" i="5" s="1"/>
  <c r="F223" i="3"/>
  <c r="F226" i="3" s="1"/>
  <c r="E253" i="3"/>
  <c r="L13" i="3" s="1"/>
  <c r="J16" i="5" s="1"/>
  <c r="F280" i="3"/>
  <c r="F277" i="3"/>
  <c r="E307" i="3"/>
  <c r="L15" i="3" s="1"/>
  <c r="J18" i="5" s="1"/>
  <c r="F331" i="3"/>
  <c r="F334" i="3" s="1"/>
  <c r="K11" i="2"/>
  <c r="K13" i="2" s="1"/>
  <c r="K20" i="2" s="1"/>
  <c r="K39" i="2"/>
  <c r="K41" i="2" s="1"/>
  <c r="K48" i="2" s="1"/>
  <c r="K67" i="2"/>
  <c r="K69" i="2" s="1"/>
  <c r="K76" i="2" s="1"/>
  <c r="F145" i="3" l="1"/>
  <c r="F102" i="3"/>
  <c r="F47" i="3"/>
  <c r="F101" i="3"/>
  <c r="F263" i="3"/>
  <c r="F127" i="3"/>
  <c r="F235" i="3"/>
  <c r="F98" i="3"/>
  <c r="F260" i="3"/>
  <c r="F91" i="3"/>
  <c r="F19" i="3"/>
  <c r="F16" i="3"/>
  <c r="F21" i="3"/>
  <c r="F336" i="3"/>
  <c r="F338" i="3" s="1"/>
  <c r="F309" i="3"/>
  <c r="F311" i="3" s="1"/>
  <c r="F174" i="3"/>
  <c r="F176" i="3" s="1"/>
  <c r="F66" i="3"/>
  <c r="F68" i="3" s="1"/>
  <c r="F228" i="3"/>
  <c r="F230" i="3" s="1"/>
  <c r="F201" i="3"/>
  <c r="F203" i="3" s="1"/>
  <c r="F93" i="3"/>
  <c r="F95" i="3" s="1"/>
  <c r="F282" i="3"/>
  <c r="F284" i="3" s="1"/>
  <c r="F155" i="3"/>
  <c r="F209" i="3"/>
  <c r="F317" i="3"/>
  <c r="F289" i="3"/>
  <c r="F152" i="3"/>
  <c r="F46" i="3"/>
  <c r="F39" i="3"/>
  <c r="F41" i="3" s="1"/>
  <c r="F182" i="3"/>
  <c r="F236" i="3"/>
  <c r="F290" i="3"/>
  <c r="F344" i="3"/>
  <c r="F100" i="3"/>
  <c r="F154" i="3"/>
  <c r="F208" i="3"/>
  <c r="F262" i="3"/>
  <c r="F316" i="3"/>
  <c r="F179" i="3"/>
  <c r="F233" i="3"/>
  <c r="F287" i="3"/>
  <c r="F341" i="3"/>
  <c r="F75" i="3"/>
  <c r="F129" i="3"/>
  <c r="F183" i="3"/>
  <c r="F237" i="3"/>
  <c r="F291" i="3"/>
  <c r="F345" i="3"/>
  <c r="F72" i="3"/>
  <c r="F126" i="3"/>
  <c r="F180" i="3"/>
  <c r="F234" i="3"/>
  <c r="F288" i="3"/>
  <c r="F342" i="3"/>
  <c r="F70" i="3"/>
  <c r="F124" i="3"/>
  <c r="F178" i="3"/>
  <c r="F232" i="3"/>
  <c r="F286" i="3"/>
  <c r="F340" i="3"/>
  <c r="F255" i="3"/>
  <c r="F257" i="3" s="1"/>
  <c r="F120" i="3"/>
  <c r="F122" i="3" s="1"/>
  <c r="F130" i="3" s="1"/>
  <c r="F343" i="3"/>
  <c r="F206" i="3"/>
  <c r="F314" i="3"/>
  <c r="F147" i="3"/>
  <c r="F149" i="3" s="1"/>
  <c r="F156" i="3"/>
  <c r="F210" i="3"/>
  <c r="F264" i="3"/>
  <c r="F318" i="3"/>
  <c r="F45" i="3"/>
  <c r="F99" i="3"/>
  <c r="F153" i="3"/>
  <c r="F207" i="3"/>
  <c r="F261" i="3"/>
  <c r="F315" i="3"/>
  <c r="F43" i="3"/>
  <c r="F97" i="3"/>
  <c r="F151" i="3"/>
  <c r="F205" i="3"/>
  <c r="F259" i="3"/>
  <c r="F313" i="3"/>
  <c r="K49" i="2"/>
  <c r="K50" i="2" s="1"/>
  <c r="K51" i="2" s="1"/>
  <c r="K52" i="2" s="1"/>
  <c r="K53" i="2" s="1"/>
  <c r="K77" i="2"/>
  <c r="K78" i="2" s="1"/>
  <c r="K79" i="2" s="1"/>
  <c r="K80" i="2" s="1"/>
  <c r="K81" i="2" s="1"/>
  <c r="K21" i="2"/>
  <c r="K22" i="2" s="1"/>
  <c r="K23" i="2" s="1"/>
  <c r="K24" i="2" s="1"/>
  <c r="F22" i="3" l="1"/>
  <c r="F23" i="3" s="1"/>
  <c r="F24" i="3" s="1"/>
  <c r="F25" i="3" s="1"/>
  <c r="F26" i="3" s="1"/>
  <c r="S21" i="2"/>
  <c r="R2" i="2"/>
  <c r="S20" i="2"/>
  <c r="Q7" i="5"/>
  <c r="S19" i="2"/>
  <c r="F157" i="3"/>
  <c r="F292" i="3"/>
  <c r="F211" i="3"/>
  <c r="F184" i="3"/>
  <c r="F346" i="3"/>
  <c r="F49" i="3"/>
  <c r="F103" i="3"/>
  <c r="F238" i="3"/>
  <c r="F76" i="3"/>
  <c r="F319" i="3"/>
  <c r="F158" i="3"/>
  <c r="F159" i="3" s="1"/>
  <c r="F160" i="3" s="1"/>
  <c r="F161" i="3" s="1"/>
  <c r="F293" i="3"/>
  <c r="F294" i="3" s="1"/>
  <c r="F295" i="3" s="1"/>
  <c r="F296" i="3" s="1"/>
  <c r="F212" i="3"/>
  <c r="F213" i="3" s="1"/>
  <c r="F214" i="3" s="1"/>
  <c r="F215" i="3" s="1"/>
  <c r="F27" i="3"/>
  <c r="P4" i="3" s="1"/>
  <c r="N7" i="5" s="1"/>
  <c r="Q4" i="3"/>
  <c r="O7" i="5" s="1"/>
  <c r="F185" i="3"/>
  <c r="F186" i="3" s="1"/>
  <c r="F187" i="3" s="1"/>
  <c r="F188" i="3" s="1"/>
  <c r="F347" i="3"/>
  <c r="F348" i="3" s="1"/>
  <c r="F349" i="3" s="1"/>
  <c r="F350" i="3" s="1"/>
  <c r="F50" i="3"/>
  <c r="F51" i="3" s="1"/>
  <c r="F52" i="3" s="1"/>
  <c r="F53" i="3" s="1"/>
  <c r="F104" i="3"/>
  <c r="F105" i="3" s="1"/>
  <c r="F106" i="3" s="1"/>
  <c r="F107" i="3" s="1"/>
  <c r="F239" i="3"/>
  <c r="F240" i="3" s="1"/>
  <c r="F241" i="3" s="1"/>
  <c r="F242" i="3" s="1"/>
  <c r="F77" i="3"/>
  <c r="F78" i="3" s="1"/>
  <c r="F79" i="3" s="1"/>
  <c r="F80" i="3" s="1"/>
  <c r="F320" i="3"/>
  <c r="F321" i="3" s="1"/>
  <c r="F322" i="3" s="1"/>
  <c r="F323" i="3" s="1"/>
  <c r="F265" i="3"/>
  <c r="F131" i="3"/>
  <c r="F132" i="3"/>
  <c r="F133" i="3" s="1"/>
  <c r="F134" i="3" s="1"/>
  <c r="R12" i="2"/>
  <c r="R11" i="2"/>
  <c r="R10" i="2"/>
  <c r="R9" i="2"/>
  <c r="R8" i="2"/>
  <c r="R7" i="2"/>
  <c r="R14" i="2"/>
  <c r="R13" i="2"/>
  <c r="R3" i="2"/>
  <c r="S2" i="2"/>
  <c r="R7" i="5" s="1"/>
  <c r="R5" i="2"/>
  <c r="R6" i="2"/>
  <c r="R4" i="2"/>
  <c r="S13" i="2" l="1"/>
  <c r="R18" i="5" s="1"/>
  <c r="Q18" i="5"/>
  <c r="S7" i="2"/>
  <c r="R12" i="5" s="1"/>
  <c r="Q12" i="5"/>
  <c r="S9" i="2"/>
  <c r="R14" i="5" s="1"/>
  <c r="Q14" i="5"/>
  <c r="S11" i="2"/>
  <c r="R16" i="5" s="1"/>
  <c r="Q16" i="5"/>
  <c r="S14" i="2"/>
  <c r="R19" i="5" s="1"/>
  <c r="Q19" i="5"/>
  <c r="S8" i="2"/>
  <c r="R13" i="5" s="1"/>
  <c r="Q13" i="5"/>
  <c r="S10" i="2"/>
  <c r="R15" i="5" s="1"/>
  <c r="Q15" i="5"/>
  <c r="S12" i="2"/>
  <c r="R17" i="5" s="1"/>
  <c r="Q17" i="5"/>
  <c r="S6" i="2"/>
  <c r="R11" i="5" s="1"/>
  <c r="Q11" i="5"/>
  <c r="S4" i="2"/>
  <c r="R9" i="5" s="1"/>
  <c r="Q9" i="5"/>
  <c r="S5" i="2"/>
  <c r="R10" i="5" s="1"/>
  <c r="Q10" i="5"/>
  <c r="S3" i="2"/>
  <c r="R8" i="5" s="1"/>
  <c r="Q8" i="5"/>
  <c r="F81" i="3"/>
  <c r="P6" i="3" s="1"/>
  <c r="Q6" i="3"/>
  <c r="O9" i="5" s="1"/>
  <c r="F216" i="3"/>
  <c r="P11" i="3" s="1"/>
  <c r="N14" i="5" s="1"/>
  <c r="Q11" i="3"/>
  <c r="O14" i="5" s="1"/>
  <c r="F162" i="3"/>
  <c r="P9" i="3" s="1"/>
  <c r="Q9" i="3"/>
  <c r="O12" i="5" s="1"/>
  <c r="F324" i="3"/>
  <c r="P15" i="3" s="1"/>
  <c r="Q15" i="3"/>
  <c r="O18" i="5" s="1"/>
  <c r="F243" i="3"/>
  <c r="P12" i="3" s="1"/>
  <c r="N15" i="5" s="1"/>
  <c r="Q12" i="3"/>
  <c r="O15" i="5" s="1"/>
  <c r="F351" i="3"/>
  <c r="P16" i="3" s="1"/>
  <c r="Q16" i="3"/>
  <c r="O19" i="5" s="1"/>
  <c r="F297" i="3"/>
  <c r="P14" i="3" s="1"/>
  <c r="N17" i="5" s="1"/>
  <c r="Q14" i="3"/>
  <c r="O17" i="5" s="1"/>
  <c r="F108" i="3"/>
  <c r="P7" i="3" s="1"/>
  <c r="Q7" i="3"/>
  <c r="O10" i="5" s="1"/>
  <c r="F135" i="3"/>
  <c r="P8" i="3" s="1"/>
  <c r="Q8" i="3"/>
  <c r="O11" i="5" s="1"/>
  <c r="F266" i="3"/>
  <c r="F267" i="3" s="1"/>
  <c r="F268" i="3" s="1"/>
  <c r="F269" i="3" s="1"/>
  <c r="F54" i="3"/>
  <c r="P5" i="3" s="1"/>
  <c r="Q5" i="3"/>
  <c r="O8" i="5" s="1"/>
  <c r="F189" i="3"/>
  <c r="P10" i="3" s="1"/>
  <c r="Q10" i="3"/>
  <c r="O13" i="5" s="1"/>
  <c r="N8" i="5" l="1"/>
  <c r="N11" i="5"/>
  <c r="N10" i="5"/>
  <c r="N19" i="5"/>
  <c r="N18" i="5"/>
  <c r="N12" i="5"/>
  <c r="N9" i="5"/>
  <c r="N13" i="5"/>
  <c r="F270" i="3"/>
  <c r="P13" i="3" s="1"/>
  <c r="Q13" i="3"/>
  <c r="O16" i="5" s="1"/>
  <c r="N16" i="5" l="1"/>
  <c r="L17" i="12" l="1"/>
  <c r="I5" i="14" s="1"/>
  <c r="K5" i="14" s="1"/>
  <c r="K9" i="14" s="1"/>
  <c r="K11" i="14" s="1"/>
  <c r="K13" i="14" s="1"/>
  <c r="K20" i="14" s="1"/>
  <c r="K21" i="14" s="1"/>
  <c r="K22" i="14" s="1"/>
  <c r="K23" i="14" s="1"/>
  <c r="K24" i="14" s="1"/>
  <c r="K25" i="14" s="1"/>
  <c r="R2" i="14" s="1"/>
  <c r="S2" i="14" s="1"/>
  <c r="R5" i="14" l="1"/>
  <c r="S5" i="14" s="1"/>
  <c r="R9" i="14"/>
  <c r="S9" i="14" s="1"/>
  <c r="R6" i="14"/>
  <c r="S6" i="14" s="1"/>
  <c r="R3" i="14"/>
  <c r="S3" i="14" s="1"/>
  <c r="R4" i="14"/>
  <c r="S4" i="14" s="1"/>
  <c r="R10" i="14"/>
  <c r="S10" i="14" s="1"/>
  <c r="R14" i="14"/>
  <c r="S14" i="14" s="1"/>
  <c r="R7" i="14"/>
  <c r="S7" i="14" s="1"/>
  <c r="R11" i="14"/>
  <c r="S11" i="14" s="1"/>
  <c r="R13" i="14"/>
  <c r="S13" i="14" s="1"/>
  <c r="R8" i="14"/>
  <c r="S8" i="14" s="1"/>
  <c r="R12" i="14"/>
  <c r="S12" i="14" s="1"/>
</calcChain>
</file>

<file path=xl/comments1.xml><?xml version="1.0" encoding="utf-8"?>
<comments xmlns="http://schemas.openxmlformats.org/spreadsheetml/2006/main">
  <authors>
    <author>kara</author>
  </authors>
  <commentList>
    <comment ref="J23" authorId="0">
      <text>
        <r>
          <rPr>
            <b/>
            <sz val="9"/>
            <color indexed="81"/>
            <rFont val="Tahoma"/>
            <family val="2"/>
          </rPr>
          <t>kara:</t>
        </r>
        <r>
          <rPr>
            <sz val="9"/>
            <color indexed="81"/>
            <rFont val="Tahoma"/>
            <family val="2"/>
          </rPr>
          <t xml:space="preserve">
Placeholder</t>
        </r>
      </text>
    </comment>
    <comment ref="J51" authorId="0">
      <text>
        <r>
          <rPr>
            <b/>
            <sz val="9"/>
            <color indexed="81"/>
            <rFont val="Tahoma"/>
            <family val="2"/>
          </rPr>
          <t>kara:</t>
        </r>
        <r>
          <rPr>
            <sz val="9"/>
            <color indexed="81"/>
            <rFont val="Tahoma"/>
            <family val="2"/>
          </rPr>
          <t xml:space="preserve">
Placeholder</t>
        </r>
      </text>
    </comment>
    <comment ref="J79" authorId="0">
      <text>
        <r>
          <rPr>
            <b/>
            <sz val="9"/>
            <color indexed="81"/>
            <rFont val="Tahoma"/>
            <family val="2"/>
          </rPr>
          <t>kara:</t>
        </r>
        <r>
          <rPr>
            <sz val="9"/>
            <color indexed="81"/>
            <rFont val="Tahoma"/>
            <family val="2"/>
          </rPr>
          <t xml:space="preserve">
Placeholder</t>
        </r>
      </text>
    </comment>
  </commentList>
</comments>
</file>

<file path=xl/comments2.xml><?xml version="1.0" encoding="utf-8"?>
<comments xmlns="http://schemas.openxmlformats.org/spreadsheetml/2006/main">
  <authors>
    <author>kara</author>
  </authors>
  <commentList>
    <comment ref="I5" authorId="0">
      <text>
        <r>
          <rPr>
            <b/>
            <sz val="9"/>
            <color indexed="81"/>
            <rFont val="Tahoma"/>
            <family val="2"/>
          </rPr>
          <t>kara:</t>
        </r>
        <r>
          <rPr>
            <sz val="9"/>
            <color indexed="81"/>
            <rFont val="Tahoma"/>
            <family val="2"/>
          </rPr>
          <t xml:space="preserve">
benchmarked to 101 CMR 413: YITs Clinician.  </t>
        </r>
      </text>
    </comment>
  </commentList>
</comments>
</file>

<file path=xl/sharedStrings.xml><?xml version="1.0" encoding="utf-8"?>
<sst xmlns="http://schemas.openxmlformats.org/spreadsheetml/2006/main" count="15159" uniqueCount="678">
  <si>
    <t>FY19</t>
  </si>
  <si>
    <t>Large</t>
  </si>
  <si>
    <t>Safe Passage, Inc.</t>
  </si>
  <si>
    <t>Medium</t>
  </si>
  <si>
    <t>Small</t>
  </si>
  <si>
    <t>Tier</t>
  </si>
  <si>
    <t>DC Staff</t>
  </si>
  <si>
    <t>Monthly</t>
  </si>
  <si>
    <t>Annually</t>
  </si>
  <si>
    <t>1 Direct Care FTE</t>
  </si>
  <si>
    <t>Tier 1</t>
  </si>
  <si>
    <t>Salary</t>
  </si>
  <si>
    <t>FTE</t>
  </si>
  <si>
    <t>Expense</t>
  </si>
  <si>
    <t>Tier 2</t>
  </si>
  <si>
    <t>Management</t>
  </si>
  <si>
    <t>Tier 3</t>
  </si>
  <si>
    <t>Supervising Professional</t>
  </si>
  <si>
    <t>Tier 4</t>
  </si>
  <si>
    <t xml:space="preserve">Direct </t>
  </si>
  <si>
    <t>Tier 5</t>
  </si>
  <si>
    <t>Support</t>
  </si>
  <si>
    <t>Tier 6</t>
  </si>
  <si>
    <t>Tier 7</t>
  </si>
  <si>
    <t>Sub-Total Staff</t>
  </si>
  <si>
    <t>Tier 8</t>
  </si>
  <si>
    <t>Tier 9</t>
  </si>
  <si>
    <t>Taxes and Fringe</t>
  </si>
  <si>
    <t>Tier 10</t>
  </si>
  <si>
    <t>Tier 11</t>
  </si>
  <si>
    <t xml:space="preserve">Total Staffing Costs </t>
  </si>
  <si>
    <t>Tier 12</t>
  </si>
  <si>
    <t>Tier 13</t>
  </si>
  <si>
    <t>Occupancy</t>
  </si>
  <si>
    <t>Staff Travel/Mileage</t>
  </si>
  <si>
    <t>Staff Training</t>
  </si>
  <si>
    <t>Client Personal Allowances</t>
  </si>
  <si>
    <t xml:space="preserve">Program Supplies and Materials </t>
  </si>
  <si>
    <t>Small = less than 3 DC Staff FTE</t>
  </si>
  <si>
    <t>.025=1 hr/wk</t>
  </si>
  <si>
    <t>Total Reimbursable Exp. Excl. Admin.</t>
  </si>
  <si>
    <t>Medium = less than 4.5 DC Staff FTE</t>
  </si>
  <si>
    <t>.05= 2 hrs wk</t>
  </si>
  <si>
    <t>Admin. Alloc. (M&amp;G)</t>
  </si>
  <si>
    <t>Large = 4.5 or great DC Staff FTE</t>
  </si>
  <si>
    <t>.08= 3 hrs wk</t>
  </si>
  <si>
    <t xml:space="preserve">Total  </t>
  </si>
  <si>
    <t>.10= 4 hrs wk</t>
  </si>
  <si>
    <t>Total with CAF</t>
  </si>
  <si>
    <t>Monthly Amount per DC FTE</t>
  </si>
  <si>
    <t>Mgmt</t>
  </si>
  <si>
    <t>Sup Prof</t>
  </si>
  <si>
    <t>DC</t>
  </si>
  <si>
    <t>Monthly Amount</t>
  </si>
  <si>
    <t>Monthly amount per DC FTE</t>
  </si>
  <si>
    <t>Recommended Rates</t>
  </si>
  <si>
    <t>Rates at 100% 
no match &amp; CAF of 2.5%</t>
  </si>
  <si>
    <t>Rates at 25% 
DC Reduction plus 2.5% CAF</t>
  </si>
  <si>
    <t>MASTER SOURCE TABLE</t>
  </si>
  <si>
    <t>Total FTE</t>
  </si>
  <si>
    <t>Rate</t>
  </si>
  <si>
    <t xml:space="preserve">Monthly </t>
  </si>
  <si>
    <t>FY14 Actuals</t>
  </si>
  <si>
    <t>For Rate</t>
  </si>
  <si>
    <t>Source</t>
  </si>
  <si>
    <t>**</t>
  </si>
  <si>
    <t>Salaries</t>
  </si>
  <si>
    <t xml:space="preserve">Management </t>
  </si>
  <si>
    <t>FY14 Weighted Average (includes DV and RCC staff)</t>
  </si>
  <si>
    <t>Direct</t>
  </si>
  <si>
    <t>DV SA 60th percentile (was at $34,573)</t>
  </si>
  <si>
    <t>Benchmark Expenses</t>
  </si>
  <si>
    <t>FY14 Weighted Average (Community-based providers)</t>
  </si>
  <si>
    <t>Direct Care Consultants</t>
  </si>
  <si>
    <t>Purchaser Recommendation</t>
  </si>
  <si>
    <t xml:space="preserve">Staff Travel/Mileage </t>
  </si>
  <si>
    <t>Program Supplies and Materials</t>
  </si>
  <si>
    <t>Admin (M&amp;G)</t>
  </si>
  <si>
    <t>Chp 257 Benchmark</t>
  </si>
  <si>
    <t>**Did not reduce this tier DC FTE</t>
  </si>
  <si>
    <t>FY14 Weighted Average % of Personnel (includes DV and RCC staff)</t>
  </si>
  <si>
    <t>FTE DISTRIBUTION TABLE ** linked to rate Tiers** 25% Reduction in DC FTE</t>
  </si>
  <si>
    <t>CAF</t>
  </si>
  <si>
    <t>Base year = FY 14, Prospective: 7/1/2017 - 6/30/2019</t>
  </si>
  <si>
    <t>S.P.</t>
  </si>
  <si>
    <t>Supp</t>
  </si>
  <si>
    <t>Total</t>
  </si>
  <si>
    <t>Projected</t>
  </si>
  <si>
    <t>Did not reduce this tier DC FTE</t>
  </si>
  <si>
    <t>FTE DISTRIBUTION TABLE ** unlinked to rate Tiers** used for original rate setting and 100% rates</t>
  </si>
  <si>
    <t>POST PH</t>
  </si>
  <si>
    <t>FTE DISTRIBUTION TABLE ** linked to rate Tiers**</t>
  </si>
  <si>
    <t>Total after Match</t>
  </si>
  <si>
    <t>Current Rates</t>
  </si>
  <si>
    <t>Community-Based Rate  Single FTE rate</t>
  </si>
  <si>
    <t>FTE vs hours / wk</t>
  </si>
  <si>
    <t>Rates at single FTE rate 
 plus 2.5% CAF</t>
  </si>
  <si>
    <t>Rates at S, M or L FTE rate 
 plus 2.5% CAF</t>
  </si>
  <si>
    <t>Community-Based Rate
 Tiers at 25% DC Reduction</t>
  </si>
  <si>
    <t>Community-Based Rate Tier (Current Rates)</t>
  </si>
  <si>
    <t>Current Rate</t>
  </si>
  <si>
    <t>Models at 100% plus 2.5% CAF</t>
  </si>
  <si>
    <t>Community-Based Rate Tier (100% Rates)</t>
  </si>
  <si>
    <t>Total with CAF (rate review)</t>
  </si>
  <si>
    <t>DC FTEs</t>
  </si>
  <si>
    <t>Annual</t>
  </si>
  <si>
    <t>Direct Service FTE</t>
  </si>
  <si>
    <t>Annual $$</t>
  </si>
  <si>
    <t>Monthly $$</t>
  </si>
  <si>
    <t>RATES</t>
  </si>
  <si>
    <t>1 Direct Service FTEs</t>
  </si>
  <si>
    <t>Total FTEs</t>
  </si>
  <si>
    <t xml:space="preserve"> Monthly</t>
  </si>
  <si>
    <t>Direct Care</t>
  </si>
  <si>
    <t>DV SA 60th Percentile  (was at $34,573)</t>
  </si>
  <si>
    <t>Support Staff</t>
  </si>
  <si>
    <t>Total Occupancy</t>
  </si>
  <si>
    <t>Recommendation (per FTE)</t>
  </si>
  <si>
    <t>Direct Care Consultant</t>
  </si>
  <si>
    <t>FY14 Weighted Avg per FTE</t>
  </si>
  <si>
    <t>Client Transportation</t>
  </si>
  <si>
    <t>Program Supplies &amp; Materials</t>
  </si>
  <si>
    <t>Staff Mileage/Travel</t>
  </si>
  <si>
    <t>FY14 Weighted Avg % of Personnel (includes DV and RCC staff)</t>
  </si>
  <si>
    <t xml:space="preserve">Direct Care Consultant </t>
  </si>
  <si>
    <t xml:space="preserve">Staff Mileage / Travel </t>
  </si>
  <si>
    <t xml:space="preserve">Staff Training </t>
  </si>
  <si>
    <t>Total after 80% match</t>
  </si>
  <si>
    <t>Monthly Amount Per Provider</t>
  </si>
  <si>
    <t>1.5 Direct Care FTEs</t>
  </si>
  <si>
    <t>2 Direct Care FTEs</t>
  </si>
  <si>
    <t>2.5 Direct Care FTEs</t>
  </si>
  <si>
    <t>3 Total FTEs</t>
  </si>
  <si>
    <t>Annual Amount per Provider</t>
  </si>
  <si>
    <t>Annual Amount with CAF</t>
  </si>
  <si>
    <t>Child Witness to Violence (Current)</t>
  </si>
  <si>
    <t xml:space="preserve">POST PH </t>
  </si>
  <si>
    <t>DV SA 60th Percentile (was at $34,573)</t>
  </si>
  <si>
    <t>Security</t>
  </si>
  <si>
    <t>-</t>
  </si>
  <si>
    <t xml:space="preserve">Occupancy </t>
  </si>
  <si>
    <t>Supervised Visitation Current Model</t>
  </si>
  <si>
    <t>Transportation</t>
  </si>
  <si>
    <t>SUPERVISED VISITATION (Current)</t>
  </si>
  <si>
    <t>-------------------------------------------------------- outliers removed --------------------------------------------------------</t>
  </si>
  <si>
    <t>Frequency</t>
  </si>
  <si>
    <t>Average 
UFR FTEs*</t>
  </si>
  <si>
    <t>Average salary</t>
  </si>
  <si>
    <t>Weighted 
average salary</t>
  </si>
  <si>
    <t>Median salary</t>
  </si>
  <si>
    <t>Max salary</t>
  </si>
  <si>
    <t>Min salary</t>
  </si>
  <si>
    <t>*Average is calculated from only those reporting employees under this title. No zero values are incorporated into the calculation</t>
  </si>
  <si>
    <t>1S</t>
  </si>
  <si>
    <t>Program Director (UFR Title 102)</t>
  </si>
  <si>
    <t>2S</t>
  </si>
  <si>
    <t>Program Function Manager (UFR Title 101)</t>
  </si>
  <si>
    <t>3S</t>
  </si>
  <si>
    <t>Asst. Program Director (UFR Title 103)</t>
  </si>
  <si>
    <t>4S</t>
  </si>
  <si>
    <t xml:space="preserve">Supervising Professional (UFR Title 104) </t>
  </si>
  <si>
    <t>17S</t>
  </si>
  <si>
    <t>Day Care Director (UFR Title 117)</t>
  </si>
  <si>
    <t>Medical</t>
  </si>
  <si>
    <t>5S</t>
  </si>
  <si>
    <t>Physician &amp; Psychiatrist  (UFR Title 105 &amp; 121)</t>
  </si>
  <si>
    <t>6S</t>
  </si>
  <si>
    <t>Physician Asst. (UFR Title 106)</t>
  </si>
  <si>
    <t>7S</t>
  </si>
  <si>
    <t>N. Midwife, N.P., Psych N.,N.A., R.N.- MA (Title 107)</t>
  </si>
  <si>
    <t>8S</t>
  </si>
  <si>
    <t>R.N. - Non Masters (UFR Title 108)</t>
  </si>
  <si>
    <t>9S</t>
  </si>
  <si>
    <t>L.P.N. (UFR Title 109)</t>
  </si>
  <si>
    <t>10S</t>
  </si>
  <si>
    <t>Pharmacist (UFR Title 110)</t>
  </si>
  <si>
    <t>11S</t>
  </si>
  <si>
    <t>Occupational Therapist (UFR Title 111)</t>
  </si>
  <si>
    <t>12S</t>
  </si>
  <si>
    <t>Physical Therapist (UFR Title 112)</t>
  </si>
  <si>
    <t>13S</t>
  </si>
  <si>
    <t>Speech / Lang. Path., Audiologist (UFR Title 113)</t>
  </si>
  <si>
    <t>14S</t>
  </si>
  <si>
    <t>Dietician / Nutritionist (UFR Title 114)</t>
  </si>
  <si>
    <t>Clinical</t>
  </si>
  <si>
    <t>21S</t>
  </si>
  <si>
    <t>Psychologist - Doctorate (UFR Title 122)</t>
  </si>
  <si>
    <t>22S</t>
  </si>
  <si>
    <t>Clinician-(formerly Psych.Masters)(UFR Title 123)</t>
  </si>
  <si>
    <t>23S</t>
  </si>
  <si>
    <t>Social Worker - L.I.C.S.W. (UFR Title 124)</t>
  </si>
  <si>
    <t>24S</t>
  </si>
  <si>
    <t>Social Worker - L.C.S.W., L.S.W (UFR Title 125 &amp; 126)</t>
  </si>
  <si>
    <t>25S</t>
  </si>
  <si>
    <t>Licensed Counselor (UFR Title 127)</t>
  </si>
  <si>
    <t>27S</t>
  </si>
  <si>
    <t>Cert. Alch. &amp;/or Drug Abuse Counselor (UFR Title 129)</t>
  </si>
  <si>
    <t>29S</t>
  </si>
  <si>
    <t>Case Worker / Manager - Masters (UFR Title 131)</t>
  </si>
  <si>
    <t>Specialized Direct Care</t>
  </si>
  <si>
    <t>15S</t>
  </si>
  <si>
    <t>Spec. Education Teacher (UFR Title 115)</t>
  </si>
  <si>
    <t>16S</t>
  </si>
  <si>
    <t>Teacher (UFR Title 116)</t>
  </si>
  <si>
    <t>26S</t>
  </si>
  <si>
    <t>Cert. Voc. Rehab. Counselor (UFR Title 128)</t>
  </si>
  <si>
    <t>Non-specialized Direct Care</t>
  </si>
  <si>
    <t>18S</t>
  </si>
  <si>
    <t>Day Care Lead Teacher  (UFR Title 118)</t>
  </si>
  <si>
    <t>19S</t>
  </si>
  <si>
    <t>Day Care Teacher (UFR Title 119)</t>
  </si>
  <si>
    <t>20S</t>
  </si>
  <si>
    <t>Day Care Asst. Teacher / Aide (UFR Title 120)</t>
  </si>
  <si>
    <t>28S</t>
  </si>
  <si>
    <t>Counselor (UFR Title 130)</t>
  </si>
  <si>
    <t>30S</t>
  </si>
  <si>
    <t>Case Worker / Manager (UFR Title 132)</t>
  </si>
  <si>
    <t>31S</t>
  </si>
  <si>
    <t>Direct Care / Prog. Staff Superv. (UFR Title 133)</t>
  </si>
  <si>
    <t>32S</t>
  </si>
  <si>
    <t>Direct Care / Prog. Staff III (UFR Title 134)</t>
  </si>
  <si>
    <t>33S</t>
  </si>
  <si>
    <t>Direct Care / Prog. Staff II (UFR Title 135)</t>
  </si>
  <si>
    <t>34S</t>
  </si>
  <si>
    <t>Direct Care / Prog. Staff I (UFR Title 136)</t>
  </si>
  <si>
    <t>35S</t>
  </si>
  <si>
    <t>Prog. Secretarial / Clerical Staff (UFR Title 137)</t>
  </si>
  <si>
    <t>36S</t>
  </si>
  <si>
    <t>Maintainence, House/Groundskeeping, Cook 138</t>
  </si>
  <si>
    <t>37S</t>
  </si>
  <si>
    <t>Direct Care / Driver Staff (UFR Title 138)</t>
  </si>
  <si>
    <t>average pre-exclusions</t>
  </si>
  <si>
    <t>floor</t>
  </si>
  <si>
    <r>
      <t xml:space="preserve">Outliers, average, and weighted average are calculated from </t>
    </r>
    <r>
      <rPr>
        <i/>
        <sz val="11"/>
        <color rgb="FFFF0000"/>
        <rFont val="Calibri"/>
        <family val="2"/>
        <scheme val="minor"/>
      </rPr>
      <t>only those reporting expense in this category</t>
    </r>
    <r>
      <rPr>
        <sz val="11"/>
        <color rgb="FFFF0000"/>
        <rFont val="Calibri"/>
        <family val="2"/>
        <scheme val="minor"/>
      </rPr>
      <t xml:space="preserve">. No zero values are incorporated in these calculations. </t>
    </r>
  </si>
  <si>
    <t>ceiling</t>
  </si>
  <si>
    <t>average</t>
  </si>
  <si>
    <t>weighted average</t>
  </si>
  <si>
    <t>average incl. zeroes</t>
  </si>
  <si>
    <t>17E</t>
  </si>
  <si>
    <t>18E</t>
  </si>
  <si>
    <t>19E</t>
  </si>
  <si>
    <t>20E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</si>
  <si>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</si>
  <si>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</si>
  <si>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</si>
  <si>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</si>
  <si>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</si>
  <si>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</si>
  <si>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</si>
  <si>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</si>
  <si>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</si>
  <si>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30E</t>
  </si>
  <si>
    <t>31E</t>
  </si>
  <si>
    <t>32E</t>
  </si>
  <si>
    <t>33E</t>
  </si>
  <si>
    <t>34E</t>
  </si>
  <si>
    <t>35E</t>
  </si>
  <si>
    <t>36E</t>
  </si>
  <si>
    <t>Direct Care Consultant 201</t>
  </si>
  <si>
    <t>Temporary Help 202</t>
  </si>
  <si>
    <t>Clients and Caregivers Reimb./Stipends 203</t>
  </si>
  <si>
    <t>Subcontracted Direct Care 206</t>
  </si>
  <si>
    <t>Staff Training 204</t>
  </si>
  <si>
    <t>Staff Mileage / Travel 205</t>
  </si>
  <si>
    <t>Meals 207</t>
  </si>
  <si>
    <t>Client Transportation 208</t>
  </si>
  <si>
    <t>Vehicle Expenses 208</t>
  </si>
  <si>
    <t>Vehicle Depreciation 208</t>
  </si>
  <si>
    <t>Incidental Medical /Medicine/Pharmacy 209</t>
  </si>
  <si>
    <t>Client Personal Allowances 211</t>
  </si>
  <si>
    <t>Provision Material Goods/Svs./Benefits 212</t>
  </si>
  <si>
    <t>Direct Client Wages 214</t>
  </si>
  <si>
    <t>Other Commercial Prod. &amp; Svs. 214</t>
  </si>
  <si>
    <t>Program Supplies &amp; Materials 215</t>
  </si>
  <si>
    <t>Non Charitable Expenses</t>
  </si>
  <si>
    <t>Other Expense</t>
  </si>
  <si>
    <t>Total Other Program Expense</t>
  </si>
  <si>
    <t>OrganizationName</t>
  </si>
  <si>
    <t>Sum of FTE</t>
  </si>
  <si>
    <t>Sum of Actual</t>
  </si>
  <si>
    <t>Asian Task Force Against domestic Violence, Inc.</t>
  </si>
  <si>
    <t>Cape Cod Center for Women, Inc.</t>
  </si>
  <si>
    <t>Casa Myrna Vazquez Inc</t>
  </si>
  <si>
    <t>Crittenton Women's Union, Inc.</t>
  </si>
  <si>
    <t>DOVE, Inc</t>
  </si>
  <si>
    <t>Elizabeth Freeman Center Inc</t>
  </si>
  <si>
    <t>Elizabeth Stone House, Inc.</t>
  </si>
  <si>
    <t>Finex House</t>
  </si>
  <si>
    <t>Greater New Bedford Women's Center, Inc.</t>
  </si>
  <si>
    <t>HarborCov, Inc.</t>
  </si>
  <si>
    <t>Healing Abuse Working for Change, Inc.</t>
  </si>
  <si>
    <t>Health Imperatives, Inc.</t>
  </si>
  <si>
    <t>New Hope, Inc.</t>
  </si>
  <si>
    <t>RCAP Solutions, Inc.</t>
  </si>
  <si>
    <t>REACH Beyond Domestic Violence, Inc.</t>
  </si>
  <si>
    <t>RESPOND, Inc.</t>
  </si>
  <si>
    <t>South Middlesex Opportunity Council, Inc.</t>
  </si>
  <si>
    <t>The Second Step, Inc.</t>
  </si>
  <si>
    <t>Turning Point, Inc.</t>
  </si>
  <si>
    <t>Way Finders, Inc.</t>
  </si>
  <si>
    <t>Womanshelter/Compañeras, Inc.</t>
  </si>
  <si>
    <t>Women in Transition, Inc.</t>
  </si>
  <si>
    <t>YWCA of Central Massachusetts, Inc.</t>
  </si>
  <si>
    <t>YWCA of Western Massachusetts, Inc.</t>
  </si>
  <si>
    <t>UFRs filed</t>
  </si>
  <si>
    <t xml:space="preserve">Minimum wage: </t>
  </si>
  <si>
    <t>median</t>
  </si>
  <si>
    <t>max</t>
  </si>
  <si>
    <t>UFRFilingPeriod</t>
  </si>
  <si>
    <t>min</t>
  </si>
  <si>
    <t>MMARSCode</t>
  </si>
  <si>
    <t>(All)</t>
  </si>
  <si>
    <t>1R</t>
  </si>
  <si>
    <t>2R</t>
  </si>
  <si>
    <t>3R</t>
  </si>
  <si>
    <t>4R</t>
  </si>
  <si>
    <t>5R</t>
  </si>
  <si>
    <t>6R</t>
  </si>
  <si>
    <t>7R</t>
  </si>
  <si>
    <t>8R</t>
  </si>
  <si>
    <t>9R</t>
  </si>
  <si>
    <t>10R</t>
  </si>
  <si>
    <t>11R</t>
  </si>
  <si>
    <t>12R</t>
  </si>
  <si>
    <t>13R</t>
  </si>
  <si>
    <t>14R</t>
  </si>
  <si>
    <t>15R</t>
  </si>
  <si>
    <t>16R</t>
  </si>
  <si>
    <t>17R</t>
  </si>
  <si>
    <t>18R</t>
  </si>
  <si>
    <t>19R</t>
  </si>
  <si>
    <t>20R</t>
  </si>
  <si>
    <t>21R</t>
  </si>
  <si>
    <t>22R</t>
  </si>
  <si>
    <t>23R</t>
  </si>
  <si>
    <t>24R</t>
  </si>
  <si>
    <t>25R</t>
  </si>
  <si>
    <t>26R</t>
  </si>
  <si>
    <t>27R</t>
  </si>
  <si>
    <t>28R</t>
  </si>
  <si>
    <t>29R</t>
  </si>
  <si>
    <t>30R</t>
  </si>
  <si>
    <t>31R</t>
  </si>
  <si>
    <t>32R</t>
  </si>
  <si>
    <t>33R</t>
  </si>
  <si>
    <t>34R</t>
  </si>
  <si>
    <t>35R</t>
  </si>
  <si>
    <t>36R</t>
  </si>
  <si>
    <t>37R</t>
  </si>
  <si>
    <t>38R</t>
  </si>
  <si>
    <t>39R</t>
  </si>
  <si>
    <t>40R</t>
  </si>
  <si>
    <t>41R</t>
  </si>
  <si>
    <t>42R</t>
  </si>
  <si>
    <t>43R</t>
  </si>
  <si>
    <t>44R</t>
  </si>
  <si>
    <t>45R</t>
  </si>
  <si>
    <t>46R</t>
  </si>
  <si>
    <t>47R</t>
  </si>
  <si>
    <t>48R</t>
  </si>
  <si>
    <t>49R</t>
  </si>
  <si>
    <t>50R</t>
  </si>
  <si>
    <t>51R</t>
  </si>
  <si>
    <t>52R</t>
  </si>
  <si>
    <t>53R</t>
  </si>
  <si>
    <t>1E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</si>
  <si>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</si>
  <si>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</si>
  <si>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</si>
  <si>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</si>
  <si>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</si>
  <si>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</si>
  <si>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</si>
  <si>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</si>
  <si>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</si>
  <si>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</si>
  <si>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</si>
  <si>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</si>
  <si>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</si>
  <si>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</si>
  <si>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</si>
  <si>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42E</t>
  </si>
  <si>
    <t>43E</t>
  </si>
  <si>
    <t>44E</t>
  </si>
  <si>
    <t>48E</t>
  </si>
  <si>
    <t>49E</t>
  </si>
  <si>
    <t>50E</t>
  </si>
  <si>
    <t>51E</t>
  </si>
  <si>
    <t>52E</t>
  </si>
  <si>
    <t>53E</t>
  </si>
  <si>
    <t>54E</t>
  </si>
  <si>
    <t>55E</t>
  </si>
  <si>
    <t>56E</t>
  </si>
  <si>
    <t>57E</t>
  </si>
  <si>
    <t>58E</t>
  </si>
  <si>
    <t>1N</t>
  </si>
  <si>
    <t>2N</t>
  </si>
  <si>
    <t>3N</t>
  </si>
  <si>
    <t>4N</t>
  </si>
  <si>
    <t>5N</t>
  </si>
  <si>
    <t>6N</t>
  </si>
  <si>
    <t>7N</t>
  </si>
  <si>
    <t>8N</t>
  </si>
  <si>
    <t>9N</t>
  </si>
  <si>
    <t>10N</t>
  </si>
  <si>
    <t>11N</t>
  </si>
  <si>
    <t>12N</t>
  </si>
  <si>
    <t>38S</t>
  </si>
  <si>
    <t>39S</t>
  </si>
  <si>
    <t>Contrib., Gifts, Leg., Bequests, Spec. Ev.</t>
  </si>
  <si>
    <t>Gov. In-Kind/Capital Budget</t>
  </si>
  <si>
    <t>Private IN-Kind</t>
  </si>
  <si>
    <t>Total Contribution and In-Kind</t>
  </si>
  <si>
    <t>Mass Gov. Grant</t>
  </si>
  <si>
    <t>Other Grant (exclud. Fed.Direct)</t>
  </si>
  <si>
    <t>Total Grants</t>
  </si>
  <si>
    <t>Dept. of Mental Health (DMH)</t>
  </si>
  <si>
    <t>Dept.of Developmental Services(DDS/DMR)</t>
  </si>
  <si>
    <t>Dept. of Public Health (DPH)</t>
  </si>
  <si>
    <t>Dept.of Children and Families (DCF/DSS)</t>
  </si>
  <si>
    <t>Dept. of Transitional Assist (DTA/WEL)</t>
  </si>
  <si>
    <t>Dept. of Youth Services (DYS)</t>
  </si>
  <si>
    <t>Health Care Fin &amp; Policy (HCF)-Contract</t>
  </si>
  <si>
    <t>Health Care Fin &amp; Policy (HCF)-UCP</t>
  </si>
  <si>
    <t>MA. Comm. For the Blind (MCB)</t>
  </si>
  <si>
    <t>MA. Comm. for Deaf &amp; H H (MCD)</t>
  </si>
  <si>
    <t>MA. Rehabilitation Commission (MRC)</t>
  </si>
  <si>
    <t>MA. Off. For Refugees &amp; Immigr.(ORI)</t>
  </si>
  <si>
    <t>Dept.of Early Educ. &amp; Care  (EEC)-Contract</t>
  </si>
  <si>
    <t>Dept.of Early Educ. &amp; Care (EEC)-Voucher</t>
  </si>
  <si>
    <t>Dept of Correction (DOC)</t>
  </si>
  <si>
    <t>Dept. of Elementary &amp; Secondary Educ. (DOE)</t>
  </si>
  <si>
    <t>Parole Board (PAR)</t>
  </si>
  <si>
    <t>Veteran's Services (VET)</t>
  </si>
  <si>
    <t>Ex. Off. of Elder Affairs (ELD)</t>
  </si>
  <si>
    <t>Div.of Housing &amp; Community Develop(OCD)</t>
  </si>
  <si>
    <t>POS Subcontract</t>
  </si>
  <si>
    <t>Other Mass. State Agency POS</t>
  </si>
  <si>
    <t>Mass State Agency Non - POS</t>
  </si>
  <si>
    <t>Mass. Local Govt/Quasi-Govt. Entities</t>
  </si>
  <si>
    <t>Non-Mass. State/Local Government</t>
  </si>
  <si>
    <t>Direct Federal Grants/Contracts</t>
  </si>
  <si>
    <t>Medicaid - Direct Payments</t>
  </si>
  <si>
    <t>Medicaid - MBHP Subcontract</t>
  </si>
  <si>
    <t>Medicare</t>
  </si>
  <si>
    <t>Mass. Govt. Client Stipends</t>
  </si>
  <si>
    <t>Client Resources</t>
  </si>
  <si>
    <t>Mass. spon.client SF/3rd Pty offsets</t>
  </si>
  <si>
    <t>Other Publicly sponsored client offsets</t>
  </si>
  <si>
    <t>Private Client Fees (excluding 3rd Pty)</t>
  </si>
  <si>
    <t>Private Client 3rd Pty/other offsets</t>
  </si>
  <si>
    <t>Total Assistance and Fees</t>
  </si>
  <si>
    <t>Federated Fundraising</t>
  </si>
  <si>
    <t>Commercial Activities</t>
  </si>
  <si>
    <t>Non-Charitable Revenue</t>
  </si>
  <si>
    <t>Investment Revenue</t>
  </si>
  <si>
    <t>Other Revenue</t>
  </si>
  <si>
    <t>Allocated Admin (M&amp;G) Revenue</t>
  </si>
  <si>
    <t>Released Net Assets-Program</t>
  </si>
  <si>
    <t>Released Net Assets-Equipment</t>
  </si>
  <si>
    <t>Released Net Assets-Time</t>
  </si>
  <si>
    <t>Total Revenue = 57E</t>
  </si>
  <si>
    <t>Total Direct Program Staff = 39S</t>
  </si>
  <si>
    <t>Chief Executive Officer</t>
  </si>
  <si>
    <t>Chief Financial Officer</t>
  </si>
  <si>
    <t>Accting/Clerical Support</t>
  </si>
  <si>
    <t>Admin Maint/House-Grndskeeping</t>
  </si>
  <si>
    <t>Total Admin Employee</t>
  </si>
  <si>
    <t>Commercial products &amp; Svs/Mkting</t>
  </si>
  <si>
    <t>Total FTE/Salary/Wages</t>
  </si>
  <si>
    <t>Payroll Taxes 150</t>
  </si>
  <si>
    <t>Fringe Benefits 151</t>
  </si>
  <si>
    <t>Tax and Fringe %</t>
  </si>
  <si>
    <t>Accrual Adjustments</t>
  </si>
  <si>
    <t>Total Employee Compensation &amp; Rel. Exp.</t>
  </si>
  <si>
    <t>Facility and Prog. Equip.Expenses 301,390</t>
  </si>
  <si>
    <t>Facility &amp; Prog. Equip. Depreciation 301</t>
  </si>
  <si>
    <t>Facility Operation/Maint./Furn.390</t>
  </si>
  <si>
    <t>Facility General Liability Insurance 390</t>
  </si>
  <si>
    <t>Other Professional Fees &amp; Other Admin. Exp. 410</t>
  </si>
  <si>
    <t>Leased Office/Program Office Equip.410,390</t>
  </si>
  <si>
    <t>Office Equipment Depreciation 410</t>
  </si>
  <si>
    <t>Program Support 216</t>
  </si>
  <si>
    <t>Professional Insurance 410</t>
  </si>
  <si>
    <t>Working Capital Interest 410</t>
  </si>
  <si>
    <t>Total Direct Administrative Expense</t>
  </si>
  <si>
    <t>Admin (M&amp;G) Reporting Center Allocation</t>
  </si>
  <si>
    <t>Total Reimbursable Expense</t>
  </si>
  <si>
    <t>Admin %</t>
  </si>
  <si>
    <t>Direct State/Federal Non-Reimbursable Expense</t>
  </si>
  <si>
    <t>Allocation of State/Fed Non-Reimbursable Expense</t>
  </si>
  <si>
    <t>TOTAL EXPENSE</t>
  </si>
  <si>
    <t>TOTAL REVENUE = 53R</t>
  </si>
  <si>
    <t>OPERATING RESULTS</t>
  </si>
  <si>
    <t>Direct Employee Compensation &amp; Related Exp.</t>
  </si>
  <si>
    <t>Direct Occupancy</t>
  </si>
  <si>
    <t>Direct Other Program/Operating</t>
  </si>
  <si>
    <t>Direct Subcontract Expense</t>
  </si>
  <si>
    <t>Direct Administrative Expense</t>
  </si>
  <si>
    <t>Direct Other Expense</t>
  </si>
  <si>
    <t>Direct Depreciation</t>
  </si>
  <si>
    <t>Total Direct Non-Reimbursable (Tie to 54E)</t>
  </si>
  <si>
    <t>Total Direct and Allocated Non-Reimb. (54E+55E)</t>
  </si>
  <si>
    <t xml:space="preserve">Eligible Non-Reimbursable Exp. Revenue Offsets </t>
  </si>
  <si>
    <t>Capital Budget Revenue Adjustment</t>
  </si>
  <si>
    <t>Excess of Non-Reimbursable Expense Over Offsets</t>
  </si>
  <si>
    <t>Speech / Lang. Pathol., Audiologist (UFR Title 113)</t>
  </si>
  <si>
    <t>Day Care Lead Teacher (UFR Title 118)</t>
  </si>
  <si>
    <t xml:space="preserve">Direct Care Overtime, Shift Differential and Relief </t>
  </si>
  <si>
    <t>Total Direct Program Staff = 1E</t>
  </si>
  <si>
    <t>UFRProgramNumber</t>
  </si>
  <si>
    <t>9</t>
  </si>
  <si>
    <t/>
  </si>
  <si>
    <t>1</t>
  </si>
  <si>
    <t>2</t>
  </si>
  <si>
    <t>6</t>
  </si>
  <si>
    <t>25</t>
  </si>
  <si>
    <t>3</t>
  </si>
  <si>
    <t>1a</t>
  </si>
  <si>
    <t>01-D</t>
  </si>
  <si>
    <t>1-H</t>
  </si>
  <si>
    <t>1-01</t>
  </si>
  <si>
    <t>1-06</t>
  </si>
  <si>
    <t>1-31</t>
  </si>
  <si>
    <t>1-Q</t>
  </si>
  <si>
    <t>1-S</t>
  </si>
  <si>
    <t>06</t>
  </si>
  <si>
    <t>30</t>
  </si>
  <si>
    <t>04</t>
  </si>
  <si>
    <t>2A</t>
  </si>
  <si>
    <t>11</t>
  </si>
  <si>
    <t>21</t>
  </si>
  <si>
    <t>01A</t>
  </si>
  <si>
    <t>43</t>
  </si>
  <si>
    <t>01</t>
  </si>
  <si>
    <t>8</t>
  </si>
  <si>
    <t>02</t>
  </si>
  <si>
    <t>FY17 UFR Wtg Avg</t>
  </si>
  <si>
    <t>Models w (current) CAF</t>
  </si>
  <si>
    <t>Training</t>
  </si>
  <si>
    <t>Transportation (all)</t>
  </si>
  <si>
    <t>Supplies &amp; Materials</t>
  </si>
  <si>
    <t>T&amp;F</t>
  </si>
  <si>
    <t>M&amp;G</t>
  </si>
  <si>
    <t>Massachusetts Economic Indicators</t>
  </si>
  <si>
    <t>IHS Markit Economics Spring 2018 Forecast</t>
  </si>
  <si>
    <t>Prepared by Michael Lynch, 781-301-9129</t>
  </si>
  <si>
    <t>FY16</t>
  </si>
  <si>
    <t>FY17</t>
  </si>
  <si>
    <t>FY18</t>
  </si>
  <si>
    <t>FY20</t>
  </si>
  <si>
    <t>FY21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</si>
  <si>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</si>
  <si>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</si>
  <si>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</si>
  <si>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</si>
  <si>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</si>
  <si>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</si>
  <si>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</si>
  <si>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</si>
  <si>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</si>
  <si>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</si>
  <si>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</si>
  <si>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</si>
  <si>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</si>
  <si>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</si>
  <si>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</si>
  <si>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</si>
  <si>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</si>
  <si>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</si>
  <si>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</si>
  <si>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</si>
  <si>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</si>
  <si>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</si>
  <si>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</si>
  <si>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</si>
  <si>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</si>
  <si>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</si>
  <si>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</si>
  <si>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</si>
  <si>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</si>
  <si>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</si>
  <si>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</si>
  <si>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</si>
  <si>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</si>
  <si>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</si>
  <si>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</si>
  <si>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</si>
  <si>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</si>
  <si>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</si>
  <si>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</si>
  <si>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</si>
  <si>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</si>
  <si>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</si>
  <si>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</si>
  <si>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</si>
  <si>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</si>
  <si>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</si>
  <si>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</si>
  <si>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</si>
  <si>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</si>
  <si>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</si>
  <si>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</si>
  <si>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</si>
  <si>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</si>
  <si>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</si>
  <si>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</si>
  <si>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</si>
  <si>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</si>
  <si>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</si>
  <si>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</si>
  <si>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</si>
  <si>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</si>
  <si>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</si>
  <si>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</si>
  <si>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</si>
  <si>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</si>
  <si>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</si>
  <si>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</si>
  <si>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</si>
  <si>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</si>
  <si>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</si>
  <si>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</si>
  <si>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</si>
  <si>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</si>
  <si>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LABEL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</si>
  <si>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</si>
  <si>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</si>
  <si>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</si>
  <si>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</si>
  <si>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</si>
  <si>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</si>
  <si>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</si>
  <si>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 xml:space="preserve">Base period: </t>
  </si>
  <si>
    <t>Average</t>
  </si>
  <si>
    <t xml:space="preserve">Prospective rate period: </t>
  </si>
  <si>
    <t>CAF:</t>
  </si>
  <si>
    <t>Assumption for FY17 data to bring to end of FY19</t>
  </si>
  <si>
    <t>FY18 &amp; FY19</t>
  </si>
  <si>
    <t>Total with CAF (to be current)</t>
  </si>
  <si>
    <t>All below expenses expressed per FTE</t>
  </si>
  <si>
    <t>Total with Rate review CAF (FY20 &amp; FY21)</t>
  </si>
  <si>
    <t>This models uses all of the FY17 UFR information both above and below the line and applies a 2.54% CAF to bring the FY17 Data to FY19 and then places a prospective CAF to bring the information through the end of FY21</t>
  </si>
  <si>
    <t>FY19Q4</t>
  </si>
  <si>
    <t>FY20 &amp; FY21</t>
  </si>
  <si>
    <t>Original Rate Setting - MASTER SOURCE TABLE</t>
  </si>
  <si>
    <t>DV SA 60th percentile (was at $34,573 for PH)</t>
  </si>
  <si>
    <t>DV SA 60th percentile (was at $34,573 at PH)</t>
  </si>
  <si>
    <t>Community-Based Rate &lt;3 DC FTE  (small facilities)</t>
  </si>
  <si>
    <t>Community-Based Rate &gt;3 but &lt; 4.5 DC FTE  (medium facilities)</t>
  </si>
  <si>
    <t>Community-Based Rate = or &gt; 4.5 DC FTE  (large facilities)</t>
  </si>
  <si>
    <t>.25 Direct Care FTE</t>
  </si>
  <si>
    <t>10 hrs</t>
  </si>
  <si>
    <t>1 hr</t>
  </si>
  <si>
    <t>1/2 hr</t>
  </si>
  <si>
    <t>CEDV Rate  .25 FTE rate</t>
  </si>
  <si>
    <t>Clinician</t>
  </si>
  <si>
    <t>SV Rate  .25 FTE rate</t>
  </si>
  <si>
    <t>Community-Based Rate  .25 DC FTE rate</t>
  </si>
  <si>
    <r>
      <t>Program Expenses</t>
    </r>
    <r>
      <rPr>
        <i/>
        <sz val="9"/>
        <color theme="1"/>
        <rFont val="Calibri"/>
        <family val="2"/>
        <scheme val="minor"/>
      </rPr>
      <t xml:space="preserve"> ( Training, Transportation, Travel, Supplies &amp; materials)</t>
    </r>
  </si>
  <si>
    <r>
      <t xml:space="preserve">Program Expenses </t>
    </r>
    <r>
      <rPr>
        <i/>
        <sz val="9"/>
        <color theme="1"/>
        <rFont val="Calibri"/>
        <family val="2"/>
        <scheme val="minor"/>
      </rPr>
      <t>( Client &amp; Staff Travel/Mileage, training,supplies and materials)</t>
    </r>
  </si>
  <si>
    <r>
      <t xml:space="preserve">Program Expenses </t>
    </r>
    <r>
      <rPr>
        <i/>
        <sz val="9"/>
        <color theme="1"/>
        <rFont val="Calibri"/>
        <family val="2"/>
        <scheme val="minor"/>
      </rPr>
      <t>(Staff Travel/Mileage, Training, Client Personal Allowances, Supplies &amp; materials)</t>
    </r>
  </si>
  <si>
    <t>Total Annual Cost</t>
  </si>
  <si>
    <t>PFMLA Trust Contribution</t>
  </si>
  <si>
    <t>IHS Markit, Fall 2018 Forecast</t>
  </si>
  <si>
    <t>FY22</t>
  </si>
  <si>
    <t>FY23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</si>
  <si>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</si>
  <si>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</si>
  <si>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</si>
  <si>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</si>
  <si>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</si>
  <si>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</si>
  <si>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</si>
  <si>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</si>
  <si>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Assumption for Rate Reviews that are to be promulgated July 1, 2019</t>
  </si>
  <si>
    <t>n/a</t>
  </si>
  <si>
    <t>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</si>
</sst>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.000_);_(* \(#,##0.000\);_(* &quot;-&quot;??_);_(@_)"/>
    <numFmt numFmtId="168" formatCode="0.0%"/>
    <numFmt numFmtId="169" formatCode="0.000"/>
    <numFmt numFmtId="170" formatCode="0.0"/>
    <numFmt numFmtId="171" formatCode="0.0000"/>
    <numFmt numFmtId="172" formatCode="_(&quot;$&quot;* #,##0.0000_);_(&quot;$&quot;* \(#,##0.0000\);_(&quot;$&quot;* &quot;-&quot;??_);_(@_)"/>
  </numFmts>
  <fonts count="68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Microsoft Sans Serif"/>
      <family val="2"/>
    </font>
    <font>
      <sz val="9"/>
      <name val="Microsoft Sans Serif"/>
      <family val="2"/>
      <charset val="204"/>
    </font>
    <font>
      <b/>
      <sz val="11"/>
      <color indexed="63"/>
      <name val="Calibri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  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9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EE8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1120">
    <xf numFmtId="0" fontId="0" fillId="0" borderId="0"/>
    <xf numFmtId="9" fontId="8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5" borderId="0" applyNumberFormat="0" applyBorder="0" applyAlignment="0" applyProtection="0"/>
    <xf numFmtId="0" fontId="12" fillId="9" borderId="0" applyNumberFormat="0" applyBorder="0" applyAlignment="0" applyProtection="0"/>
    <xf numFmtId="0" fontId="13" fillId="26" borderId="11" applyNumberFormat="0" applyAlignment="0" applyProtection="0"/>
    <xf numFmtId="0" fontId="13" fillId="26" borderId="11" applyNumberFormat="0" applyAlignment="0" applyProtection="0"/>
    <xf numFmtId="0" fontId="13" fillId="26" borderId="11" applyNumberFormat="0" applyAlignment="0" applyProtection="0"/>
    <xf numFmtId="0" fontId="14" fillId="2" borderId="1" applyNumberFormat="0" applyAlignment="0" applyProtection="0"/>
    <xf numFmtId="0" fontId="15" fillId="27" borderId="1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5" fillId="13" borderId="11" applyNumberFormat="0" applyAlignment="0" applyProtection="0"/>
    <xf numFmtId="0" fontId="25" fillId="13" borderId="11" applyNumberFormat="0" applyAlignment="0" applyProtection="0"/>
    <xf numFmtId="0" fontId="25" fillId="13" borderId="11" applyNumberFormat="0" applyAlignment="0" applyProtection="0"/>
    <xf numFmtId="0" fontId="26" fillId="0" borderId="16" applyNumberFormat="0" applyFill="0" applyAlignment="0" applyProtection="0"/>
    <xf numFmtId="0" fontId="27" fillId="2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29" borderId="17" applyNumberFormat="0" applyFont="0" applyAlignment="0" applyProtection="0"/>
    <xf numFmtId="0" fontId="17" fillId="29" borderId="17" applyNumberFormat="0" applyFont="0" applyAlignment="0" applyProtection="0"/>
    <xf numFmtId="0" fontId="17" fillId="29" borderId="17" applyNumberFormat="0" applyFont="0" applyAlignment="0" applyProtection="0"/>
    <xf numFmtId="0" fontId="16" fillId="29" borderId="17" applyNumberFormat="0" applyFont="0" applyAlignment="0" applyProtection="0"/>
    <xf numFmtId="0" fontId="30" fillId="26" borderId="18" applyNumberFormat="0" applyAlignment="0" applyProtection="0"/>
    <xf numFmtId="0" fontId="30" fillId="26" borderId="18" applyNumberFormat="0" applyAlignment="0" applyProtection="0"/>
    <xf numFmtId="0" fontId="30" fillId="26" borderId="18" applyNumberFormat="0" applyAlignment="0" applyProtection="0"/>
    <xf numFmtId="9" fontId="3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6" fillId="0" borderId="0"/>
    <xf numFmtId="0" fontId="67" fillId="0" borderId="0"/>
  </cellStyleXfs>
  <cellXfs count="816">
    <xf numFmtId="0" fontId="0" fillId="0" borderId="0" xfId="0"/>
    <xf numFmtId="0" fontId="0" fillId="0" borderId="0" xfId="0" applyFill="1"/>
    <xf numFmtId="0" fontId="7" fillId="32" borderId="23" xfId="586" applyFont="1" applyFill="1" applyBorder="1" applyAlignment="1">
      <alignment horizontal="center"/>
    </xf>
    <xf numFmtId="0" fontId="7" fillId="32" borderId="25" xfId="586" applyFont="1" applyFill="1" applyBorder="1" applyAlignment="1">
      <alignment horizontal="center"/>
    </xf>
    <xf numFmtId="0" fontId="7" fillId="32" borderId="26" xfId="586" applyFont="1" applyFill="1" applyBorder="1" applyAlignment="1">
      <alignment horizontal="center"/>
    </xf>
    <xf numFmtId="166" fontId="0" fillId="0" borderId="0" xfId="1108" applyNumberFormat="1" applyFont="1"/>
    <xf numFmtId="10" fontId="0" fillId="0" borderId="0" xfId="1" applyNumberFormat="1" applyFont="1"/>
    <xf numFmtId="43" fontId="0" fillId="0" borderId="0" xfId="1108" applyFont="1"/>
    <xf numFmtId="167" fontId="0" fillId="0" borderId="0" xfId="1108" applyNumberFormat="1" applyFont="1"/>
    <xf numFmtId="167" fontId="0" fillId="0" borderId="0" xfId="0" applyNumberFormat="1"/>
    <xf numFmtId="10" fontId="0" fillId="0" borderId="0" xfId="1" applyNumberFormat="1" applyFont="1" applyFill="1" applyBorder="1"/>
    <xf numFmtId="0" fontId="0" fillId="0" borderId="0" xfId="0" applyFill="1" applyBorder="1"/>
    <xf numFmtId="0" fontId="7" fillId="0" borderId="0" xfId="502" applyFont="1" applyFill="1" applyBorder="1" applyAlignment="1">
      <alignment horizontal="center"/>
    </xf>
    <xf numFmtId="164" fontId="7" fillId="0" borderId="0" xfId="502" applyNumberFormat="1" applyFont="1" applyFill="1" applyBorder="1" applyAlignment="1">
      <alignment horizontal="center"/>
    </xf>
    <xf numFmtId="0" fontId="6" fillId="0" borderId="0" xfId="502" applyFont="1" applyFill="1" applyBorder="1" applyAlignment="1">
      <alignment horizontal="center"/>
    </xf>
    <xf numFmtId="2" fontId="6" fillId="0" borderId="0" xfId="502" applyNumberFormat="1" applyFill="1" applyBorder="1" applyAlignment="1">
      <alignment horizontal="center"/>
    </xf>
    <xf numFmtId="164" fontId="7" fillId="0" borderId="0" xfId="1109" applyNumberFormat="1" applyFont="1" applyFill="1" applyBorder="1" applyAlignment="1">
      <alignment horizontal="center"/>
    </xf>
    <xf numFmtId="165" fontId="6" fillId="0" borderId="0" xfId="1109" applyNumberFormat="1" applyFont="1" applyFill="1" applyBorder="1" applyAlignment="1">
      <alignment horizontal="center"/>
    </xf>
    <xf numFmtId="0" fontId="9" fillId="0" borderId="0" xfId="0" applyFont="1"/>
    <xf numFmtId="2" fontId="7" fillId="0" borderId="0" xfId="502" applyNumberFormat="1" applyFont="1" applyFill="1" applyBorder="1" applyAlignment="1">
      <alignment horizontal="center"/>
    </xf>
    <xf numFmtId="0" fontId="19" fillId="0" borderId="0" xfId="0" applyFont="1"/>
    <xf numFmtId="169" fontId="19" fillId="0" borderId="0" xfId="0" applyNumberFormat="1" applyFont="1"/>
    <xf numFmtId="169" fontId="38" fillId="0" borderId="0" xfId="502" applyNumberFormat="1" applyFont="1" applyFill="1" applyBorder="1" applyAlignment="1">
      <alignment horizontal="center"/>
    </xf>
    <xf numFmtId="0" fontId="6" fillId="0" borderId="0" xfId="502" applyFill="1" applyBorder="1"/>
    <xf numFmtId="0" fontId="37" fillId="0" borderId="0" xfId="502" applyFont="1" applyFill="1" applyBorder="1" applyAlignment="1">
      <alignment horizontal="center"/>
    </xf>
    <xf numFmtId="10" fontId="6" fillId="0" borderId="0" xfId="1" applyNumberFormat="1" applyFont="1" applyFill="1" applyBorder="1" applyAlignment="1">
      <alignment horizontal="center"/>
    </xf>
    <xf numFmtId="2" fontId="6" fillId="32" borderId="0" xfId="502" applyNumberFormat="1" applyFill="1" applyBorder="1" applyAlignment="1">
      <alignment horizontal="center"/>
    </xf>
    <xf numFmtId="0" fontId="37" fillId="32" borderId="0" xfId="502" applyFont="1" applyFill="1" applyBorder="1" applyAlignment="1">
      <alignment horizontal="center"/>
    </xf>
    <xf numFmtId="165" fontId="0" fillId="0" borderId="0" xfId="0" applyNumberFormat="1"/>
    <xf numFmtId="0" fontId="6" fillId="33" borderId="0" xfId="502" applyFill="1"/>
    <xf numFmtId="0" fontId="41" fillId="33" borderId="0" xfId="502" applyFont="1" applyFill="1"/>
    <xf numFmtId="0" fontId="6" fillId="32" borderId="10" xfId="502" applyFill="1" applyBorder="1"/>
    <xf numFmtId="0" fontId="36" fillId="6" borderId="9" xfId="502" applyFont="1" applyFill="1" applyBorder="1" applyAlignment="1"/>
    <xf numFmtId="0" fontId="6" fillId="6" borderId="8" xfId="502" applyFill="1" applyBorder="1"/>
    <xf numFmtId="0" fontId="7" fillId="31" borderId="29" xfId="502" applyFont="1" applyFill="1" applyBorder="1" applyAlignment="1">
      <alignment horizontal="center"/>
    </xf>
    <xf numFmtId="0" fontId="7" fillId="33" borderId="29" xfId="502" applyFont="1" applyFill="1" applyBorder="1" applyAlignment="1">
      <alignment horizontal="center"/>
    </xf>
    <xf numFmtId="0" fontId="43" fillId="32" borderId="23" xfId="0" applyFont="1" applyFill="1" applyBorder="1"/>
    <xf numFmtId="0" fontId="44" fillId="32" borderId="30" xfId="0" applyFont="1" applyFill="1" applyBorder="1" applyAlignment="1">
      <alignment horizontal="center"/>
    </xf>
    <xf numFmtId="0" fontId="44" fillId="32" borderId="31" xfId="0" applyFont="1" applyFill="1" applyBorder="1" applyAlignment="1">
      <alignment horizontal="center"/>
    </xf>
    <xf numFmtId="0" fontId="6" fillId="32" borderId="6" xfId="502" applyFill="1" applyBorder="1"/>
    <xf numFmtId="0" fontId="6" fillId="6" borderId="24" xfId="502" applyFill="1" applyBorder="1"/>
    <xf numFmtId="0" fontId="7" fillId="6" borderId="24" xfId="502" applyFont="1" applyFill="1" applyBorder="1" applyAlignment="1">
      <alignment horizontal="center"/>
    </xf>
    <xf numFmtId="0" fontId="6" fillId="6" borderId="5" xfId="502" applyFill="1" applyBorder="1"/>
    <xf numFmtId="0" fontId="7" fillId="32" borderId="26" xfId="502" applyFont="1" applyFill="1" applyBorder="1" applyAlignment="1">
      <alignment horizontal="center"/>
    </xf>
    <xf numFmtId="2" fontId="6" fillId="32" borderId="32" xfId="502" applyNumberFormat="1" applyFill="1" applyBorder="1" applyAlignment="1">
      <alignment horizontal="center"/>
    </xf>
    <xf numFmtId="165" fontId="6" fillId="0" borderId="33" xfId="1109" applyNumberFormat="1" applyFont="1" applyFill="1" applyBorder="1" applyAlignment="1">
      <alignment horizontal="center"/>
    </xf>
    <xf numFmtId="165" fontId="6" fillId="33" borderId="33" xfId="1109" applyNumberFormat="1" applyFont="1" applyFill="1" applyBorder="1" applyAlignment="1">
      <alignment horizontal="center"/>
    </xf>
    <xf numFmtId="165" fontId="6" fillId="33" borderId="0" xfId="502" applyNumberFormat="1" applyFont="1" applyFill="1"/>
    <xf numFmtId="0" fontId="45" fillId="32" borderId="34" xfId="0" applyFont="1" applyFill="1" applyBorder="1" applyAlignment="1">
      <alignment horizontal="center"/>
    </xf>
    <xf numFmtId="0" fontId="0" fillId="32" borderId="35" xfId="0" applyFont="1" applyFill="1" applyBorder="1"/>
    <xf numFmtId="0" fontId="0" fillId="32" borderId="5" xfId="0" applyFont="1" applyFill="1" applyBorder="1"/>
    <xf numFmtId="0" fontId="7" fillId="6" borderId="0" xfId="502" applyFont="1" applyFill="1" applyBorder="1"/>
    <xf numFmtId="165" fontId="6" fillId="6" borderId="0" xfId="176" applyNumberFormat="1" applyFont="1" applyFill="1" applyBorder="1"/>
    <xf numFmtId="2" fontId="6" fillId="6" borderId="0" xfId="502" applyNumberFormat="1" applyFont="1" applyFill="1" applyBorder="1" applyAlignment="1">
      <alignment horizontal="center"/>
    </xf>
    <xf numFmtId="0" fontId="7" fillId="0" borderId="26" xfId="502" applyFont="1" applyFill="1" applyBorder="1" applyAlignment="1">
      <alignment horizontal="center"/>
    </xf>
    <xf numFmtId="2" fontId="6" fillId="0" borderId="32" xfId="502" applyNumberFormat="1" applyFill="1" applyBorder="1" applyAlignment="1">
      <alignment horizontal="center"/>
    </xf>
    <xf numFmtId="165" fontId="6" fillId="33" borderId="0" xfId="502" applyNumberFormat="1" applyFill="1"/>
    <xf numFmtId="0" fontId="19" fillId="32" borderId="34" xfId="0" applyFont="1" applyFill="1" applyBorder="1"/>
    <xf numFmtId="165" fontId="19" fillId="32" borderId="35" xfId="1109" applyNumberFormat="1" applyFont="1" applyFill="1" applyBorder="1"/>
    <xf numFmtId="165" fontId="19" fillId="32" borderId="35" xfId="0" applyNumberFormat="1" applyFont="1" applyFill="1" applyBorder="1"/>
    <xf numFmtId="0" fontId="19" fillId="32" borderId="5" xfId="0" applyFont="1" applyFill="1" applyBorder="1"/>
    <xf numFmtId="165" fontId="19" fillId="34" borderId="35" xfId="0" applyNumberFormat="1" applyFont="1" applyFill="1" applyBorder="1"/>
    <xf numFmtId="0" fontId="19" fillId="34" borderId="5" xfId="0" applyFont="1" applyFill="1" applyBorder="1"/>
    <xf numFmtId="165" fontId="0" fillId="6" borderId="0" xfId="176" applyNumberFormat="1" applyFont="1" applyFill="1" applyBorder="1"/>
    <xf numFmtId="2" fontId="6" fillId="6" borderId="0" xfId="502" applyNumberFormat="1" applyFill="1" applyBorder="1" applyAlignment="1">
      <alignment horizontal="center"/>
    </xf>
    <xf numFmtId="0" fontId="19" fillId="32" borderId="35" xfId="0" applyFont="1" applyFill="1" applyBorder="1"/>
    <xf numFmtId="0" fontId="36" fillId="6" borderId="27" xfId="502" applyFont="1" applyFill="1" applyBorder="1"/>
    <xf numFmtId="2" fontId="36" fillId="6" borderId="27" xfId="502" applyNumberFormat="1" applyFont="1" applyFill="1" applyBorder="1" applyAlignment="1">
      <alignment horizontal="center"/>
    </xf>
    <xf numFmtId="165" fontId="36" fillId="6" borderId="27" xfId="176" applyNumberFormat="1" applyFont="1" applyFill="1" applyBorder="1"/>
    <xf numFmtId="0" fontId="6" fillId="6" borderId="0" xfId="502" applyFill="1" applyBorder="1"/>
    <xf numFmtId="0" fontId="37" fillId="6" borderId="0" xfId="502" applyFont="1" applyFill="1" applyBorder="1"/>
    <xf numFmtId="10" fontId="37" fillId="6" borderId="0" xfId="502" applyNumberFormat="1" applyFont="1" applyFill="1" applyBorder="1" applyAlignment="1">
      <alignment horizontal="center"/>
    </xf>
    <xf numFmtId="165" fontId="36" fillId="6" borderId="0" xfId="502" applyNumberFormat="1" applyFont="1" applyFill="1" applyBorder="1"/>
    <xf numFmtId="165" fontId="6" fillId="6" borderId="0" xfId="502" applyNumberFormat="1" applyFill="1" applyBorder="1"/>
    <xf numFmtId="0" fontId="6" fillId="6" borderId="27" xfId="502" applyFill="1" applyBorder="1"/>
    <xf numFmtId="165" fontId="36" fillId="6" borderId="27" xfId="502" applyNumberFormat="1" applyFont="1" applyFill="1" applyBorder="1"/>
    <xf numFmtId="165" fontId="37" fillId="6" borderId="0" xfId="502" applyNumberFormat="1" applyFont="1" applyFill="1" applyBorder="1" applyAlignment="1">
      <alignment horizontal="center"/>
    </xf>
    <xf numFmtId="165" fontId="37" fillId="6" borderId="0" xfId="176" applyNumberFormat="1" applyFont="1" applyFill="1" applyBorder="1"/>
    <xf numFmtId="0" fontId="7" fillId="32" borderId="25" xfId="502" applyFont="1" applyFill="1" applyBorder="1" applyAlignment="1">
      <alignment horizontal="center"/>
    </xf>
    <xf numFmtId="2" fontId="6" fillId="32" borderId="36" xfId="502" applyNumberFormat="1" applyFill="1" applyBorder="1" applyAlignment="1">
      <alignment horizontal="center"/>
    </xf>
    <xf numFmtId="165" fontId="6" fillId="0" borderId="37" xfId="1109" applyNumberFormat="1" applyFont="1" applyFill="1" applyBorder="1" applyAlignment="1">
      <alignment horizontal="center"/>
    </xf>
    <xf numFmtId="168" fontId="19" fillId="32" borderId="35" xfId="0" applyNumberFormat="1" applyFont="1" applyFill="1" applyBorder="1"/>
    <xf numFmtId="10" fontId="19" fillId="32" borderId="35" xfId="0" applyNumberFormat="1" applyFont="1" applyFill="1" applyBorder="1"/>
    <xf numFmtId="10" fontId="19" fillId="32" borderId="35" xfId="1" applyNumberFormat="1" applyFont="1" applyFill="1" applyBorder="1"/>
    <xf numFmtId="0" fontId="36" fillId="33" borderId="0" xfId="502" applyFont="1" applyFill="1" applyBorder="1" applyAlignment="1">
      <alignment horizontal="center" vertical="center"/>
    </xf>
    <xf numFmtId="165" fontId="36" fillId="33" borderId="0" xfId="502" applyNumberFormat="1" applyFont="1" applyFill="1" applyBorder="1" applyAlignment="1">
      <alignment horizontal="center" vertical="center"/>
    </xf>
    <xf numFmtId="0" fontId="19" fillId="32" borderId="6" xfId="0" applyFont="1" applyFill="1" applyBorder="1"/>
    <xf numFmtId="10" fontId="19" fillId="32" borderId="0" xfId="0" applyNumberFormat="1" applyFont="1" applyFill="1" applyBorder="1"/>
    <xf numFmtId="0" fontId="7" fillId="4" borderId="29" xfId="502" applyFont="1" applyFill="1" applyBorder="1" applyAlignment="1">
      <alignment horizontal="center"/>
    </xf>
    <xf numFmtId="0" fontId="7" fillId="33" borderId="0" xfId="502" applyFont="1" applyFill="1" applyBorder="1" applyAlignment="1">
      <alignment horizontal="center"/>
    </xf>
    <xf numFmtId="0" fontId="6" fillId="0" borderId="4" xfId="502" applyFont="1" applyFill="1" applyBorder="1"/>
    <xf numFmtId="0" fontId="6" fillId="0" borderId="3" xfId="502" applyFill="1" applyBorder="1"/>
    <xf numFmtId="10" fontId="6" fillId="0" borderId="38" xfId="502" applyNumberFormat="1" applyFill="1" applyBorder="1"/>
    <xf numFmtId="0" fontId="6" fillId="0" borderId="2" xfId="502" applyFont="1" applyFill="1" applyBorder="1"/>
    <xf numFmtId="0" fontId="7" fillId="36" borderId="26" xfId="502" applyFont="1" applyFill="1" applyBorder="1" applyAlignment="1">
      <alignment horizontal="center"/>
    </xf>
    <xf numFmtId="2" fontId="6" fillId="36" borderId="32" xfId="502" applyNumberFormat="1" applyFill="1" applyBorder="1" applyAlignment="1">
      <alignment horizontal="center"/>
    </xf>
    <xf numFmtId="2" fontId="6" fillId="36" borderId="39" xfId="502" applyNumberFormat="1" applyFill="1" applyBorder="1" applyAlignment="1">
      <alignment horizontal="center"/>
    </xf>
    <xf numFmtId="0" fontId="37" fillId="36" borderId="40" xfId="502" applyFont="1" applyFill="1" applyBorder="1" applyAlignment="1">
      <alignment horizontal="center"/>
    </xf>
    <xf numFmtId="2" fontId="6" fillId="32" borderId="39" xfId="502" applyNumberFormat="1" applyFill="1" applyBorder="1" applyAlignment="1">
      <alignment horizontal="center"/>
    </xf>
    <xf numFmtId="2" fontId="37" fillId="32" borderId="40" xfId="502" applyNumberFormat="1" applyFont="1" applyFill="1" applyBorder="1" applyAlignment="1">
      <alignment horizontal="center"/>
    </xf>
    <xf numFmtId="0" fontId="37" fillId="33" borderId="0" xfId="502" applyFont="1" applyFill="1" applyBorder="1" applyAlignment="1">
      <alignment horizontal="center"/>
    </xf>
    <xf numFmtId="165" fontId="6" fillId="6" borderId="27" xfId="502" applyNumberFormat="1" applyFill="1" applyBorder="1"/>
    <xf numFmtId="0" fontId="37" fillId="32" borderId="40" xfId="502" applyFont="1" applyFill="1" applyBorder="1" applyAlignment="1">
      <alignment horizontal="center"/>
    </xf>
    <xf numFmtId="44" fontId="37" fillId="33" borderId="0" xfId="1109" applyNumberFormat="1" applyFont="1" applyFill="1" applyBorder="1" applyAlignment="1">
      <alignment horizontal="center"/>
    </xf>
    <xf numFmtId="0" fontId="37" fillId="6" borderId="28" xfId="502" applyFont="1" applyFill="1" applyBorder="1"/>
    <xf numFmtId="0" fontId="6" fillId="6" borderId="28" xfId="502" applyFill="1" applyBorder="1"/>
    <xf numFmtId="168" fontId="37" fillId="6" borderId="28" xfId="502" applyNumberFormat="1" applyFont="1" applyFill="1" applyBorder="1" applyAlignment="1">
      <alignment horizontal="center"/>
    </xf>
    <xf numFmtId="165" fontId="6" fillId="6" borderId="28" xfId="502" applyNumberFormat="1" applyFill="1" applyBorder="1"/>
    <xf numFmtId="43" fontId="37" fillId="33" borderId="0" xfId="1108" applyFont="1" applyFill="1" applyBorder="1" applyAlignment="1">
      <alignment horizontal="center"/>
    </xf>
    <xf numFmtId="165" fontId="37" fillId="6" borderId="0" xfId="502" applyNumberFormat="1" applyFont="1" applyFill="1" applyBorder="1"/>
    <xf numFmtId="165" fontId="7" fillId="6" borderId="0" xfId="502" applyNumberFormat="1" applyFont="1" applyFill="1" applyBorder="1"/>
    <xf numFmtId="0" fontId="36" fillId="6" borderId="0" xfId="502" applyFont="1" applyFill="1" applyBorder="1"/>
    <xf numFmtId="165" fontId="7" fillId="6" borderId="29" xfId="502" applyNumberFormat="1" applyFont="1" applyFill="1" applyBorder="1"/>
    <xf numFmtId="0" fontId="6" fillId="32" borderId="4" xfId="502" applyFill="1" applyBorder="1"/>
    <xf numFmtId="0" fontId="36" fillId="6" borderId="3" xfId="502" applyFont="1" applyFill="1" applyBorder="1"/>
    <xf numFmtId="0" fontId="6" fillId="6" borderId="3" xfId="502" applyFill="1" applyBorder="1"/>
    <xf numFmtId="165" fontId="7" fillId="6" borderId="3" xfId="502" applyNumberFormat="1" applyFont="1" applyFill="1" applyBorder="1"/>
    <xf numFmtId="0" fontId="6" fillId="6" borderId="2" xfId="502" applyFill="1" applyBorder="1"/>
    <xf numFmtId="0" fontId="6" fillId="33" borderId="0" xfId="502" applyFont="1" applyFill="1"/>
    <xf numFmtId="0" fontId="36" fillId="32" borderId="9" xfId="502" applyFont="1" applyFill="1" applyBorder="1" applyAlignment="1"/>
    <xf numFmtId="0" fontId="6" fillId="32" borderId="8" xfId="502" applyFill="1" applyBorder="1"/>
    <xf numFmtId="0" fontId="6" fillId="32" borderId="24" xfId="502" applyFill="1" applyBorder="1"/>
    <xf numFmtId="0" fontId="7" fillId="32" borderId="24" xfId="502" applyFont="1" applyFill="1" applyBorder="1" applyAlignment="1">
      <alignment horizontal="center"/>
    </xf>
    <xf numFmtId="0" fontId="6" fillId="32" borderId="5" xfId="502" applyFill="1" applyBorder="1"/>
    <xf numFmtId="0" fontId="7" fillId="32" borderId="0" xfId="502" applyFont="1" applyFill="1" applyBorder="1"/>
    <xf numFmtId="165" fontId="6" fillId="32" borderId="0" xfId="176" applyNumberFormat="1" applyFont="1" applyFill="1" applyBorder="1"/>
    <xf numFmtId="2" fontId="6" fillId="32" borderId="0" xfId="502" applyNumberFormat="1" applyFont="1" applyFill="1" applyBorder="1" applyAlignment="1">
      <alignment horizontal="center"/>
    </xf>
    <xf numFmtId="2" fontId="6" fillId="32" borderId="41" xfId="502" applyNumberFormat="1" applyFill="1" applyBorder="1" applyAlignment="1">
      <alignment horizontal="center"/>
    </xf>
    <xf numFmtId="0" fontId="37" fillId="32" borderId="42" xfId="502" applyFont="1" applyFill="1" applyBorder="1" applyAlignment="1">
      <alignment horizontal="center"/>
    </xf>
    <xf numFmtId="43" fontId="6" fillId="33" borderId="0" xfId="1108" applyFont="1" applyFill="1"/>
    <xf numFmtId="165" fontId="6" fillId="34" borderId="0" xfId="176" applyNumberFormat="1" applyFont="1" applyFill="1" applyBorder="1"/>
    <xf numFmtId="165" fontId="0" fillId="32" borderId="0" xfId="176" applyNumberFormat="1" applyFont="1" applyFill="1" applyBorder="1"/>
    <xf numFmtId="0" fontId="36" fillId="32" borderId="27" xfId="502" applyFont="1" applyFill="1" applyBorder="1"/>
    <xf numFmtId="2" fontId="36" fillId="32" borderId="27" xfId="502" applyNumberFormat="1" applyFont="1" applyFill="1" applyBorder="1" applyAlignment="1">
      <alignment horizontal="center"/>
    </xf>
    <xf numFmtId="165" fontId="36" fillId="32" borderId="27" xfId="176" applyNumberFormat="1" applyFont="1" applyFill="1" applyBorder="1"/>
    <xf numFmtId="0" fontId="6" fillId="32" borderId="0" xfId="502" applyFill="1" applyBorder="1"/>
    <xf numFmtId="0" fontId="37" fillId="32" borderId="0" xfId="502" applyFont="1" applyFill="1" applyBorder="1"/>
    <xf numFmtId="10" fontId="37" fillId="32" borderId="0" xfId="502" applyNumberFormat="1" applyFont="1" applyFill="1" applyBorder="1" applyAlignment="1">
      <alignment horizontal="center"/>
    </xf>
    <xf numFmtId="165" fontId="36" fillId="32" borderId="0" xfId="502" applyNumberFormat="1" applyFont="1" applyFill="1" applyBorder="1"/>
    <xf numFmtId="165" fontId="6" fillId="32" borderId="0" xfId="502" applyNumberFormat="1" applyFill="1" applyBorder="1"/>
    <xf numFmtId="0" fontId="6" fillId="32" borderId="27" xfId="502" applyFill="1" applyBorder="1"/>
    <xf numFmtId="165" fontId="36" fillId="32" borderId="27" xfId="502" applyNumberFormat="1" applyFont="1" applyFill="1" applyBorder="1"/>
    <xf numFmtId="165" fontId="37" fillId="32" borderId="0" xfId="502" applyNumberFormat="1" applyFont="1" applyFill="1" applyBorder="1" applyAlignment="1">
      <alignment horizontal="center"/>
    </xf>
    <xf numFmtId="165" fontId="37" fillId="32" borderId="0" xfId="176" applyNumberFormat="1" applyFont="1" applyFill="1" applyBorder="1"/>
    <xf numFmtId="165" fontId="6" fillId="32" borderId="27" xfId="502" applyNumberFormat="1" applyFill="1" applyBorder="1"/>
    <xf numFmtId="0" fontId="37" fillId="32" borderId="28" xfId="502" applyFont="1" applyFill="1" applyBorder="1"/>
    <xf numFmtId="0" fontId="6" fillId="32" borderId="28" xfId="502" applyFill="1" applyBorder="1"/>
    <xf numFmtId="168" fontId="37" fillId="32" borderId="28" xfId="502" applyNumberFormat="1" applyFont="1" applyFill="1" applyBorder="1" applyAlignment="1">
      <alignment horizontal="center"/>
    </xf>
    <xf numFmtId="165" fontId="6" fillId="32" borderId="28" xfId="502" applyNumberFormat="1" applyFill="1" applyBorder="1"/>
    <xf numFmtId="165" fontId="37" fillId="32" borderId="0" xfId="502" applyNumberFormat="1" applyFont="1" applyFill="1" applyBorder="1"/>
    <xf numFmtId="165" fontId="7" fillId="32" borderId="0" xfId="502" applyNumberFormat="1" applyFont="1" applyFill="1" applyBorder="1"/>
    <xf numFmtId="0" fontId="36" fillId="32" borderId="0" xfId="502" applyFont="1" applyFill="1" applyBorder="1"/>
    <xf numFmtId="165" fontId="7" fillId="4" borderId="29" xfId="502" applyNumberFormat="1" applyFont="1" applyFill="1" applyBorder="1"/>
    <xf numFmtId="0" fontId="36" fillId="32" borderId="3" xfId="502" applyFont="1" applyFill="1" applyBorder="1"/>
    <xf numFmtId="0" fontId="6" fillId="32" borderId="3" xfId="502" applyFill="1" applyBorder="1"/>
    <xf numFmtId="165" fontId="7" fillId="32" borderId="3" xfId="502" applyNumberFormat="1" applyFont="1" applyFill="1" applyBorder="1"/>
    <xf numFmtId="0" fontId="6" fillId="32" borderId="2" xfId="502" applyFill="1" applyBorder="1"/>
    <xf numFmtId="44" fontId="7" fillId="4" borderId="29" xfId="502" applyNumberFormat="1" applyFont="1" applyFill="1" applyBorder="1"/>
    <xf numFmtId="0" fontId="7" fillId="32" borderId="0" xfId="502" applyFont="1" applyFill="1" applyBorder="1" applyAlignment="1">
      <alignment horizontal="center"/>
    </xf>
    <xf numFmtId="0" fontId="7" fillId="32" borderId="43" xfId="502" applyFont="1" applyFill="1" applyBorder="1"/>
    <xf numFmtId="165" fontId="6" fillId="32" borderId="43" xfId="176" applyNumberFormat="1" applyFont="1" applyFill="1" applyBorder="1"/>
    <xf numFmtId="2" fontId="6" fillId="32" borderId="43" xfId="502" applyNumberFormat="1" applyFont="1" applyFill="1" applyBorder="1" applyAlignment="1">
      <alignment horizontal="center"/>
    </xf>
    <xf numFmtId="0" fontId="5" fillId="33" borderId="0" xfId="1111" applyFill="1"/>
    <xf numFmtId="0" fontId="41" fillId="33" borderId="0" xfId="1111" applyFont="1" applyFill="1"/>
    <xf numFmtId="0" fontId="5" fillId="32" borderId="10" xfId="1111" applyFill="1" applyBorder="1"/>
    <xf numFmtId="0" fontId="36" fillId="32" borderId="9" xfId="1111" applyFont="1" applyFill="1" applyBorder="1" applyAlignment="1"/>
    <xf numFmtId="0" fontId="5" fillId="32" borderId="8" xfId="1111" applyFill="1" applyBorder="1"/>
    <xf numFmtId="0" fontId="7" fillId="31" borderId="29" xfId="1111" applyFont="1" applyFill="1" applyBorder="1" applyAlignment="1">
      <alignment horizontal="center"/>
    </xf>
    <xf numFmtId="0" fontId="7" fillId="33" borderId="29" xfId="1111" applyFont="1" applyFill="1" applyBorder="1" applyAlignment="1">
      <alignment horizontal="center"/>
    </xf>
    <xf numFmtId="0" fontId="7" fillId="34" borderId="29" xfId="1111" applyFont="1" applyFill="1" applyBorder="1" applyAlignment="1">
      <alignment horizontal="center"/>
    </xf>
    <xf numFmtId="0" fontId="5" fillId="32" borderId="6" xfId="1111" applyFill="1" applyBorder="1"/>
    <xf numFmtId="0" fontId="5" fillId="32" borderId="24" xfId="1111" applyFill="1" applyBorder="1"/>
    <xf numFmtId="0" fontId="7" fillId="32" borderId="24" xfId="1111" applyFont="1" applyFill="1" applyBorder="1" applyAlignment="1">
      <alignment horizontal="center"/>
    </xf>
    <xf numFmtId="0" fontId="5" fillId="32" borderId="5" xfId="1111" applyFill="1" applyBorder="1"/>
    <xf numFmtId="0" fontId="7" fillId="32" borderId="26" xfId="1111" applyFont="1" applyFill="1" applyBorder="1" applyAlignment="1">
      <alignment horizontal="center"/>
    </xf>
    <xf numFmtId="2" fontId="5" fillId="32" borderId="32" xfId="1111" applyNumberFormat="1" applyFill="1" applyBorder="1" applyAlignment="1">
      <alignment horizontal="center"/>
    </xf>
    <xf numFmtId="165" fontId="5" fillId="32" borderId="33" xfId="1110" applyNumberFormat="1" applyFont="1" applyFill="1" applyBorder="1" applyAlignment="1">
      <alignment horizontal="center"/>
    </xf>
    <xf numFmtId="165" fontId="5" fillId="34" borderId="33" xfId="1110" applyNumberFormat="1" applyFont="1" applyFill="1" applyBorder="1" applyAlignment="1">
      <alignment horizontal="center"/>
    </xf>
    <xf numFmtId="0" fontId="7" fillId="32" borderId="0" xfId="1111" applyFont="1" applyFill="1" applyBorder="1"/>
    <xf numFmtId="165" fontId="5" fillId="32" borderId="0" xfId="1112" applyNumberFormat="1" applyFont="1" applyFill="1" applyBorder="1"/>
    <xf numFmtId="2" fontId="5" fillId="32" borderId="0" xfId="1111" applyNumberFormat="1" applyFont="1" applyFill="1" applyBorder="1" applyAlignment="1">
      <alignment horizontal="center"/>
    </xf>
    <xf numFmtId="165" fontId="19" fillId="32" borderId="35" xfId="1110" applyNumberFormat="1" applyFont="1" applyFill="1" applyBorder="1"/>
    <xf numFmtId="165" fontId="5" fillId="34" borderId="0" xfId="1112" applyNumberFormat="1" applyFont="1" applyFill="1" applyBorder="1"/>
    <xf numFmtId="165" fontId="0" fillId="32" borderId="0" xfId="1112" applyNumberFormat="1" applyFont="1" applyFill="1" applyBorder="1"/>
    <xf numFmtId="2" fontId="5" fillId="32" borderId="0" xfId="1111" applyNumberFormat="1" applyFill="1" applyBorder="1" applyAlignment="1">
      <alignment horizontal="center"/>
    </xf>
    <xf numFmtId="0" fontId="36" fillId="32" borderId="27" xfId="1111" applyFont="1" applyFill="1" applyBorder="1"/>
    <xf numFmtId="2" fontId="36" fillId="32" borderId="27" xfId="1111" applyNumberFormat="1" applyFont="1" applyFill="1" applyBorder="1" applyAlignment="1">
      <alignment horizontal="center"/>
    </xf>
    <xf numFmtId="165" fontId="36" fillId="32" borderId="27" xfId="1112" applyNumberFormat="1" applyFont="1" applyFill="1" applyBorder="1"/>
    <xf numFmtId="0" fontId="0" fillId="33" borderId="0" xfId="0" applyFill="1"/>
    <xf numFmtId="0" fontId="5" fillId="32" borderId="0" xfId="1111" applyFill="1" applyBorder="1"/>
    <xf numFmtId="0" fontId="37" fillId="32" borderId="0" xfId="1111" applyFont="1" applyFill="1" applyBorder="1"/>
    <xf numFmtId="10" fontId="37" fillId="32" borderId="0" xfId="1111" applyNumberFormat="1" applyFont="1" applyFill="1" applyBorder="1" applyAlignment="1">
      <alignment horizontal="center"/>
    </xf>
    <xf numFmtId="165" fontId="36" fillId="32" borderId="0" xfId="1111" applyNumberFormat="1" applyFont="1" applyFill="1" applyBorder="1"/>
    <xf numFmtId="165" fontId="5" fillId="32" borderId="0" xfId="1111" applyNumberFormat="1" applyFill="1" applyBorder="1"/>
    <xf numFmtId="0" fontId="5" fillId="32" borderId="27" xfId="1111" applyFill="1" applyBorder="1"/>
    <xf numFmtId="165" fontId="36" fillId="32" borderId="27" xfId="1111" applyNumberFormat="1" applyFont="1" applyFill="1" applyBorder="1"/>
    <xf numFmtId="165" fontId="37" fillId="32" borderId="0" xfId="1111" applyNumberFormat="1" applyFont="1" applyFill="1" applyBorder="1" applyAlignment="1">
      <alignment horizontal="center"/>
    </xf>
    <xf numFmtId="165" fontId="37" fillId="32" borderId="0" xfId="1112" applyNumberFormat="1" applyFont="1" applyFill="1" applyBorder="1"/>
    <xf numFmtId="0" fontId="7" fillId="32" borderId="25" xfId="1111" applyFont="1" applyFill="1" applyBorder="1" applyAlignment="1">
      <alignment horizontal="center"/>
    </xf>
    <xf numFmtId="2" fontId="5" fillId="32" borderId="36" xfId="1111" applyNumberFormat="1" applyFill="1" applyBorder="1" applyAlignment="1">
      <alignment horizontal="center"/>
    </xf>
    <xf numFmtId="165" fontId="5" fillId="32" borderId="37" xfId="1110" applyNumberFormat="1" applyFont="1" applyFill="1" applyBorder="1" applyAlignment="1">
      <alignment horizontal="center"/>
    </xf>
    <xf numFmtId="165" fontId="5" fillId="34" borderId="37" xfId="1110" applyNumberFormat="1" applyFont="1" applyFill="1" applyBorder="1" applyAlignment="1">
      <alignment horizontal="center"/>
    </xf>
    <xf numFmtId="0" fontId="36" fillId="33" borderId="0" xfId="1111" applyFont="1" applyFill="1" applyBorder="1" applyAlignment="1">
      <alignment horizontal="center" vertical="center"/>
    </xf>
    <xf numFmtId="0" fontId="19" fillId="32" borderId="44" xfId="0" applyFont="1" applyFill="1" applyBorder="1"/>
    <xf numFmtId="10" fontId="19" fillId="32" borderId="38" xfId="0" applyNumberFormat="1" applyFont="1" applyFill="1" applyBorder="1"/>
    <xf numFmtId="0" fontId="19" fillId="32" borderId="2" xfId="0" applyFont="1" applyFill="1" applyBorder="1"/>
    <xf numFmtId="0" fontId="7" fillId="4" borderId="29" xfId="1111" applyFont="1" applyFill="1" applyBorder="1" applyAlignment="1">
      <alignment horizontal="center"/>
    </xf>
    <xf numFmtId="0" fontId="7" fillId="33" borderId="0" xfId="1111" applyFont="1" applyFill="1" applyBorder="1" applyAlignment="1">
      <alignment horizontal="center"/>
    </xf>
    <xf numFmtId="2" fontId="5" fillId="32" borderId="39" xfId="1111" applyNumberFormat="1" applyFill="1" applyBorder="1" applyAlignment="1">
      <alignment horizontal="center"/>
    </xf>
    <xf numFmtId="0" fontId="37" fillId="32" borderId="40" xfId="1111" applyFont="1" applyFill="1" applyBorder="1" applyAlignment="1">
      <alignment horizontal="center"/>
    </xf>
    <xf numFmtId="0" fontId="37" fillId="33" borderId="0" xfId="1111" applyFont="1" applyFill="1" applyBorder="1" applyAlignment="1">
      <alignment horizontal="center"/>
    </xf>
    <xf numFmtId="165" fontId="5" fillId="32" borderId="27" xfId="1111" applyNumberFormat="1" applyFill="1" applyBorder="1"/>
    <xf numFmtId="0" fontId="37" fillId="32" borderId="28" xfId="1111" applyFont="1" applyFill="1" applyBorder="1"/>
    <xf numFmtId="0" fontId="5" fillId="32" borderId="28" xfId="1111" applyFill="1" applyBorder="1"/>
    <xf numFmtId="168" fontId="37" fillId="32" borderId="28" xfId="1111" applyNumberFormat="1" applyFont="1" applyFill="1" applyBorder="1" applyAlignment="1">
      <alignment horizontal="center"/>
    </xf>
    <xf numFmtId="165" fontId="5" fillId="32" borderId="28" xfId="1111" applyNumberFormat="1" applyFill="1" applyBorder="1"/>
    <xf numFmtId="165" fontId="37" fillId="32" borderId="0" xfId="1111" applyNumberFormat="1" applyFont="1" applyFill="1" applyBorder="1"/>
    <xf numFmtId="165" fontId="7" fillId="32" borderId="0" xfId="1111" applyNumberFormat="1" applyFont="1" applyFill="1" applyBorder="1"/>
    <xf numFmtId="0" fontId="36" fillId="32" borderId="0" xfId="1111" applyFont="1" applyFill="1" applyBorder="1"/>
    <xf numFmtId="165" fontId="7" fillId="4" borderId="29" xfId="1111" applyNumberFormat="1" applyFont="1" applyFill="1" applyBorder="1"/>
    <xf numFmtId="0" fontId="5" fillId="32" borderId="4" xfId="1111" applyFill="1" applyBorder="1"/>
    <xf numFmtId="0" fontId="36" fillId="32" borderId="3" xfId="1111" applyFont="1" applyFill="1" applyBorder="1"/>
    <xf numFmtId="0" fontId="5" fillId="32" borderId="3" xfId="1111" applyFill="1" applyBorder="1"/>
    <xf numFmtId="165" fontId="7" fillId="32" borderId="3" xfId="1111" applyNumberFormat="1" applyFont="1" applyFill="1" applyBorder="1"/>
    <xf numFmtId="0" fontId="5" fillId="32" borderId="2" xfId="1111" applyFill="1" applyBorder="1"/>
    <xf numFmtId="0" fontId="5" fillId="33" borderId="0" xfId="1111" applyFont="1" applyFill="1"/>
    <xf numFmtId="2" fontId="5" fillId="32" borderId="41" xfId="1111" applyNumberFormat="1" applyFill="1" applyBorder="1" applyAlignment="1">
      <alignment horizontal="center"/>
    </xf>
    <xf numFmtId="0" fontId="37" fillId="32" borderId="42" xfId="1111" applyFont="1" applyFill="1" applyBorder="1" applyAlignment="1">
      <alignment horizontal="center"/>
    </xf>
    <xf numFmtId="44" fontId="7" fillId="4" borderId="29" xfId="1111" applyNumberFormat="1" applyFont="1" applyFill="1" applyBorder="1"/>
    <xf numFmtId="0" fontId="7" fillId="32" borderId="0" xfId="1111" applyFont="1" applyFill="1" applyBorder="1" applyAlignment="1">
      <alignment horizontal="center"/>
    </xf>
    <xf numFmtId="0" fontId="7" fillId="32" borderId="43" xfId="1111" applyFont="1" applyFill="1" applyBorder="1"/>
    <xf numFmtId="165" fontId="5" fillId="32" borderId="43" xfId="1112" applyNumberFormat="1" applyFont="1" applyFill="1" applyBorder="1"/>
    <xf numFmtId="2" fontId="5" fillId="32" borderId="43" xfId="1111" applyNumberFormat="1" applyFont="1" applyFill="1" applyBorder="1" applyAlignment="1">
      <alignment horizontal="center"/>
    </xf>
    <xf numFmtId="0" fontId="7" fillId="32" borderId="32" xfId="586" applyFont="1" applyFill="1" applyBorder="1" applyAlignment="1">
      <alignment horizontal="center"/>
    </xf>
    <xf numFmtId="165" fontId="0" fillId="0" borderId="32" xfId="0" applyNumberFormat="1" applyBorder="1"/>
    <xf numFmtId="0" fontId="7" fillId="32" borderId="30" xfId="586" applyFont="1" applyFill="1" applyBorder="1" applyAlignment="1">
      <alignment horizontal="center"/>
    </xf>
    <xf numFmtId="165" fontId="0" fillId="0" borderId="30" xfId="0" applyNumberFormat="1" applyBorder="1"/>
    <xf numFmtId="165" fontId="0" fillId="0" borderId="45" xfId="0" applyNumberFormat="1" applyBorder="1"/>
    <xf numFmtId="165" fontId="0" fillId="0" borderId="33" xfId="0" applyNumberFormat="1" applyBorder="1"/>
    <xf numFmtId="0" fontId="7" fillId="32" borderId="36" xfId="586" applyFont="1" applyFill="1" applyBorder="1" applyAlignment="1">
      <alignment horizontal="center"/>
    </xf>
    <xf numFmtId="165" fontId="0" fillId="0" borderId="36" xfId="0" applyNumberFormat="1" applyBorder="1"/>
    <xf numFmtId="165" fontId="0" fillId="0" borderId="37" xfId="0" applyNumberFormat="1" applyBorder="1"/>
    <xf numFmtId="0" fontId="6" fillId="0" borderId="10" xfId="586" applyFont="1" applyFill="1" applyBorder="1"/>
    <xf numFmtId="0" fontId="36" fillId="0" borderId="9" xfId="586" applyFont="1" applyFill="1" applyBorder="1" applyAlignment="1"/>
    <xf numFmtId="0" fontId="6" fillId="0" borderId="8" xfId="586" applyFill="1" applyBorder="1"/>
    <xf numFmtId="0" fontId="6" fillId="0" borderId="6" xfId="586" applyFill="1" applyBorder="1"/>
    <xf numFmtId="0" fontId="6" fillId="0" borderId="24" xfId="586" applyFill="1" applyBorder="1"/>
    <xf numFmtId="0" fontId="7" fillId="0" borderId="24" xfId="586" applyFont="1" applyFill="1" applyBorder="1" applyAlignment="1">
      <alignment horizontal="center"/>
    </xf>
    <xf numFmtId="0" fontId="6" fillId="0" borderId="5" xfId="586" applyFill="1" applyBorder="1"/>
    <xf numFmtId="0" fontId="7" fillId="0" borderId="0" xfId="586" applyFont="1" applyFill="1" applyBorder="1"/>
    <xf numFmtId="165" fontId="6" fillId="0" borderId="0" xfId="218" applyNumberFormat="1" applyFont="1" applyFill="1" applyBorder="1"/>
    <xf numFmtId="2" fontId="6" fillId="0" borderId="0" xfId="586" applyNumberFormat="1" applyFont="1" applyFill="1" applyBorder="1" applyAlignment="1">
      <alignment horizontal="center"/>
    </xf>
    <xf numFmtId="165" fontId="0" fillId="0" borderId="0" xfId="218" applyNumberFormat="1" applyFont="1" applyFill="1" applyBorder="1"/>
    <xf numFmtId="2" fontId="6" fillId="0" borderId="0" xfId="586" applyNumberFormat="1" applyFill="1" applyBorder="1" applyAlignment="1">
      <alignment horizontal="center"/>
    </xf>
    <xf numFmtId="0" fontId="36" fillId="0" borderId="27" xfId="586" applyFont="1" applyFill="1" applyBorder="1"/>
    <xf numFmtId="2" fontId="36" fillId="0" borderId="27" xfId="586" applyNumberFormat="1" applyFont="1" applyFill="1" applyBorder="1" applyAlignment="1">
      <alignment horizontal="center"/>
    </xf>
    <xf numFmtId="165" fontId="36" fillId="0" borderId="27" xfId="218" applyNumberFormat="1" applyFont="1" applyFill="1" applyBorder="1"/>
    <xf numFmtId="0" fontId="6" fillId="0" borderId="0" xfId="586" applyFill="1" applyBorder="1"/>
    <xf numFmtId="0" fontId="37" fillId="0" borderId="0" xfId="586" applyFont="1" applyFill="1" applyBorder="1"/>
    <xf numFmtId="10" fontId="37" fillId="0" borderId="0" xfId="586" applyNumberFormat="1" applyFont="1" applyFill="1" applyBorder="1" applyAlignment="1">
      <alignment horizontal="center"/>
    </xf>
    <xf numFmtId="165" fontId="36" fillId="0" borderId="0" xfId="586" applyNumberFormat="1" applyFont="1" applyFill="1" applyBorder="1"/>
    <xf numFmtId="165" fontId="6" fillId="0" borderId="0" xfId="586" applyNumberFormat="1" applyFill="1" applyBorder="1"/>
    <xf numFmtId="0" fontId="6" fillId="0" borderId="27" xfId="586" applyFill="1" applyBorder="1"/>
    <xf numFmtId="165" fontId="36" fillId="0" borderId="27" xfId="586" applyNumberFormat="1" applyFont="1" applyFill="1" applyBorder="1"/>
    <xf numFmtId="165" fontId="37" fillId="0" borderId="0" xfId="586" applyNumberFormat="1" applyFont="1" applyFill="1" applyBorder="1" applyAlignment="1">
      <alignment horizontal="center"/>
    </xf>
    <xf numFmtId="165" fontId="37" fillId="0" borderId="0" xfId="218" applyNumberFormat="1" applyFont="1" applyFill="1" applyBorder="1"/>
    <xf numFmtId="165" fontId="6" fillId="0" borderId="27" xfId="586" applyNumberFormat="1" applyFill="1" applyBorder="1"/>
    <xf numFmtId="0" fontId="37" fillId="0" borderId="28" xfId="586" applyFont="1" applyFill="1" applyBorder="1"/>
    <xf numFmtId="0" fontId="6" fillId="0" borderId="28" xfId="586" applyFill="1" applyBorder="1"/>
    <xf numFmtId="168" fontId="37" fillId="0" borderId="28" xfId="586" applyNumberFormat="1" applyFont="1" applyFill="1" applyBorder="1" applyAlignment="1">
      <alignment horizontal="center"/>
    </xf>
    <xf numFmtId="165" fontId="6" fillId="0" borderId="28" xfId="586" applyNumberFormat="1" applyFill="1" applyBorder="1"/>
    <xf numFmtId="165" fontId="37" fillId="0" borderId="0" xfId="586" applyNumberFormat="1" applyFont="1" applyFill="1" applyBorder="1"/>
    <xf numFmtId="0" fontId="36" fillId="0" borderId="0" xfId="586" applyFont="1" applyFill="1" applyBorder="1"/>
    <xf numFmtId="165" fontId="7" fillId="0" borderId="29" xfId="586" applyNumberFormat="1" applyFont="1" applyFill="1" applyBorder="1"/>
    <xf numFmtId="0" fontId="6" fillId="0" borderId="4" xfId="586" applyFill="1" applyBorder="1"/>
    <xf numFmtId="0" fontId="36" fillId="0" borderId="3" xfId="586" applyFont="1" applyFill="1" applyBorder="1"/>
    <xf numFmtId="0" fontId="6" fillId="0" borderId="3" xfId="586" applyFill="1" applyBorder="1"/>
    <xf numFmtId="165" fontId="7" fillId="0" borderId="3" xfId="586" applyNumberFormat="1" applyFont="1" applyFill="1" applyBorder="1"/>
    <xf numFmtId="0" fontId="6" fillId="0" borderId="2" xfId="586" applyFill="1" applyBorder="1"/>
    <xf numFmtId="0" fontId="35" fillId="0" borderId="0" xfId="586" applyFont="1" applyFill="1" applyBorder="1" applyAlignment="1">
      <alignment horizontal="center"/>
    </xf>
    <xf numFmtId="0" fontId="47" fillId="39" borderId="7" xfId="586" applyFont="1" applyFill="1" applyBorder="1" applyAlignment="1">
      <alignment horizontal="center" vertical="center"/>
    </xf>
    <xf numFmtId="0" fontId="48" fillId="39" borderId="0" xfId="0" applyFont="1" applyFill="1" applyAlignment="1">
      <alignment horizontal="center" vertical="center"/>
    </xf>
    <xf numFmtId="0" fontId="7" fillId="32" borderId="23" xfId="586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0" fontId="7" fillId="32" borderId="25" xfId="586" applyFont="1" applyFill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0" fontId="7" fillId="32" borderId="26" xfId="586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0" fontId="7" fillId="38" borderId="7" xfId="586" applyFont="1" applyFill="1" applyBorder="1" applyAlignment="1">
      <alignment horizontal="center" vertical="center"/>
    </xf>
    <xf numFmtId="0" fontId="7" fillId="3" borderId="7" xfId="502" applyFont="1" applyFill="1" applyBorder="1" applyAlignment="1">
      <alignment horizontal="center"/>
    </xf>
    <xf numFmtId="164" fontId="49" fillId="3" borderId="23" xfId="0" applyNumberFormat="1" applyFont="1" applyFill="1" applyBorder="1"/>
    <xf numFmtId="164" fontId="49" fillId="3" borderId="45" xfId="0" applyNumberFormat="1" applyFont="1" applyFill="1" applyBorder="1"/>
    <xf numFmtId="164" fontId="49" fillId="3" borderId="26" xfId="0" applyNumberFormat="1" applyFont="1" applyFill="1" applyBorder="1"/>
    <xf numFmtId="164" fontId="49" fillId="3" borderId="33" xfId="0" applyNumberFormat="1" applyFont="1" applyFill="1" applyBorder="1"/>
    <xf numFmtId="164" fontId="49" fillId="3" borderId="25" xfId="0" applyNumberFormat="1" applyFont="1" applyFill="1" applyBorder="1"/>
    <xf numFmtId="164" fontId="49" fillId="3" borderId="37" xfId="0" applyNumberFormat="1" applyFont="1" applyFill="1" applyBorder="1"/>
    <xf numFmtId="0" fontId="7" fillId="40" borderId="29" xfId="502" applyFont="1" applyFill="1" applyBorder="1" applyAlignment="1">
      <alignment horizontal="center"/>
    </xf>
    <xf numFmtId="165" fontId="6" fillId="40" borderId="33" xfId="1109" applyNumberFormat="1" applyFont="1" applyFill="1" applyBorder="1" applyAlignment="1">
      <alignment horizontal="center"/>
    </xf>
    <xf numFmtId="0" fontId="7" fillId="6" borderId="29" xfId="502" applyFont="1" applyFill="1" applyBorder="1" applyAlignment="1">
      <alignment horizontal="center"/>
    </xf>
    <xf numFmtId="165" fontId="6" fillId="6" borderId="33" xfId="1109" applyNumberFormat="1" applyFont="1" applyFill="1" applyBorder="1" applyAlignment="1">
      <alignment horizontal="center"/>
    </xf>
    <xf numFmtId="165" fontId="6" fillId="6" borderId="37" xfId="1109" applyNumberFormat="1" applyFont="1" applyFill="1" applyBorder="1" applyAlignment="1">
      <alignment horizontal="center"/>
    </xf>
    <xf numFmtId="0" fontId="7" fillId="0" borderId="29" xfId="502" applyFont="1" applyFill="1" applyBorder="1" applyAlignment="1">
      <alignment horizontal="center"/>
    </xf>
    <xf numFmtId="0" fontId="7" fillId="7" borderId="7" xfId="502" applyFont="1" applyFill="1" applyBorder="1" applyAlignment="1">
      <alignment horizontal="center"/>
    </xf>
    <xf numFmtId="164" fontId="49" fillId="7" borderId="23" xfId="0" applyNumberFormat="1" applyFont="1" applyFill="1" applyBorder="1"/>
    <xf numFmtId="164" fontId="49" fillId="7" borderId="45" xfId="0" applyNumberFormat="1" applyFont="1" applyFill="1" applyBorder="1"/>
    <xf numFmtId="164" fontId="49" fillId="7" borderId="26" xfId="0" applyNumberFormat="1" applyFont="1" applyFill="1" applyBorder="1"/>
    <xf numFmtId="164" fontId="49" fillId="7" borderId="33" xfId="0" applyNumberFormat="1" applyFont="1" applyFill="1" applyBorder="1"/>
    <xf numFmtId="164" fontId="49" fillId="7" borderId="25" xfId="0" applyNumberFormat="1" applyFont="1" applyFill="1" applyBorder="1"/>
    <xf numFmtId="164" fontId="49" fillId="7" borderId="37" xfId="0" applyNumberFormat="1" applyFont="1" applyFill="1" applyBorder="1"/>
    <xf numFmtId="0" fontId="7" fillId="5" borderId="29" xfId="502" applyFont="1" applyFill="1" applyBorder="1" applyAlignment="1">
      <alignment horizontal="center"/>
    </xf>
    <xf numFmtId="165" fontId="6" fillId="5" borderId="33" xfId="1109" applyNumberFormat="1" applyFont="1" applyFill="1" applyBorder="1" applyAlignment="1">
      <alignment horizontal="center"/>
    </xf>
    <xf numFmtId="165" fontId="6" fillId="5" borderId="37" xfId="1109" applyNumberFormat="1" applyFont="1" applyFill="1" applyBorder="1" applyAlignment="1">
      <alignment horizontal="center"/>
    </xf>
    <xf numFmtId="0" fontId="7" fillId="6" borderId="29" xfId="1111" applyFont="1" applyFill="1" applyBorder="1" applyAlignment="1">
      <alignment horizontal="center"/>
    </xf>
    <xf numFmtId="165" fontId="5" fillId="6" borderId="33" xfId="1110" applyNumberFormat="1" applyFont="1" applyFill="1" applyBorder="1" applyAlignment="1">
      <alignment horizontal="center"/>
    </xf>
    <xf numFmtId="165" fontId="5" fillId="6" borderId="37" xfId="1110" applyNumberFormat="1" applyFont="1" applyFill="1" applyBorder="1" applyAlignment="1">
      <alignment horizontal="center"/>
    </xf>
    <xf numFmtId="165" fontId="19" fillId="0" borderId="35" xfId="0" applyNumberFormat="1" applyFont="1" applyFill="1" applyBorder="1"/>
    <xf numFmtId="0" fontId="19" fillId="0" borderId="5" xfId="0" applyFont="1" applyFill="1" applyBorder="1"/>
    <xf numFmtId="165" fontId="5" fillId="0" borderId="0" xfId="1112" applyNumberFormat="1" applyFont="1" applyFill="1" applyBorder="1"/>
    <xf numFmtId="0" fontId="45" fillId="33" borderId="46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/>
    </xf>
    <xf numFmtId="0" fontId="45" fillId="33" borderId="47" xfId="0" applyFont="1" applyFill="1" applyBorder="1" applyAlignment="1">
      <alignment horizontal="center" wrapText="1"/>
    </xf>
    <xf numFmtId="0" fontId="45" fillId="33" borderId="45" xfId="0" applyFont="1" applyFill="1" applyBorder="1" applyAlignment="1">
      <alignment horizontal="center"/>
    </xf>
    <xf numFmtId="0" fontId="19" fillId="32" borderId="48" xfId="0" applyFont="1" applyFill="1" applyBorder="1" applyAlignment="1">
      <alignment horizontal="center"/>
    </xf>
    <xf numFmtId="0" fontId="19" fillId="32" borderId="32" xfId="0" applyFont="1" applyFill="1" applyBorder="1" applyAlignment="1">
      <alignment horizontal="center"/>
    </xf>
    <xf numFmtId="165" fontId="19" fillId="32" borderId="33" xfId="0" applyNumberFormat="1" applyFont="1" applyFill="1" applyBorder="1" applyAlignment="1">
      <alignment horizontal="center"/>
    </xf>
    <xf numFmtId="0" fontId="19" fillId="32" borderId="49" xfId="0" applyFont="1" applyFill="1" applyBorder="1" applyAlignment="1">
      <alignment horizontal="center"/>
    </xf>
    <xf numFmtId="0" fontId="19" fillId="32" borderId="36" xfId="0" applyFont="1" applyFill="1" applyBorder="1" applyAlignment="1">
      <alignment horizontal="center"/>
    </xf>
    <xf numFmtId="0" fontId="7" fillId="0" borderId="0" xfId="502" applyFont="1" applyFill="1" applyBorder="1" applyAlignment="1">
      <alignment horizontal="center"/>
    </xf>
    <xf numFmtId="0" fontId="0" fillId="42" borderId="0" xfId="0" applyFill="1"/>
    <xf numFmtId="0" fontId="3" fillId="32" borderId="10" xfId="1114" applyFill="1" applyBorder="1"/>
    <xf numFmtId="0" fontId="3" fillId="32" borderId="8" xfId="1114" applyFill="1" applyBorder="1"/>
    <xf numFmtId="0" fontId="45" fillId="33" borderId="59" xfId="0" applyFont="1" applyFill="1" applyBorder="1" applyAlignment="1">
      <alignment horizontal="center"/>
    </xf>
    <xf numFmtId="0" fontId="0" fillId="32" borderId="23" xfId="0" applyFill="1" applyBorder="1"/>
    <xf numFmtId="0" fontId="7" fillId="32" borderId="30" xfId="0" applyFont="1" applyFill="1" applyBorder="1" applyAlignment="1">
      <alignment horizontal="center"/>
    </xf>
    <xf numFmtId="0" fontId="7" fillId="32" borderId="31" xfId="0" applyFont="1" applyFill="1" applyBorder="1" applyAlignment="1">
      <alignment horizontal="center"/>
    </xf>
    <xf numFmtId="0" fontId="3" fillId="32" borderId="6" xfId="1114" applyFill="1" applyBorder="1"/>
    <xf numFmtId="0" fontId="3" fillId="32" borderId="5" xfId="1114" applyFill="1" applyBorder="1"/>
    <xf numFmtId="2" fontId="19" fillId="32" borderId="60" xfId="0" applyNumberFormat="1" applyFont="1" applyFill="1" applyBorder="1" applyAlignment="1">
      <alignment horizontal="center"/>
    </xf>
    <xf numFmtId="165" fontId="19" fillId="32" borderId="32" xfId="0" applyNumberFormat="1" applyFont="1" applyFill="1" applyBorder="1" applyAlignment="1">
      <alignment horizontal="center"/>
    </xf>
    <xf numFmtId="165" fontId="19" fillId="32" borderId="39" xfId="0" applyNumberFormat="1" applyFont="1" applyFill="1" applyBorder="1" applyAlignment="1">
      <alignment horizontal="center"/>
    </xf>
    <xf numFmtId="165" fontId="0" fillId="42" borderId="0" xfId="0" applyNumberFormat="1" applyFill="1"/>
    <xf numFmtId="0" fontId="7" fillId="32" borderId="34" xfId="0" applyFont="1" applyFill="1" applyBorder="1" applyAlignment="1">
      <alignment horizontal="center"/>
    </xf>
    <xf numFmtId="0" fontId="0" fillId="32" borderId="35" xfId="0" applyFill="1" applyBorder="1"/>
    <xf numFmtId="0" fontId="0" fillId="32" borderId="5" xfId="0" applyFill="1" applyBorder="1"/>
    <xf numFmtId="0" fontId="3" fillId="32" borderId="52" xfId="1114" applyFill="1" applyBorder="1"/>
    <xf numFmtId="0" fontId="7" fillId="32" borderId="0" xfId="1114" applyFont="1" applyFill="1" applyBorder="1" applyAlignment="1">
      <alignment horizontal="center"/>
    </xf>
    <xf numFmtId="0" fontId="7" fillId="32" borderId="9" xfId="1114" applyFont="1" applyFill="1" applyBorder="1" applyAlignment="1">
      <alignment horizontal="center"/>
    </xf>
    <xf numFmtId="0" fontId="7" fillId="32" borderId="43" xfId="1114" applyFont="1" applyFill="1" applyBorder="1"/>
    <xf numFmtId="165" fontId="3" fillId="32" borderId="43" xfId="1115" applyNumberFormat="1" applyFont="1" applyFill="1" applyBorder="1"/>
    <xf numFmtId="2" fontId="3" fillId="32" borderId="43" xfId="1114" applyNumberFormat="1" applyFont="1" applyFill="1" applyBorder="1" applyAlignment="1">
      <alignment horizontal="center"/>
    </xf>
    <xf numFmtId="0" fontId="7" fillId="32" borderId="0" xfId="1114" applyFont="1" applyFill="1" applyBorder="1"/>
    <xf numFmtId="165" fontId="3" fillId="32" borderId="0" xfId="1115" applyNumberFormat="1" applyFont="1" applyFill="1" applyBorder="1"/>
    <xf numFmtId="2" fontId="3" fillId="32" borderId="0" xfId="1114" applyNumberFormat="1" applyFont="1" applyFill="1" applyBorder="1" applyAlignment="1">
      <alignment horizontal="center"/>
    </xf>
    <xf numFmtId="165" fontId="3" fillId="34" borderId="0" xfId="1115" applyNumberFormat="1" applyFont="1" applyFill="1" applyBorder="1"/>
    <xf numFmtId="2" fontId="19" fillId="32" borderId="61" xfId="0" applyNumberFormat="1" applyFont="1" applyFill="1" applyBorder="1" applyAlignment="1">
      <alignment horizontal="center"/>
    </xf>
    <xf numFmtId="165" fontId="19" fillId="32" borderId="36" xfId="0" applyNumberFormat="1" applyFont="1" applyFill="1" applyBorder="1" applyAlignment="1">
      <alignment horizontal="center"/>
    </xf>
    <xf numFmtId="165" fontId="19" fillId="32" borderId="37" xfId="0" applyNumberFormat="1" applyFont="1" applyFill="1" applyBorder="1" applyAlignment="1">
      <alignment horizontal="center"/>
    </xf>
    <xf numFmtId="165" fontId="19" fillId="32" borderId="41" xfId="0" applyNumberFormat="1" applyFont="1" applyFill="1" applyBorder="1" applyAlignment="1">
      <alignment horizontal="center"/>
    </xf>
    <xf numFmtId="0" fontId="51" fillId="32" borderId="34" xfId="0" applyFont="1" applyFill="1" applyBorder="1" applyAlignment="1">
      <alignment horizontal="center"/>
    </xf>
    <xf numFmtId="2" fontId="19" fillId="32" borderId="35" xfId="0" applyNumberFormat="1" applyFont="1" applyFill="1" applyBorder="1" applyAlignment="1">
      <alignment horizontal="right"/>
    </xf>
    <xf numFmtId="2" fontId="19" fillId="32" borderId="35" xfId="0" applyNumberFormat="1" applyFont="1" applyFill="1" applyBorder="1" applyAlignment="1">
      <alignment horizontal="center"/>
    </xf>
    <xf numFmtId="165" fontId="0" fillId="32" borderId="0" xfId="1115" applyNumberFormat="1" applyFont="1" applyFill="1" applyBorder="1"/>
    <xf numFmtId="2" fontId="3" fillId="32" borderId="0" xfId="1114" applyNumberFormat="1" applyFill="1" applyBorder="1" applyAlignment="1">
      <alignment horizontal="center"/>
    </xf>
    <xf numFmtId="0" fontId="36" fillId="32" borderId="27" xfId="1114" applyFont="1" applyFill="1" applyBorder="1"/>
    <xf numFmtId="2" fontId="36" fillId="32" borderId="27" xfId="1114" applyNumberFormat="1" applyFont="1" applyFill="1" applyBorder="1" applyAlignment="1">
      <alignment horizontal="center"/>
    </xf>
    <xf numFmtId="165" fontId="36" fillId="32" borderId="27" xfId="1115" applyNumberFormat="1" applyFont="1" applyFill="1" applyBorder="1"/>
    <xf numFmtId="0" fontId="3" fillId="32" borderId="0" xfId="1114" applyFill="1" applyBorder="1"/>
    <xf numFmtId="0" fontId="37" fillId="32" borderId="0" xfId="1114" applyFont="1" applyFill="1" applyBorder="1"/>
    <xf numFmtId="10" fontId="37" fillId="32" borderId="0" xfId="1114" applyNumberFormat="1" applyFont="1" applyFill="1" applyBorder="1" applyAlignment="1">
      <alignment horizontal="center"/>
    </xf>
    <xf numFmtId="165" fontId="36" fillId="32" borderId="0" xfId="1114" applyNumberFormat="1" applyFont="1" applyFill="1" applyBorder="1"/>
    <xf numFmtId="165" fontId="3" fillId="32" borderId="0" xfId="1114" applyNumberFormat="1" applyFill="1" applyBorder="1"/>
    <xf numFmtId="0" fontId="3" fillId="32" borderId="27" xfId="1114" applyFill="1" applyBorder="1"/>
    <xf numFmtId="165" fontId="36" fillId="32" borderId="27" xfId="1114" applyNumberFormat="1" applyFont="1" applyFill="1" applyBorder="1"/>
    <xf numFmtId="0" fontId="36" fillId="32" borderId="0" xfId="1114" applyFont="1" applyFill="1" applyBorder="1"/>
    <xf numFmtId="165" fontId="37" fillId="32" borderId="0" xfId="1114" applyNumberFormat="1" applyFont="1" applyFill="1" applyBorder="1" applyAlignment="1">
      <alignment horizontal="center"/>
    </xf>
    <xf numFmtId="165" fontId="37" fillId="32" borderId="0" xfId="1115" applyNumberFormat="1" applyFont="1" applyFill="1" applyBorder="1"/>
    <xf numFmtId="165" fontId="37" fillId="32" borderId="0" xfId="1110" applyNumberFormat="1" applyFont="1" applyFill="1" applyBorder="1"/>
    <xf numFmtId="165" fontId="37" fillId="32" borderId="0" xfId="1114" applyNumberFormat="1" applyFont="1" applyFill="1" applyBorder="1"/>
    <xf numFmtId="165" fontId="3" fillId="32" borderId="27" xfId="1114" applyNumberFormat="1" applyFill="1" applyBorder="1"/>
    <xf numFmtId="0" fontId="37" fillId="32" borderId="28" xfId="1114" applyFont="1" applyFill="1" applyBorder="1"/>
    <xf numFmtId="0" fontId="3" fillId="32" borderId="28" xfId="1114" applyFill="1" applyBorder="1"/>
    <xf numFmtId="168" fontId="37" fillId="32" borderId="28" xfId="1114" applyNumberFormat="1" applyFont="1" applyFill="1" applyBorder="1" applyAlignment="1">
      <alignment horizontal="center"/>
    </xf>
    <xf numFmtId="165" fontId="3" fillId="32" borderId="28" xfId="1114" applyNumberFormat="1" applyFill="1" applyBorder="1"/>
    <xf numFmtId="165" fontId="7" fillId="32" borderId="0" xfId="1114" applyNumberFormat="1" applyFont="1" applyFill="1" applyBorder="1"/>
    <xf numFmtId="165" fontId="7" fillId="4" borderId="29" xfId="1114" applyNumberFormat="1" applyFont="1" applyFill="1" applyBorder="1"/>
    <xf numFmtId="0" fontId="3" fillId="32" borderId="4" xfId="1114" applyFill="1" applyBorder="1"/>
    <xf numFmtId="0" fontId="36" fillId="32" borderId="3" xfId="1114" applyFont="1" applyFill="1" applyBorder="1"/>
    <xf numFmtId="0" fontId="3" fillId="32" borderId="3" xfId="1114" applyFill="1" applyBorder="1"/>
    <xf numFmtId="165" fontId="7" fillId="32" borderId="3" xfId="1114" applyNumberFormat="1" applyFont="1" applyFill="1" applyBorder="1"/>
    <xf numFmtId="0" fontId="3" fillId="32" borderId="2" xfId="1114" applyFill="1" applyBorder="1"/>
    <xf numFmtId="42" fontId="7" fillId="4" borderId="29" xfId="1114" applyNumberFormat="1" applyFont="1" applyFill="1" applyBorder="1"/>
    <xf numFmtId="0" fontId="3" fillId="33" borderId="0" xfId="1114" applyFill="1"/>
    <xf numFmtId="0" fontId="36" fillId="32" borderId="9" xfId="1114" applyFont="1" applyFill="1" applyBorder="1" applyAlignment="1"/>
    <xf numFmtId="0" fontId="7" fillId="33" borderId="54" xfId="1114" applyFont="1" applyFill="1" applyBorder="1" applyAlignment="1">
      <alignment horizontal="center"/>
    </xf>
    <xf numFmtId="0" fontId="7" fillId="33" borderId="21" xfId="1114" applyFont="1" applyFill="1" applyBorder="1" applyAlignment="1">
      <alignment horizontal="center"/>
    </xf>
    <xf numFmtId="0" fontId="7" fillId="34" borderId="55" xfId="1114" applyFont="1" applyFill="1" applyBorder="1" applyAlignment="1">
      <alignment horizontal="center"/>
    </xf>
    <xf numFmtId="0" fontId="7" fillId="34" borderId="56" xfId="1114" applyFont="1" applyFill="1" applyBorder="1" applyAlignment="1">
      <alignment horizontal="center"/>
    </xf>
    <xf numFmtId="0" fontId="52" fillId="32" borderId="23" xfId="0" applyFont="1" applyFill="1" applyBorder="1"/>
    <xf numFmtId="0" fontId="3" fillId="32" borderId="24" xfId="1114" applyFill="1" applyBorder="1"/>
    <xf numFmtId="0" fontId="7" fillId="32" borderId="24" xfId="1114" applyFont="1" applyFill="1" applyBorder="1" applyAlignment="1">
      <alignment horizontal="center"/>
    </xf>
    <xf numFmtId="0" fontId="3" fillId="32" borderId="23" xfId="1114" applyFont="1" applyFill="1" applyBorder="1" applyAlignment="1">
      <alignment horizontal="center"/>
    </xf>
    <xf numFmtId="0" fontId="3" fillId="32" borderId="23" xfId="1114" applyFill="1" applyBorder="1" applyAlignment="1">
      <alignment horizontal="center"/>
    </xf>
    <xf numFmtId="2" fontId="3" fillId="32" borderId="52" xfId="1114" applyNumberFormat="1" applyFill="1" applyBorder="1" applyAlignment="1">
      <alignment horizontal="center"/>
    </xf>
    <xf numFmtId="165" fontId="3" fillId="34" borderId="26" xfId="1114" applyNumberFormat="1" applyFill="1" applyBorder="1"/>
    <xf numFmtId="165" fontId="3" fillId="34" borderId="33" xfId="1114" applyNumberFormat="1" applyFill="1" applyBorder="1"/>
    <xf numFmtId="0" fontId="3" fillId="32" borderId="26" xfId="1114" applyFont="1" applyFill="1" applyBorder="1" applyAlignment="1">
      <alignment horizontal="center"/>
    </xf>
    <xf numFmtId="0" fontId="3" fillId="32" borderId="26" xfId="1114" applyFill="1" applyBorder="1" applyAlignment="1">
      <alignment horizontal="center"/>
    </xf>
    <xf numFmtId="2" fontId="3" fillId="32" borderId="27" xfId="1114" applyNumberFormat="1" applyFill="1" applyBorder="1" applyAlignment="1">
      <alignment horizontal="center"/>
    </xf>
    <xf numFmtId="0" fontId="19" fillId="32" borderId="35" xfId="0" applyFont="1" applyFill="1" applyBorder="1" applyAlignment="1">
      <alignment horizontal="center"/>
    </xf>
    <xf numFmtId="0" fontId="3" fillId="32" borderId="53" xfId="1114" applyFont="1" applyFill="1" applyBorder="1" applyAlignment="1">
      <alignment horizontal="center"/>
    </xf>
    <xf numFmtId="0" fontId="3" fillId="32" borderId="53" xfId="1114" applyFill="1" applyBorder="1" applyAlignment="1">
      <alignment horizontal="center"/>
    </xf>
    <xf numFmtId="2" fontId="3" fillId="32" borderId="24" xfId="1114" applyNumberFormat="1" applyFill="1" applyBorder="1" applyAlignment="1">
      <alignment horizontal="center"/>
    </xf>
    <xf numFmtId="0" fontId="3" fillId="32" borderId="25" xfId="1114" applyFont="1" applyFill="1" applyBorder="1" applyAlignment="1">
      <alignment horizontal="center"/>
    </xf>
    <xf numFmtId="0" fontId="3" fillId="32" borderId="25" xfId="1114" applyFill="1" applyBorder="1" applyAlignment="1">
      <alignment horizontal="center"/>
    </xf>
    <xf numFmtId="2" fontId="3" fillId="32" borderId="57" xfId="1114" applyNumberFormat="1" applyFill="1" applyBorder="1" applyAlignment="1">
      <alignment horizontal="center"/>
    </xf>
    <xf numFmtId="165" fontId="3" fillId="34" borderId="25" xfId="1114" applyNumberFormat="1" applyFill="1" applyBorder="1"/>
    <xf numFmtId="165" fontId="3" fillId="34" borderId="37" xfId="1114" applyNumberFormat="1" applyFill="1" applyBorder="1"/>
    <xf numFmtId="0" fontId="36" fillId="33" borderId="0" xfId="1114" applyFont="1" applyFill="1" applyBorder="1" applyAlignment="1">
      <alignment horizontal="center" vertical="center"/>
    </xf>
    <xf numFmtId="0" fontId="7" fillId="4" borderId="7" xfId="1114" applyFont="1" applyFill="1" applyBorder="1" applyAlignment="1">
      <alignment horizontal="center"/>
    </xf>
    <xf numFmtId="0" fontId="7" fillId="33" borderId="7" xfId="1114" applyFont="1" applyFill="1" applyBorder="1" applyAlignment="1">
      <alignment horizontal="center"/>
    </xf>
    <xf numFmtId="0" fontId="7" fillId="33" borderId="0" xfId="1114" applyFont="1" applyFill="1" applyBorder="1" applyAlignment="1">
      <alignment horizontal="center"/>
    </xf>
    <xf numFmtId="0" fontId="3" fillId="32" borderId="30" xfId="1114" applyFill="1" applyBorder="1" applyAlignment="1">
      <alignment horizontal="center"/>
    </xf>
    <xf numFmtId="0" fontId="37" fillId="32" borderId="45" xfId="1114" applyFont="1" applyFill="1" applyBorder="1" applyAlignment="1">
      <alignment horizontal="center"/>
    </xf>
    <xf numFmtId="0" fontId="37" fillId="33" borderId="0" xfId="1114" applyFont="1" applyFill="1" applyBorder="1" applyAlignment="1">
      <alignment horizontal="center"/>
    </xf>
    <xf numFmtId="0" fontId="3" fillId="32" borderId="32" xfId="1114" applyFill="1" applyBorder="1" applyAlignment="1">
      <alignment horizontal="center"/>
    </xf>
    <xf numFmtId="0" fontId="37" fillId="32" borderId="33" xfId="1114" applyFont="1" applyFill="1" applyBorder="1" applyAlignment="1">
      <alignment horizontal="center"/>
    </xf>
    <xf numFmtId="0" fontId="3" fillId="32" borderId="36" xfId="1114" applyFill="1" applyBorder="1" applyAlignment="1">
      <alignment horizontal="center"/>
    </xf>
    <xf numFmtId="0" fontId="37" fillId="32" borderId="37" xfId="1114" applyFont="1" applyFill="1" applyBorder="1" applyAlignment="1">
      <alignment horizontal="center"/>
    </xf>
    <xf numFmtId="0" fontId="7" fillId="33" borderId="0" xfId="1114" applyFont="1" applyFill="1"/>
    <xf numFmtId="0" fontId="7" fillId="4" borderId="20" xfId="1114" applyFont="1" applyFill="1" applyBorder="1" applyAlignment="1"/>
    <xf numFmtId="0" fontId="7" fillId="4" borderId="21" xfId="1114" applyFont="1" applyFill="1" applyBorder="1" applyAlignment="1"/>
    <xf numFmtId="165" fontId="3" fillId="33" borderId="0" xfId="1114" applyNumberFormat="1" applyFill="1" applyBorder="1"/>
    <xf numFmtId="165" fontId="5" fillId="33" borderId="0" xfId="1110" applyNumberFormat="1" applyFont="1" applyFill="1" applyBorder="1" applyAlignment="1">
      <alignment horizontal="center"/>
    </xf>
    <xf numFmtId="0" fontId="19" fillId="0" borderId="0" xfId="0" applyFont="1" applyProtection="1"/>
    <xf numFmtId="0" fontId="19" fillId="0" borderId="0" xfId="0" applyFont="1" applyBorder="1" applyAlignment="1" applyProtection="1"/>
    <xf numFmtId="0" fontId="19" fillId="0" borderId="0" xfId="0" applyFont="1" applyProtection="1">
      <protection locked="0"/>
    </xf>
    <xf numFmtId="0" fontId="51" fillId="0" borderId="0" xfId="0" applyFont="1" applyAlignment="1" applyProtection="1">
      <alignment horizontal="center"/>
    </xf>
    <xf numFmtId="0" fontId="51" fillId="0" borderId="0" xfId="0" applyFont="1" applyAlignment="1" applyProtection="1">
      <alignment horizontal="center" wrapText="1"/>
    </xf>
    <xf numFmtId="0" fontId="51" fillId="0" borderId="0" xfId="0" applyFont="1" applyBorder="1" applyAlignment="1" applyProtection="1"/>
    <xf numFmtId="0" fontId="38" fillId="0" borderId="0" xfId="0" applyFont="1" applyProtection="1"/>
    <xf numFmtId="0" fontId="19" fillId="0" borderId="32" xfId="0" applyFont="1" applyBorder="1" applyProtection="1"/>
    <xf numFmtId="0" fontId="19" fillId="0" borderId="32" xfId="0" applyFont="1" applyBorder="1" applyAlignment="1" applyProtection="1"/>
    <xf numFmtId="0" fontId="19" fillId="0" borderId="32" xfId="0" applyFont="1" applyBorder="1" applyAlignment="1" applyProtection="1">
      <alignment horizontal="left" wrapText="1"/>
      <protection locked="0"/>
    </xf>
    <xf numFmtId="4" fontId="19" fillId="0" borderId="32" xfId="0" applyNumberFormat="1" applyFont="1" applyBorder="1" applyAlignment="1" applyProtection="1">
      <alignment horizontal="right"/>
      <protection locked="0"/>
    </xf>
    <xf numFmtId="164" fontId="19" fillId="0" borderId="32" xfId="0" applyNumberFormat="1" applyFont="1" applyBorder="1" applyAlignment="1" applyProtection="1">
      <alignment horizontal="right"/>
      <protection locked="0"/>
    </xf>
    <xf numFmtId="0" fontId="19" fillId="0" borderId="0" xfId="0" applyFont="1" applyBorder="1" applyProtection="1"/>
    <xf numFmtId="0" fontId="19" fillId="0" borderId="0" xfId="0" applyFont="1" applyBorder="1" applyAlignment="1" applyProtection="1">
      <alignment wrapText="1"/>
      <protection locked="0"/>
    </xf>
    <xf numFmtId="2" fontId="19" fillId="0" borderId="0" xfId="0" applyNumberFormat="1" applyFont="1" applyBorder="1" applyAlignment="1" applyProtection="1">
      <alignment horizontal="right"/>
      <protection locked="0"/>
    </xf>
    <xf numFmtId="164" fontId="19" fillId="0" borderId="0" xfId="0" applyNumberFormat="1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0" fontId="19" fillId="0" borderId="32" xfId="0" applyFont="1" applyBorder="1" applyAlignment="1" applyProtection="1">
      <alignment horizontal="left"/>
      <protection locked="0"/>
    </xf>
    <xf numFmtId="0" fontId="19" fillId="0" borderId="0" xfId="0" applyFont="1" applyBorder="1" applyProtection="1">
      <protection locked="0"/>
    </xf>
    <xf numFmtId="0" fontId="19" fillId="0" borderId="0" xfId="0" applyFont="1" applyBorder="1" applyAlignment="1" applyProtection="1">
      <alignment horizontal="right"/>
      <protection locked="0"/>
    </xf>
    <xf numFmtId="164" fontId="19" fillId="0" borderId="62" xfId="0" applyNumberFormat="1" applyFont="1" applyFill="1" applyBorder="1" applyProtection="1">
      <protection locked="0"/>
    </xf>
    <xf numFmtId="164" fontId="19" fillId="0" borderId="0" xfId="0" applyNumberFormat="1" applyFont="1" applyFill="1" applyBorder="1" applyProtection="1">
      <protection locked="0"/>
    </xf>
    <xf numFmtId="2" fontId="19" fillId="0" borderId="0" xfId="0" applyNumberFormat="1" applyFont="1" applyAlignment="1" applyProtection="1">
      <alignment horizontal="right"/>
      <protection locked="0"/>
    </xf>
    <xf numFmtId="0" fontId="19" fillId="0" borderId="32" xfId="0" applyFont="1" applyBorder="1" applyProtection="1">
      <protection locked="0"/>
    </xf>
    <xf numFmtId="0" fontId="19" fillId="0" borderId="0" xfId="0" applyFont="1" applyBorder="1" applyAlignment="1" applyProtection="1">
      <protection locked="0"/>
    </xf>
    <xf numFmtId="0" fontId="51" fillId="0" borderId="0" xfId="0" applyFont="1"/>
    <xf numFmtId="0" fontId="51" fillId="0" borderId="0" xfId="0" applyFont="1" applyAlignment="1">
      <alignment horizontal="right"/>
    </xf>
    <xf numFmtId="44" fontId="0" fillId="0" borderId="0" xfId="0" applyNumberFormat="1"/>
    <xf numFmtId="0" fontId="0" fillId="34" borderId="0" xfId="0" applyFill="1"/>
    <xf numFmtId="44" fontId="0" fillId="34" borderId="0" xfId="0" applyNumberFormat="1" applyFill="1"/>
    <xf numFmtId="0" fontId="0" fillId="41" borderId="0" xfId="0" applyFill="1"/>
    <xf numFmtId="44" fontId="0" fillId="41" borderId="0" xfId="0" applyNumberFormat="1" applyFill="1"/>
    <xf numFmtId="44" fontId="0" fillId="0" borderId="50" xfId="0" applyNumberFormat="1" applyBorder="1"/>
    <xf numFmtId="44" fontId="0" fillId="34" borderId="50" xfId="0" applyNumberFormat="1" applyFill="1" applyBorder="1"/>
    <xf numFmtId="44" fontId="0" fillId="41" borderId="50" xfId="0" applyNumberFormat="1" applyFill="1" applyBorder="1"/>
    <xf numFmtId="44" fontId="0" fillId="0" borderId="35" xfId="0" applyNumberFormat="1" applyBorder="1"/>
    <xf numFmtId="44" fontId="0" fillId="34" borderId="35" xfId="0" applyNumberFormat="1" applyFill="1" applyBorder="1"/>
    <xf numFmtId="44" fontId="0" fillId="41" borderId="35" xfId="0" applyNumberFormat="1" applyFill="1" applyBorder="1"/>
    <xf numFmtId="44" fontId="0" fillId="0" borderId="51" xfId="0" applyNumberFormat="1" applyBorder="1"/>
    <xf numFmtId="44" fontId="0" fillId="34" borderId="51" xfId="0" applyNumberFormat="1" applyFill="1" applyBorder="1"/>
    <xf numFmtId="44" fontId="0" fillId="41" borderId="51" xfId="0" applyNumberFormat="1" applyFill="1" applyBorder="1"/>
    <xf numFmtId="0" fontId="0" fillId="0" borderId="0" xfId="0" applyBorder="1"/>
    <xf numFmtId="0" fontId="0" fillId="0" borderId="63" xfId="0" applyBorder="1"/>
    <xf numFmtId="0" fontId="0" fillId="43" borderId="63" xfId="0" applyFill="1" applyBorder="1"/>
    <xf numFmtId="0" fontId="0" fillId="34" borderId="63" xfId="0" applyFill="1" applyBorder="1"/>
    <xf numFmtId="0" fontId="0" fillId="41" borderId="63" xfId="0" applyFill="1" applyBorder="1"/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0" fillId="0" borderId="63" xfId="0" applyBorder="1" applyAlignment="1">
      <alignment wrapText="1"/>
    </xf>
    <xf numFmtId="0" fontId="0" fillId="43" borderId="63" xfId="0" applyFill="1" applyBorder="1" applyAlignment="1">
      <alignment wrapText="1"/>
    </xf>
    <xf numFmtId="0" fontId="0" fillId="34" borderId="63" xfId="0" applyFill="1" applyBorder="1" applyAlignment="1">
      <alignment wrapText="1"/>
    </xf>
    <xf numFmtId="0" fontId="0" fillId="41" borderId="63" xfId="0" applyFill="1" applyBorder="1" applyAlignment="1">
      <alignment wrapText="1"/>
    </xf>
    <xf numFmtId="0" fontId="0" fillId="0" borderId="66" xfId="0" applyBorder="1"/>
    <xf numFmtId="0" fontId="0" fillId="0" borderId="66" xfId="0" applyNumberFormat="1" applyBorder="1"/>
    <xf numFmtId="44" fontId="0" fillId="0" borderId="63" xfId="0" applyNumberFormat="1" applyBorder="1"/>
    <xf numFmtId="44" fontId="0" fillId="43" borderId="35" xfId="0" applyNumberFormat="1" applyFill="1" applyBorder="1"/>
    <xf numFmtId="44" fontId="0" fillId="0" borderId="66" xfId="0" applyNumberFormat="1" applyBorder="1"/>
    <xf numFmtId="44" fontId="0" fillId="34" borderId="63" xfId="0" applyNumberFormat="1" applyFill="1" applyBorder="1"/>
    <xf numFmtId="44" fontId="0" fillId="41" borderId="63" xfId="0" applyNumberFormat="1" applyFill="1" applyBorder="1"/>
    <xf numFmtId="0" fontId="0" fillId="0" borderId="67" xfId="0" applyBorder="1"/>
    <xf numFmtId="0" fontId="0" fillId="0" borderId="0" xfId="0" applyNumberFormat="1"/>
    <xf numFmtId="44" fontId="0" fillId="0" borderId="64" xfId="0" applyNumberFormat="1" applyBorder="1"/>
    <xf numFmtId="44" fontId="0" fillId="34" borderId="64" xfId="0" applyNumberFormat="1" applyFill="1" applyBorder="1"/>
    <xf numFmtId="44" fontId="0" fillId="41" borderId="64" xfId="0" applyNumberFormat="1" applyFill="1" applyBorder="1"/>
    <xf numFmtId="0" fontId="16" fillId="0" borderId="0" xfId="864"/>
    <xf numFmtId="0" fontId="6" fillId="0" borderId="0" xfId="732"/>
    <xf numFmtId="0" fontId="51" fillId="0" borderId="0" xfId="1116" applyFont="1"/>
    <xf numFmtId="0" fontId="2" fillId="0" borderId="0" xfId="1116"/>
    <xf numFmtId="0" fontId="51" fillId="0" borderId="0" xfId="1116" applyFont="1" applyAlignment="1">
      <alignment horizontal="right"/>
    </xf>
    <xf numFmtId="10" fontId="0" fillId="0" borderId="0" xfId="1117" applyNumberFormat="1" applyFont="1"/>
    <xf numFmtId="165" fontId="2" fillId="0" borderId="0" xfId="1116" applyNumberFormat="1"/>
    <xf numFmtId="0" fontId="51" fillId="0" borderId="68" xfId="1116" applyFont="1" applyBorder="1" applyAlignment="1">
      <alignment horizontal="right"/>
    </xf>
    <xf numFmtId="10" fontId="0" fillId="0" borderId="69" xfId="1117" applyNumberFormat="1" applyFont="1" applyBorder="1"/>
    <xf numFmtId="165" fontId="2" fillId="0" borderId="69" xfId="1116" applyNumberFormat="1" applyBorder="1"/>
    <xf numFmtId="0" fontId="51" fillId="0" borderId="62" xfId="1116" applyFont="1" applyBorder="1" applyAlignment="1">
      <alignment horizontal="right"/>
    </xf>
    <xf numFmtId="10" fontId="0" fillId="0" borderId="70" xfId="1117" applyNumberFormat="1" applyFont="1" applyBorder="1"/>
    <xf numFmtId="165" fontId="2" fillId="0" borderId="70" xfId="1116" applyNumberFormat="1" applyBorder="1"/>
    <xf numFmtId="0" fontId="2" fillId="0" borderId="71" xfId="1116" applyBorder="1"/>
    <xf numFmtId="0" fontId="2" fillId="0" borderId="71" xfId="1116" applyBorder="1" applyAlignment="1">
      <alignment horizontal="left"/>
    </xf>
    <xf numFmtId="0" fontId="51" fillId="0" borderId="58" xfId="1116" applyFont="1" applyBorder="1" applyAlignment="1">
      <alignment horizontal="right"/>
    </xf>
    <xf numFmtId="10" fontId="0" fillId="0" borderId="72" xfId="1117" applyNumberFormat="1" applyFont="1" applyBorder="1"/>
    <xf numFmtId="165" fontId="2" fillId="0" borderId="72" xfId="1116" applyNumberFormat="1" applyBorder="1"/>
    <xf numFmtId="0" fontId="2" fillId="0" borderId="67" xfId="1116" applyBorder="1"/>
    <xf numFmtId="0" fontId="2" fillId="0" borderId="73" xfId="1116" applyBorder="1"/>
    <xf numFmtId="0" fontId="2" fillId="0" borderId="63" xfId="1116" applyBorder="1"/>
    <xf numFmtId="0" fontId="2" fillId="0" borderId="74" xfId="1116" applyBorder="1"/>
    <xf numFmtId="165" fontId="2" fillId="0" borderId="66" xfId="1116" applyNumberFormat="1" applyBorder="1"/>
    <xf numFmtId="0" fontId="2" fillId="0" borderId="75" xfId="1116" applyBorder="1"/>
    <xf numFmtId="0" fontId="2" fillId="0" borderId="67" xfId="1116" applyBorder="1" applyAlignment="1">
      <alignment wrapText="1"/>
    </xf>
    <xf numFmtId="0" fontId="2" fillId="0" borderId="73" xfId="1116" applyBorder="1" applyAlignment="1">
      <alignment wrapText="1"/>
    </xf>
    <xf numFmtId="0" fontId="2" fillId="0" borderId="63" xfId="1116" applyBorder="1" applyAlignment="1">
      <alignment wrapText="1"/>
    </xf>
    <xf numFmtId="0" fontId="2" fillId="0" borderId="74" xfId="1116" applyBorder="1" applyAlignment="1">
      <alignment wrapText="1"/>
    </xf>
    <xf numFmtId="165" fontId="2" fillId="0" borderId="66" xfId="1116" applyNumberFormat="1" applyBorder="1" applyAlignment="1">
      <alignment wrapText="1"/>
    </xf>
    <xf numFmtId="0" fontId="2" fillId="0" borderId="75" xfId="1116" applyBorder="1" applyAlignment="1">
      <alignment wrapText="1"/>
    </xf>
    <xf numFmtId="0" fontId="2" fillId="0" borderId="0" xfId="1116" applyAlignment="1">
      <alignment wrapText="1"/>
    </xf>
    <xf numFmtId="0" fontId="2" fillId="0" borderId="66" xfId="1116" applyBorder="1"/>
    <xf numFmtId="44" fontId="2" fillId="0" borderId="63" xfId="1116" applyNumberFormat="1" applyBorder="1"/>
    <xf numFmtId="44" fontId="2" fillId="0" borderId="66" xfId="1116" applyNumberFormat="1" applyBorder="1"/>
    <xf numFmtId="0" fontId="2" fillId="0" borderId="66" xfId="1116" applyNumberFormat="1" applyBorder="1"/>
    <xf numFmtId="0" fontId="54" fillId="0" borderId="76" xfId="1116" applyNumberFormat="1" applyFont="1" applyBorder="1"/>
    <xf numFmtId="0" fontId="54" fillId="0" borderId="0" xfId="1116" applyFont="1"/>
    <xf numFmtId="0" fontId="2" fillId="0" borderId="64" xfId="1116" applyBorder="1"/>
    <xf numFmtId="44" fontId="2" fillId="0" borderId="64" xfId="1116" applyNumberFormat="1" applyBorder="1"/>
    <xf numFmtId="44" fontId="2" fillId="0" borderId="0" xfId="1116" applyNumberFormat="1" applyBorder="1"/>
    <xf numFmtId="0" fontId="2" fillId="0" borderId="0" xfId="1116" applyNumberFormat="1"/>
    <xf numFmtId="44" fontId="2" fillId="44" borderId="0" xfId="1116" applyNumberFormat="1" applyFill="1"/>
    <xf numFmtId="0" fontId="51" fillId="44" borderId="0" xfId="1116" applyFont="1" applyFill="1" applyAlignment="1">
      <alignment horizontal="right"/>
    </xf>
    <xf numFmtId="165" fontId="2" fillId="44" borderId="0" xfId="1116" applyNumberFormat="1" applyFill="1"/>
    <xf numFmtId="0" fontId="2" fillId="44" borderId="0" xfId="1116" applyFill="1"/>
    <xf numFmtId="0" fontId="51" fillId="44" borderId="68" xfId="1116" applyFont="1" applyFill="1" applyBorder="1" applyAlignment="1">
      <alignment horizontal="right"/>
    </xf>
    <xf numFmtId="165" fontId="2" fillId="44" borderId="69" xfId="1116" applyNumberFormat="1" applyFill="1" applyBorder="1"/>
    <xf numFmtId="0" fontId="51" fillId="44" borderId="62" xfId="1116" applyFont="1" applyFill="1" applyBorder="1" applyAlignment="1">
      <alignment horizontal="right"/>
    </xf>
    <xf numFmtId="165" fontId="2" fillId="44" borderId="70" xfId="1116" applyNumberFormat="1" applyFill="1" applyBorder="1"/>
    <xf numFmtId="0" fontId="51" fillId="44" borderId="58" xfId="1116" applyFont="1" applyFill="1" applyBorder="1" applyAlignment="1">
      <alignment horizontal="right"/>
    </xf>
    <xf numFmtId="165" fontId="2" fillId="44" borderId="72" xfId="1116" applyNumberFormat="1" applyFill="1" applyBorder="1"/>
    <xf numFmtId="0" fontId="2" fillId="44" borderId="63" xfId="1116" applyFill="1" applyBorder="1"/>
    <xf numFmtId="0" fontId="2" fillId="44" borderId="74" xfId="1116" applyFill="1" applyBorder="1"/>
    <xf numFmtId="165" fontId="2" fillId="44" borderId="66" xfId="1116" applyNumberFormat="1" applyFill="1" applyBorder="1"/>
    <xf numFmtId="0" fontId="2" fillId="44" borderId="63" xfId="1116" applyFill="1" applyBorder="1" applyAlignment="1">
      <alignment wrapText="1"/>
    </xf>
    <xf numFmtId="0" fontId="2" fillId="44" borderId="74" xfId="1116" applyFill="1" applyBorder="1" applyAlignment="1">
      <alignment wrapText="1"/>
    </xf>
    <xf numFmtId="165" fontId="2" fillId="44" borderId="66" xfId="1116" applyNumberFormat="1" applyFill="1" applyBorder="1" applyAlignment="1">
      <alignment wrapText="1"/>
    </xf>
    <xf numFmtId="0" fontId="2" fillId="44" borderId="66" xfId="1116" applyFill="1" applyBorder="1"/>
    <xf numFmtId="44" fontId="2" fillId="44" borderId="63" xfId="1116" applyNumberFormat="1" applyFill="1" applyBorder="1"/>
    <xf numFmtId="0" fontId="2" fillId="44" borderId="66" xfId="1116" applyNumberFormat="1" applyFill="1" applyBorder="1"/>
    <xf numFmtId="44" fontId="2" fillId="44" borderId="66" xfId="1116" applyNumberFormat="1" applyFill="1" applyBorder="1"/>
    <xf numFmtId="44" fontId="2" fillId="44" borderId="64" xfId="1116" applyNumberFormat="1" applyFill="1" applyBorder="1"/>
    <xf numFmtId="0" fontId="2" fillId="44" borderId="0" xfId="1116" applyNumberFormat="1" applyFill="1"/>
    <xf numFmtId="44" fontId="53" fillId="44" borderId="0" xfId="1116" applyNumberFormat="1" applyFont="1" applyFill="1"/>
    <xf numFmtId="0" fontId="19" fillId="35" borderId="32" xfId="0" applyFont="1" applyFill="1" applyBorder="1" applyAlignment="1" applyProtection="1"/>
    <xf numFmtId="0" fontId="19" fillId="38" borderId="32" xfId="0" applyFont="1" applyFill="1" applyBorder="1" applyAlignment="1" applyProtection="1"/>
    <xf numFmtId="0" fontId="19" fillId="40" borderId="32" xfId="0" applyFont="1" applyFill="1" applyBorder="1" applyAlignment="1" applyProtection="1"/>
    <xf numFmtId="0" fontId="19" fillId="40" borderId="0" xfId="0" applyFont="1" applyFill="1" applyProtection="1">
      <protection locked="0"/>
    </xf>
    <xf numFmtId="0" fontId="19" fillId="38" borderId="0" xfId="0" applyFont="1" applyFill="1" applyProtection="1">
      <protection locked="0"/>
    </xf>
    <xf numFmtId="0" fontId="2" fillId="0" borderId="0" xfId="1116" applyFill="1"/>
    <xf numFmtId="0" fontId="51" fillId="0" borderId="0" xfId="1116" applyFont="1" applyFill="1" applyAlignment="1">
      <alignment horizontal="right"/>
    </xf>
    <xf numFmtId="165" fontId="2" fillId="0" borderId="0" xfId="1116" applyNumberFormat="1" applyFill="1"/>
    <xf numFmtId="0" fontId="51" fillId="0" borderId="68" xfId="1116" applyFont="1" applyFill="1" applyBorder="1" applyAlignment="1">
      <alignment horizontal="right"/>
    </xf>
    <xf numFmtId="165" fontId="2" fillId="0" borderId="69" xfId="1116" applyNumberFormat="1" applyFill="1" applyBorder="1"/>
    <xf numFmtId="0" fontId="51" fillId="0" borderId="62" xfId="1116" applyFont="1" applyFill="1" applyBorder="1" applyAlignment="1">
      <alignment horizontal="right"/>
    </xf>
    <xf numFmtId="165" fontId="2" fillId="0" borderId="70" xfId="1116" applyNumberFormat="1" applyFill="1" applyBorder="1"/>
    <xf numFmtId="0" fontId="51" fillId="0" borderId="58" xfId="1116" applyFont="1" applyFill="1" applyBorder="1" applyAlignment="1">
      <alignment horizontal="right"/>
    </xf>
    <xf numFmtId="165" fontId="2" fillId="0" borderId="72" xfId="1116" applyNumberFormat="1" applyFill="1" applyBorder="1"/>
    <xf numFmtId="0" fontId="2" fillId="0" borderId="63" xfId="1116" applyFill="1" applyBorder="1"/>
    <xf numFmtId="0" fontId="2" fillId="0" borderId="74" xfId="1116" applyFill="1" applyBorder="1"/>
    <xf numFmtId="165" fontId="2" fillId="0" borderId="66" xfId="1116" applyNumberFormat="1" applyFill="1" applyBorder="1"/>
    <xf numFmtId="0" fontId="2" fillId="0" borderId="63" xfId="1116" applyFill="1" applyBorder="1" applyAlignment="1">
      <alignment wrapText="1"/>
    </xf>
    <xf numFmtId="0" fontId="2" fillId="0" borderId="74" xfId="1116" applyFill="1" applyBorder="1" applyAlignment="1">
      <alignment wrapText="1"/>
    </xf>
    <xf numFmtId="165" fontId="2" fillId="0" borderId="66" xfId="1116" applyNumberFormat="1" applyFill="1" applyBorder="1" applyAlignment="1">
      <alignment wrapText="1"/>
    </xf>
    <xf numFmtId="0" fontId="2" fillId="0" borderId="66" xfId="1116" applyFill="1" applyBorder="1"/>
    <xf numFmtId="44" fontId="2" fillId="0" borderId="63" xfId="1116" applyNumberFormat="1" applyFill="1" applyBorder="1"/>
    <xf numFmtId="0" fontId="2" fillId="0" borderId="66" xfId="1116" applyNumberFormat="1" applyFill="1" applyBorder="1"/>
    <xf numFmtId="44" fontId="2" fillId="0" borderId="64" xfId="1116" applyNumberFormat="1" applyFill="1" applyBorder="1"/>
    <xf numFmtId="0" fontId="2" fillId="0" borderId="0" xfId="1116" applyNumberFormat="1" applyFill="1"/>
    <xf numFmtId="44" fontId="53" fillId="0" borderId="0" xfId="1116" applyNumberFormat="1" applyFont="1" applyFill="1"/>
    <xf numFmtId="0" fontId="2" fillId="33" borderId="0" xfId="1116" applyFill="1"/>
    <xf numFmtId="0" fontId="51" fillId="33" borderId="0" xfId="1116" applyFont="1" applyFill="1" applyAlignment="1">
      <alignment horizontal="right"/>
    </xf>
    <xf numFmtId="165" fontId="2" fillId="33" borderId="0" xfId="1116" applyNumberFormat="1" applyFill="1"/>
    <xf numFmtId="0" fontId="51" fillId="33" borderId="68" xfId="1116" applyFont="1" applyFill="1" applyBorder="1" applyAlignment="1">
      <alignment horizontal="right"/>
    </xf>
    <xf numFmtId="165" fontId="2" fillId="33" borderId="69" xfId="1116" applyNumberFormat="1" applyFill="1" applyBorder="1"/>
    <xf numFmtId="0" fontId="51" fillId="33" borderId="62" xfId="1116" applyFont="1" applyFill="1" applyBorder="1" applyAlignment="1">
      <alignment horizontal="right"/>
    </xf>
    <xf numFmtId="165" fontId="2" fillId="33" borderId="70" xfId="1116" applyNumberFormat="1" applyFill="1" applyBorder="1"/>
    <xf numFmtId="0" fontId="51" fillId="33" borderId="58" xfId="1116" applyFont="1" applyFill="1" applyBorder="1" applyAlignment="1">
      <alignment horizontal="right"/>
    </xf>
    <xf numFmtId="165" fontId="2" fillId="33" borderId="72" xfId="1116" applyNumberFormat="1" applyFill="1" applyBorder="1"/>
    <xf numFmtId="0" fontId="2" fillId="33" borderId="63" xfId="1116" applyFill="1" applyBorder="1"/>
    <xf numFmtId="0" fontId="2" fillId="33" borderId="74" xfId="1116" applyFill="1" applyBorder="1"/>
    <xf numFmtId="165" fontId="2" fillId="33" borderId="66" xfId="1116" applyNumberFormat="1" applyFill="1" applyBorder="1"/>
    <xf numFmtId="0" fontId="2" fillId="33" borderId="63" xfId="1116" applyFill="1" applyBorder="1" applyAlignment="1">
      <alignment wrapText="1"/>
    </xf>
    <xf numFmtId="0" fontId="2" fillId="33" borderId="74" xfId="1116" applyFill="1" applyBorder="1" applyAlignment="1">
      <alignment wrapText="1"/>
    </xf>
    <xf numFmtId="165" fontId="2" fillId="33" borderId="66" xfId="1116" applyNumberFormat="1" applyFill="1" applyBorder="1" applyAlignment="1">
      <alignment wrapText="1"/>
    </xf>
    <xf numFmtId="0" fontId="2" fillId="33" borderId="66" xfId="1116" applyFill="1" applyBorder="1"/>
    <xf numFmtId="44" fontId="2" fillId="33" borderId="63" xfId="1116" applyNumberFormat="1" applyFill="1" applyBorder="1"/>
    <xf numFmtId="0" fontId="2" fillId="33" borderId="66" xfId="1116" applyNumberFormat="1" applyFill="1" applyBorder="1"/>
    <xf numFmtId="44" fontId="2" fillId="33" borderId="64" xfId="1116" applyNumberFormat="1" applyFill="1" applyBorder="1"/>
    <xf numFmtId="0" fontId="2" fillId="33" borderId="0" xfId="1116" applyNumberFormat="1" applyFill="1"/>
    <xf numFmtId="44" fontId="53" fillId="33" borderId="0" xfId="1116" applyNumberFormat="1" applyFont="1" applyFill="1"/>
    <xf numFmtId="44" fontId="2" fillId="33" borderId="0" xfId="1116" applyNumberFormat="1" applyFill="1"/>
    <xf numFmtId="0" fontId="19" fillId="33" borderId="0" xfId="0" applyFont="1" applyFill="1" applyProtection="1">
      <protection locked="0"/>
    </xf>
    <xf numFmtId="0" fontId="19" fillId="46" borderId="32" xfId="0" applyFont="1" applyFill="1" applyBorder="1" applyAlignment="1" applyProtection="1"/>
    <xf numFmtId="0" fontId="19" fillId="46" borderId="32" xfId="0" applyFont="1" applyFill="1" applyBorder="1" applyAlignment="1" applyProtection="1">
      <alignment horizontal="left"/>
      <protection locked="0"/>
    </xf>
    <xf numFmtId="4" fontId="19" fillId="46" borderId="32" xfId="0" applyNumberFormat="1" applyFont="1" applyFill="1" applyBorder="1" applyAlignment="1" applyProtection="1">
      <alignment horizontal="right"/>
      <protection locked="0"/>
    </xf>
    <xf numFmtId="164" fontId="19" fillId="46" borderId="32" xfId="0" applyNumberFormat="1" applyFont="1" applyFill="1" applyBorder="1" applyAlignment="1" applyProtection="1">
      <alignment horizontal="right"/>
      <protection locked="0"/>
    </xf>
    <xf numFmtId="0" fontId="19" fillId="38" borderId="32" xfId="0" applyFont="1" applyFill="1" applyBorder="1" applyAlignment="1" applyProtection="1">
      <alignment horizontal="left" wrapText="1"/>
      <protection locked="0"/>
    </xf>
    <xf numFmtId="4" fontId="19" fillId="38" borderId="32" xfId="0" applyNumberFormat="1" applyFont="1" applyFill="1" applyBorder="1" applyAlignment="1" applyProtection="1">
      <alignment horizontal="right"/>
      <protection locked="0"/>
    </xf>
    <xf numFmtId="164" fontId="19" fillId="38" borderId="32" xfId="0" applyNumberFormat="1" applyFont="1" applyFill="1" applyBorder="1" applyAlignment="1" applyProtection="1">
      <alignment horizontal="right"/>
      <protection locked="0"/>
    </xf>
    <xf numFmtId="0" fontId="19" fillId="38" borderId="32" xfId="0" applyFont="1" applyFill="1" applyBorder="1" applyAlignment="1" applyProtection="1">
      <alignment horizontal="left"/>
      <protection locked="0"/>
    </xf>
    <xf numFmtId="0" fontId="19" fillId="40" borderId="32" xfId="0" applyFont="1" applyFill="1" applyBorder="1" applyAlignment="1" applyProtection="1">
      <alignment horizontal="left" wrapText="1"/>
      <protection locked="0"/>
    </xf>
    <xf numFmtId="4" fontId="19" fillId="40" borderId="32" xfId="0" applyNumberFormat="1" applyFont="1" applyFill="1" applyBorder="1" applyAlignment="1" applyProtection="1">
      <alignment horizontal="right"/>
      <protection locked="0"/>
    </xf>
    <xf numFmtId="164" fontId="19" fillId="40" borderId="32" xfId="0" applyNumberFormat="1" applyFont="1" applyFill="1" applyBorder="1" applyAlignment="1" applyProtection="1">
      <alignment horizontal="right"/>
      <protection locked="0"/>
    </xf>
    <xf numFmtId="164" fontId="19" fillId="0" borderId="0" xfId="0" applyNumberFormat="1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right"/>
      <protection locked="0"/>
    </xf>
    <xf numFmtId="44" fontId="19" fillId="0" borderId="0" xfId="1110" applyFont="1" applyProtection="1">
      <protection locked="0"/>
    </xf>
    <xf numFmtId="165" fontId="19" fillId="0" borderId="0" xfId="1110" applyNumberFormat="1" applyFont="1" applyProtection="1">
      <protection locked="0"/>
    </xf>
    <xf numFmtId="10" fontId="19" fillId="0" borderId="0" xfId="0" applyNumberFormat="1" applyFont="1" applyProtection="1">
      <protection locked="0"/>
    </xf>
    <xf numFmtId="10" fontId="19" fillId="0" borderId="0" xfId="1" applyNumberFormat="1" applyFont="1" applyProtection="1">
      <protection locked="0"/>
    </xf>
    <xf numFmtId="0" fontId="16" fillId="0" borderId="0" xfId="357"/>
    <xf numFmtId="0" fontId="48" fillId="0" borderId="0" xfId="357" applyFont="1"/>
    <xf numFmtId="0" fontId="16" fillId="48" borderId="0" xfId="1118" applyFont="1" applyFill="1"/>
    <xf numFmtId="0" fontId="61" fillId="48" borderId="0" xfId="1118" applyFont="1" applyFill="1"/>
    <xf numFmtId="0" fontId="61" fillId="49" borderId="0" xfId="1118" applyFont="1" applyFill="1"/>
    <xf numFmtId="0" fontId="61" fillId="50" borderId="0" xfId="1118" applyFont="1" applyFill="1"/>
    <xf numFmtId="0" fontId="61" fillId="39" borderId="0" xfId="1118" applyFont="1" applyFill="1"/>
    <xf numFmtId="0" fontId="61" fillId="51" borderId="0" xfId="1118" applyFont="1" applyFill="1"/>
    <xf numFmtId="0" fontId="61" fillId="45" borderId="0" xfId="1118" applyFont="1" applyFill="1"/>
    <xf numFmtId="14" fontId="48" fillId="0" borderId="0" xfId="357" applyNumberFormat="1" applyFont="1"/>
    <xf numFmtId="169" fontId="16" fillId="0" borderId="0" xfId="357" applyNumberFormat="1"/>
    <xf numFmtId="2" fontId="16" fillId="0" borderId="0" xfId="357" applyNumberFormat="1"/>
    <xf numFmtId="170" fontId="16" fillId="0" borderId="0" xfId="357" applyNumberFormat="1"/>
    <xf numFmtId="0" fontId="48" fillId="0" borderId="0" xfId="612" applyFont="1"/>
    <xf numFmtId="0" fontId="16" fillId="0" borderId="0" xfId="612"/>
    <xf numFmtId="0" fontId="62" fillId="0" borderId="0" xfId="612" applyFont="1"/>
    <xf numFmtId="0" fontId="63" fillId="0" borderId="0" xfId="612" applyFont="1"/>
    <xf numFmtId="0" fontId="16" fillId="0" borderId="68" xfId="612" applyBorder="1"/>
    <xf numFmtId="0" fontId="16" fillId="0" borderId="43" xfId="612" applyBorder="1"/>
    <xf numFmtId="0" fontId="16" fillId="0" borderId="69" xfId="612" applyBorder="1"/>
    <xf numFmtId="0" fontId="16" fillId="0" borderId="62" xfId="612" applyBorder="1"/>
    <xf numFmtId="0" fontId="16" fillId="0" borderId="0" xfId="612" applyBorder="1" applyAlignment="1">
      <alignment horizontal="right"/>
    </xf>
    <xf numFmtId="0" fontId="16" fillId="0" borderId="0" xfId="612" applyBorder="1"/>
    <xf numFmtId="0" fontId="16" fillId="0" borderId="70" xfId="612" applyBorder="1"/>
    <xf numFmtId="0" fontId="64" fillId="0" borderId="70" xfId="612" applyFont="1" applyBorder="1" applyAlignment="1">
      <alignment horizontal="center"/>
    </xf>
    <xf numFmtId="169" fontId="16" fillId="0" borderId="70" xfId="612" applyNumberFormat="1" applyBorder="1" applyAlignment="1">
      <alignment horizontal="center"/>
    </xf>
    <xf numFmtId="0" fontId="16" fillId="0" borderId="70" xfId="612" applyBorder="1" applyAlignment="1">
      <alignment horizontal="center"/>
    </xf>
    <xf numFmtId="0" fontId="48" fillId="34" borderId="0" xfId="612" applyFont="1" applyFill="1" applyBorder="1" applyAlignment="1">
      <alignment horizontal="right"/>
    </xf>
    <xf numFmtId="10" fontId="48" fillId="34" borderId="70" xfId="1090" applyNumberFormat="1" applyFont="1" applyFill="1" applyBorder="1" applyAlignment="1">
      <alignment horizontal="center"/>
    </xf>
    <xf numFmtId="0" fontId="16" fillId="0" borderId="58" xfId="612" applyBorder="1"/>
    <xf numFmtId="0" fontId="16" fillId="0" borderId="24" xfId="612" applyBorder="1"/>
    <xf numFmtId="0" fontId="16" fillId="0" borderId="72" xfId="612" applyBorder="1"/>
    <xf numFmtId="0" fontId="2" fillId="35" borderId="0" xfId="1116" applyFill="1"/>
    <xf numFmtId="0" fontId="51" fillId="35" borderId="0" xfId="1116" applyFont="1" applyFill="1" applyAlignment="1">
      <alignment horizontal="right"/>
    </xf>
    <xf numFmtId="165" fontId="2" fillId="35" borderId="0" xfId="1116" applyNumberFormat="1" applyFill="1"/>
    <xf numFmtId="0" fontId="51" fillId="35" borderId="68" xfId="1116" applyFont="1" applyFill="1" applyBorder="1" applyAlignment="1">
      <alignment horizontal="right"/>
    </xf>
    <xf numFmtId="165" fontId="2" fillId="35" borderId="69" xfId="1116" applyNumberFormat="1" applyFill="1" applyBorder="1"/>
    <xf numFmtId="0" fontId="51" fillId="35" borderId="62" xfId="1116" applyFont="1" applyFill="1" applyBorder="1" applyAlignment="1">
      <alignment horizontal="right"/>
    </xf>
    <xf numFmtId="165" fontId="2" fillId="35" borderId="70" xfId="1116" applyNumberFormat="1" applyFill="1" applyBorder="1"/>
    <xf numFmtId="0" fontId="51" fillId="35" borderId="58" xfId="1116" applyFont="1" applyFill="1" applyBorder="1" applyAlignment="1">
      <alignment horizontal="right"/>
    </xf>
    <xf numFmtId="165" fontId="2" fillId="35" borderId="72" xfId="1116" applyNumberFormat="1" applyFill="1" applyBorder="1"/>
    <xf numFmtId="0" fontId="2" fillId="35" borderId="63" xfId="1116" applyFill="1" applyBorder="1"/>
    <xf numFmtId="0" fontId="2" fillId="35" borderId="74" xfId="1116" applyFill="1" applyBorder="1"/>
    <xf numFmtId="165" fontId="2" fillId="35" borderId="66" xfId="1116" applyNumberFormat="1" applyFill="1" applyBorder="1"/>
    <xf numFmtId="0" fontId="2" fillId="35" borderId="63" xfId="1116" applyFill="1" applyBorder="1" applyAlignment="1">
      <alignment wrapText="1"/>
    </xf>
    <xf numFmtId="0" fontId="2" fillId="35" borderId="74" xfId="1116" applyFill="1" applyBorder="1" applyAlignment="1">
      <alignment wrapText="1"/>
    </xf>
    <xf numFmtId="165" fontId="2" fillId="35" borderId="66" xfId="1116" applyNumberFormat="1" applyFill="1" applyBorder="1" applyAlignment="1">
      <alignment wrapText="1"/>
    </xf>
    <xf numFmtId="0" fontId="2" fillId="35" borderId="66" xfId="1116" applyFill="1" applyBorder="1"/>
    <xf numFmtId="44" fontId="2" fillId="35" borderId="63" xfId="1116" applyNumberFormat="1" applyFill="1" applyBorder="1"/>
    <xf numFmtId="0" fontId="2" fillId="35" borderId="66" xfId="1116" applyNumberFormat="1" applyFill="1" applyBorder="1"/>
    <xf numFmtId="44" fontId="2" fillId="35" borderId="64" xfId="1116" applyNumberFormat="1" applyFill="1" applyBorder="1"/>
    <xf numFmtId="0" fontId="2" fillId="35" borderId="0" xfId="1116" applyNumberFormat="1" applyFill="1"/>
    <xf numFmtId="44" fontId="53" fillId="35" borderId="0" xfId="1116" applyNumberFormat="1" applyFont="1" applyFill="1"/>
    <xf numFmtId="44" fontId="2" fillId="35" borderId="0" xfId="1116" applyNumberFormat="1" applyFill="1"/>
    <xf numFmtId="0" fontId="19" fillId="35" borderId="32" xfId="0" applyFont="1" applyFill="1" applyBorder="1" applyAlignment="1" applyProtection="1">
      <alignment horizontal="left"/>
      <protection locked="0"/>
    </xf>
    <xf numFmtId="4" fontId="19" fillId="35" borderId="32" xfId="0" applyNumberFormat="1" applyFont="1" applyFill="1" applyBorder="1" applyAlignment="1" applyProtection="1">
      <alignment horizontal="right"/>
      <protection locked="0"/>
    </xf>
    <xf numFmtId="164" fontId="19" fillId="35" borderId="32" xfId="0" applyNumberFormat="1" applyFont="1" applyFill="1" applyBorder="1" applyAlignment="1" applyProtection="1">
      <alignment horizontal="right"/>
      <protection locked="0"/>
    </xf>
    <xf numFmtId="0" fontId="19" fillId="35" borderId="0" xfId="0" applyFont="1" applyFill="1" applyProtection="1">
      <protection locked="0"/>
    </xf>
    <xf numFmtId="0" fontId="7" fillId="0" borderId="0" xfId="502" applyFont="1" applyFill="1" applyBorder="1" applyAlignment="1">
      <alignment horizontal="center"/>
    </xf>
    <xf numFmtId="0" fontId="7" fillId="34" borderId="7" xfId="586" applyFont="1" applyFill="1" applyBorder="1" applyAlignment="1">
      <alignment horizontal="center" vertical="center"/>
    </xf>
    <xf numFmtId="0" fontId="42" fillId="34" borderId="0" xfId="0" applyFont="1" applyFill="1" applyAlignment="1">
      <alignment horizontal="center" vertical="center"/>
    </xf>
    <xf numFmtId="171" fontId="6" fillId="0" borderId="0" xfId="586" applyNumberFormat="1" applyFont="1" applyFill="1" applyBorder="1" applyAlignment="1">
      <alignment horizontal="center"/>
    </xf>
    <xf numFmtId="169" fontId="36" fillId="0" borderId="27" xfId="586" applyNumberFormat="1" applyFont="1" applyFill="1" applyBorder="1" applyAlignment="1">
      <alignment horizontal="center"/>
    </xf>
    <xf numFmtId="0" fontId="1" fillId="0" borderId="0" xfId="502" applyFont="1" applyFill="1" applyBorder="1" applyAlignment="1">
      <alignment horizontal="center"/>
    </xf>
    <xf numFmtId="165" fontId="1" fillId="0" borderId="0" xfId="1109" applyNumberFormat="1" applyFont="1" applyFill="1" applyBorder="1" applyAlignment="1">
      <alignment horizontal="center"/>
    </xf>
    <xf numFmtId="2" fontId="1" fillId="0" borderId="0" xfId="586" applyNumberFormat="1" applyFont="1" applyFill="1" applyBorder="1" applyAlignment="1">
      <alignment horizontal="center"/>
    </xf>
    <xf numFmtId="0" fontId="7" fillId="0" borderId="0" xfId="586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7" fillId="0" borderId="0" xfId="586" applyFont="1" applyFill="1" applyBorder="1" applyAlignment="1">
      <alignment horizontal="center"/>
    </xf>
    <xf numFmtId="165" fontId="0" fillId="0" borderId="0" xfId="0" applyNumberFormat="1" applyFill="1" applyBorder="1"/>
    <xf numFmtId="165" fontId="9" fillId="0" borderId="0" xfId="0" applyNumberFormat="1" applyFont="1" applyFill="1" applyBorder="1"/>
    <xf numFmtId="165" fontId="9" fillId="0" borderId="0" xfId="0" applyNumberFormat="1" applyFont="1"/>
    <xf numFmtId="0" fontId="65" fillId="0" borderId="5" xfId="586" applyFont="1" applyFill="1" applyBorder="1" applyAlignment="1">
      <alignment horizontal="right"/>
    </xf>
    <xf numFmtId="172" fontId="1" fillId="0" borderId="0" xfId="1109" applyNumberFormat="1" applyFont="1" applyFill="1" applyBorder="1" applyAlignment="1">
      <alignment horizontal="center"/>
    </xf>
    <xf numFmtId="0" fontId="37" fillId="0" borderId="0" xfId="586" applyFont="1" applyFill="1" applyBorder="1" applyAlignment="1">
      <alignment wrapText="1"/>
    </xf>
    <xf numFmtId="0" fontId="7" fillId="0" borderId="0" xfId="502" applyFont="1" applyFill="1" applyBorder="1" applyAlignment="1">
      <alignment horizontal="center"/>
    </xf>
    <xf numFmtId="0" fontId="56" fillId="0" borderId="77" xfId="586" applyFont="1" applyFill="1" applyBorder="1"/>
    <xf numFmtId="10" fontId="56" fillId="0" borderId="77" xfId="586" applyNumberFormat="1" applyFont="1" applyFill="1" applyBorder="1" applyAlignment="1">
      <alignment horizontal="center"/>
    </xf>
    <xf numFmtId="165" fontId="56" fillId="0" borderId="77" xfId="586" applyNumberFormat="1" applyFont="1" applyFill="1" applyBorder="1"/>
    <xf numFmtId="0" fontId="58" fillId="47" borderId="9" xfId="1119" applyFont="1" applyFill="1" applyBorder="1"/>
    <xf numFmtId="0" fontId="59" fillId="47" borderId="8" xfId="1119" applyFont="1" applyFill="1" applyBorder="1"/>
    <xf numFmtId="0" fontId="67" fillId="0" borderId="0" xfId="1119"/>
    <xf numFmtId="0" fontId="59" fillId="47" borderId="0" xfId="1119" applyFont="1" applyFill="1" applyBorder="1"/>
    <xf numFmtId="0" fontId="48" fillId="47" borderId="5" xfId="1119" applyFont="1" applyFill="1" applyBorder="1"/>
    <xf numFmtId="0" fontId="60" fillId="47" borderId="3" xfId="1119" applyFont="1" applyFill="1" applyBorder="1"/>
    <xf numFmtId="0" fontId="48" fillId="47" borderId="2" xfId="1119" applyFont="1" applyFill="1" applyBorder="1"/>
    <xf numFmtId="0" fontId="48" fillId="0" borderId="0" xfId="1119" applyFont="1"/>
    <xf numFmtId="0" fontId="61" fillId="52" borderId="0" xfId="1118" applyFont="1" applyFill="1"/>
    <xf numFmtId="0" fontId="61" fillId="53" borderId="0" xfId="1118" applyFont="1" applyFill="1"/>
    <xf numFmtId="14" fontId="48" fillId="0" borderId="0" xfId="1119" applyNumberFormat="1" applyFont="1"/>
    <xf numFmtId="169" fontId="67" fillId="0" borderId="0" xfId="1119" applyNumberFormat="1"/>
    <xf numFmtId="169" fontId="67" fillId="0" borderId="0" xfId="1119" applyNumberFormat="1" applyAlignment="1">
      <alignment horizontal="left"/>
    </xf>
    <xf numFmtId="14" fontId="48" fillId="0" borderId="0" xfId="1119" applyNumberFormat="1" applyFont="1" applyAlignment="1">
      <alignment horizontal="right"/>
    </xf>
    <xf numFmtId="0" fontId="36" fillId="37" borderId="9" xfId="1111" applyFont="1" applyFill="1" applyBorder="1" applyAlignment="1">
      <alignment horizontal="center"/>
    </xf>
    <xf numFmtId="0" fontId="36" fillId="35" borderId="20" xfId="1111" applyFont="1" applyFill="1" applyBorder="1" applyAlignment="1">
      <alignment horizontal="center" vertical="center"/>
    </xf>
    <xf numFmtId="0" fontId="36" fillId="35" borderId="21" xfId="1111" applyFont="1" applyFill="1" applyBorder="1" applyAlignment="1">
      <alignment horizontal="center" vertical="center"/>
    </xf>
    <xf numFmtId="0" fontId="36" fillId="35" borderId="22" xfId="1111" applyFont="1" applyFill="1" applyBorder="1" applyAlignment="1">
      <alignment horizontal="center" vertical="center"/>
    </xf>
    <xf numFmtId="0" fontId="35" fillId="30" borderId="20" xfId="1111" applyFont="1" applyFill="1" applyBorder="1" applyAlignment="1">
      <alignment horizontal="center"/>
    </xf>
    <xf numFmtId="0" fontId="35" fillId="30" borderId="21" xfId="1111" applyFont="1" applyFill="1" applyBorder="1" applyAlignment="1">
      <alignment horizontal="center"/>
    </xf>
    <xf numFmtId="0" fontId="35" fillId="30" borderId="22" xfId="1111" applyFont="1" applyFill="1" applyBorder="1" applyAlignment="1">
      <alignment horizontal="center"/>
    </xf>
    <xf numFmtId="0" fontId="7" fillId="34" borderId="4" xfId="1111" applyFont="1" applyFill="1" applyBorder="1" applyAlignment="1">
      <alignment horizontal="center"/>
    </xf>
    <xf numFmtId="0" fontId="7" fillId="34" borderId="3" xfId="1111" applyFont="1" applyFill="1" applyBorder="1" applyAlignment="1">
      <alignment horizontal="center"/>
    </xf>
    <xf numFmtId="0" fontId="42" fillId="5" borderId="20" xfId="0" applyFont="1" applyFill="1" applyBorder="1" applyAlignment="1">
      <alignment horizontal="center"/>
    </xf>
    <xf numFmtId="0" fontId="42" fillId="5" borderId="21" xfId="0" applyFont="1" applyFill="1" applyBorder="1" applyAlignment="1">
      <alignment horizontal="center"/>
    </xf>
    <xf numFmtId="0" fontId="42" fillId="5" borderId="22" xfId="0" applyFont="1" applyFill="1" applyBorder="1" applyAlignment="1">
      <alignment horizontal="center"/>
    </xf>
    <xf numFmtId="0" fontId="7" fillId="4" borderId="20" xfId="1111" applyFont="1" applyFill="1" applyBorder="1" applyAlignment="1">
      <alignment horizontal="center" vertical="center"/>
    </xf>
    <xf numFmtId="0" fontId="7" fillId="4" borderId="21" xfId="1111" applyFont="1" applyFill="1" applyBorder="1" applyAlignment="1">
      <alignment horizontal="center" vertical="center"/>
    </xf>
    <xf numFmtId="0" fontId="7" fillId="4" borderId="22" xfId="1111" applyFont="1" applyFill="1" applyBorder="1" applyAlignment="1">
      <alignment horizontal="center" vertical="center"/>
    </xf>
    <xf numFmtId="0" fontId="7" fillId="6" borderId="4" xfId="1111" applyFont="1" applyFill="1" applyBorder="1" applyAlignment="1">
      <alignment horizontal="center" wrapText="1"/>
    </xf>
    <xf numFmtId="0" fontId="7" fillId="6" borderId="3" xfId="1111" applyFont="1" applyFill="1" applyBorder="1" applyAlignment="1">
      <alignment horizontal="center" wrapText="1"/>
    </xf>
    <xf numFmtId="0" fontId="6" fillId="33" borderId="0" xfId="502" applyFont="1" applyFill="1" applyAlignment="1">
      <alignment horizontal="center"/>
    </xf>
    <xf numFmtId="0" fontId="35" fillId="30" borderId="20" xfId="502" applyFont="1" applyFill="1" applyBorder="1" applyAlignment="1">
      <alignment horizontal="center" wrapText="1"/>
    </xf>
    <xf numFmtId="0" fontId="35" fillId="30" borderId="21" xfId="502" applyFont="1" applyFill="1" applyBorder="1" applyAlignment="1">
      <alignment horizontal="center"/>
    </xf>
    <xf numFmtId="0" fontId="35" fillId="30" borderId="22" xfId="502" applyFont="1" applyFill="1" applyBorder="1" applyAlignment="1">
      <alignment horizontal="center"/>
    </xf>
    <xf numFmtId="0" fontId="7" fillId="4" borderId="20" xfId="502" applyFont="1" applyFill="1" applyBorder="1" applyAlignment="1">
      <alignment horizontal="center" vertical="center"/>
    </xf>
    <xf numFmtId="0" fontId="7" fillId="4" borderId="21" xfId="502" applyFont="1" applyFill="1" applyBorder="1" applyAlignment="1">
      <alignment horizontal="center" vertical="center"/>
    </xf>
    <xf numFmtId="0" fontId="7" fillId="4" borderId="22" xfId="502" applyFont="1" applyFill="1" applyBorder="1" applyAlignment="1">
      <alignment horizontal="center" vertical="center"/>
    </xf>
    <xf numFmtId="0" fontId="7" fillId="6" borderId="20" xfId="502" applyFont="1" applyFill="1" applyBorder="1" applyAlignment="1">
      <alignment horizontal="center" wrapText="1"/>
    </xf>
    <xf numFmtId="0" fontId="7" fillId="6" borderId="21" xfId="502" applyFont="1" applyFill="1" applyBorder="1" applyAlignment="1">
      <alignment horizontal="center" wrapText="1"/>
    </xf>
    <xf numFmtId="0" fontId="7" fillId="5" borderId="20" xfId="502" applyFont="1" applyFill="1" applyBorder="1" applyAlignment="1">
      <alignment horizontal="center" wrapText="1"/>
    </xf>
    <xf numFmtId="0" fontId="7" fillId="5" borderId="22" xfId="502" applyFont="1" applyFill="1" applyBorder="1" applyAlignment="1">
      <alignment horizontal="center" wrapText="1"/>
    </xf>
    <xf numFmtId="0" fontId="36" fillId="37" borderId="9" xfId="502" applyFont="1" applyFill="1" applyBorder="1" applyAlignment="1">
      <alignment horizontal="center"/>
    </xf>
    <xf numFmtId="0" fontId="36" fillId="6" borderId="9" xfId="502" applyFont="1" applyFill="1" applyBorder="1" applyAlignment="1">
      <alignment horizontal="center"/>
    </xf>
    <xf numFmtId="0" fontId="37" fillId="33" borderId="6" xfId="502" applyFont="1" applyFill="1" applyBorder="1" applyAlignment="1">
      <alignment horizontal="left"/>
    </xf>
    <xf numFmtId="0" fontId="37" fillId="33" borderId="0" xfId="502" applyFont="1" applyFill="1" applyBorder="1" applyAlignment="1">
      <alignment horizontal="left"/>
    </xf>
    <xf numFmtId="0" fontId="36" fillId="35" borderId="20" xfId="502" applyFont="1" applyFill="1" applyBorder="1" applyAlignment="1">
      <alignment horizontal="center" vertical="center"/>
    </xf>
    <xf numFmtId="0" fontId="36" fillId="35" borderId="21" xfId="502" applyFont="1" applyFill="1" applyBorder="1" applyAlignment="1">
      <alignment horizontal="center" vertical="center"/>
    </xf>
    <xf numFmtId="0" fontId="36" fillId="35" borderId="22" xfId="502" applyFont="1" applyFill="1" applyBorder="1" applyAlignment="1">
      <alignment horizontal="center" vertical="center"/>
    </xf>
    <xf numFmtId="0" fontId="37" fillId="0" borderId="24" xfId="586" applyFont="1" applyFill="1" applyBorder="1" applyAlignment="1">
      <alignment horizontal="left" wrapText="1"/>
    </xf>
    <xf numFmtId="0" fontId="46" fillId="38" borderId="20" xfId="586" applyFont="1" applyFill="1" applyBorder="1" applyAlignment="1">
      <alignment horizontal="center"/>
    </xf>
    <xf numFmtId="0" fontId="46" fillId="38" borderId="21" xfId="586" applyFont="1" applyFill="1" applyBorder="1" applyAlignment="1">
      <alignment horizontal="center"/>
    </xf>
    <xf numFmtId="0" fontId="46" fillId="38" borderId="22" xfId="586" applyFont="1" applyFill="1" applyBorder="1" applyAlignment="1">
      <alignment horizontal="center"/>
    </xf>
    <xf numFmtId="0" fontId="36" fillId="0" borderId="9" xfId="586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36" fillId="0" borderId="0" xfId="502" applyFont="1" applyFill="1" applyBorder="1" applyAlignment="1">
      <alignment horizontal="center" vertical="center"/>
    </xf>
    <xf numFmtId="0" fontId="46" fillId="39" borderId="20" xfId="586" applyFont="1" applyFill="1" applyBorder="1" applyAlignment="1">
      <alignment horizontal="center"/>
    </xf>
    <xf numFmtId="0" fontId="46" fillId="39" borderId="21" xfId="586" applyFont="1" applyFill="1" applyBorder="1" applyAlignment="1">
      <alignment horizontal="center"/>
    </xf>
    <xf numFmtId="0" fontId="46" fillId="39" borderId="22" xfId="586" applyFont="1" applyFill="1" applyBorder="1" applyAlignment="1">
      <alignment horizontal="center"/>
    </xf>
    <xf numFmtId="0" fontId="7" fillId="0" borderId="0" xfId="502" applyFont="1" applyFill="1" applyBorder="1" applyAlignment="1">
      <alignment horizontal="center" vertical="center"/>
    </xf>
    <xf numFmtId="0" fontId="7" fillId="0" borderId="0" xfId="502" applyFont="1" applyFill="1" applyBorder="1" applyAlignment="1">
      <alignment horizontal="center"/>
    </xf>
    <xf numFmtId="0" fontId="36" fillId="4" borderId="20" xfId="1114" applyFont="1" applyFill="1" applyBorder="1" applyAlignment="1">
      <alignment horizontal="center"/>
    </xf>
    <xf numFmtId="0" fontId="36" fillId="4" borderId="21" xfId="1114" applyFont="1" applyFill="1" applyBorder="1" applyAlignment="1">
      <alignment horizontal="center"/>
    </xf>
    <xf numFmtId="0" fontId="36" fillId="4" borderId="22" xfId="1114" applyFont="1" applyFill="1" applyBorder="1" applyAlignment="1">
      <alignment horizontal="center"/>
    </xf>
    <xf numFmtId="0" fontId="36" fillId="32" borderId="21" xfId="1114" applyFont="1" applyFill="1" applyBorder="1" applyAlignment="1">
      <alignment horizontal="center"/>
    </xf>
    <xf numFmtId="0" fontId="50" fillId="3" borderId="20" xfId="1114" applyFont="1" applyFill="1" applyBorder="1" applyAlignment="1">
      <alignment horizontal="center"/>
    </xf>
    <xf numFmtId="0" fontId="50" fillId="3" borderId="21" xfId="1114" applyFont="1" applyFill="1" applyBorder="1" applyAlignment="1">
      <alignment horizontal="center"/>
    </xf>
    <xf numFmtId="0" fontId="50" fillId="3" borderId="22" xfId="1114" applyFont="1" applyFill="1" applyBorder="1" applyAlignment="1">
      <alignment horizontal="center"/>
    </xf>
    <xf numFmtId="0" fontId="45" fillId="4" borderId="20" xfId="0" applyFont="1" applyFill="1" applyBorder="1" applyAlignment="1">
      <alignment horizontal="center"/>
    </xf>
    <xf numFmtId="0" fontId="45" fillId="4" borderId="21" xfId="0" applyFont="1" applyFill="1" applyBorder="1" applyAlignment="1">
      <alignment horizontal="center"/>
    </xf>
    <xf numFmtId="0" fontId="45" fillId="4" borderId="22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36" fillId="37" borderId="9" xfId="1114" applyFont="1" applyFill="1" applyBorder="1" applyAlignment="1">
      <alignment horizontal="center"/>
    </xf>
    <xf numFmtId="0" fontId="3" fillId="33" borderId="21" xfId="1114" applyFont="1" applyFill="1" applyBorder="1" applyAlignment="1">
      <alignment horizontal="center"/>
    </xf>
    <xf numFmtId="0" fontId="50" fillId="5" borderId="20" xfId="1114" applyFont="1" applyFill="1" applyBorder="1" applyAlignment="1">
      <alignment horizontal="center"/>
    </xf>
    <xf numFmtId="0" fontId="50" fillId="5" borderId="21" xfId="1114" applyFont="1" applyFill="1" applyBorder="1" applyAlignment="1">
      <alignment horizontal="center"/>
    </xf>
    <xf numFmtId="0" fontId="50" fillId="5" borderId="22" xfId="1114" applyFont="1" applyFill="1" applyBorder="1" applyAlignment="1">
      <alignment horizontal="center"/>
    </xf>
    <xf numFmtId="0" fontId="7" fillId="34" borderId="4" xfId="1114" applyFont="1" applyFill="1" applyBorder="1" applyAlignment="1">
      <alignment horizontal="center"/>
    </xf>
    <xf numFmtId="0" fontId="7" fillId="34" borderId="3" xfId="1114" applyFont="1" applyFill="1" applyBorder="1" applyAlignment="1">
      <alignment horizontal="center"/>
    </xf>
    <xf numFmtId="0" fontId="36" fillId="35" borderId="20" xfId="1114" applyFont="1" applyFill="1" applyBorder="1" applyAlignment="1">
      <alignment horizontal="center" vertical="center"/>
    </xf>
    <xf numFmtId="0" fontId="36" fillId="35" borderId="21" xfId="1114" applyFont="1" applyFill="1" applyBorder="1" applyAlignment="1">
      <alignment horizontal="center" vertical="center"/>
    </xf>
    <xf numFmtId="0" fontId="36" fillId="35" borderId="22" xfId="1114" applyFont="1" applyFill="1" applyBorder="1" applyAlignment="1">
      <alignment horizontal="center" vertical="center"/>
    </xf>
    <xf numFmtId="0" fontId="55" fillId="0" borderId="0" xfId="0" quotePrefix="1" applyFont="1" applyBorder="1" applyAlignment="1" applyProtection="1">
      <alignment horizontal="center"/>
    </xf>
    <xf numFmtId="0" fontId="55" fillId="0" borderId="0" xfId="0" applyFont="1" applyBorder="1" applyAlignment="1" applyProtection="1">
      <alignment horizontal="center"/>
    </xf>
    <xf numFmtId="0" fontId="19" fillId="0" borderId="0" xfId="0" applyFont="1" applyAlignment="1" applyProtection="1">
      <alignment horizontal="center" vertical="top" wrapText="1"/>
    </xf>
    <xf numFmtId="0" fontId="53" fillId="0" borderId="0" xfId="0" applyFont="1" applyAlignment="1">
      <alignment wrapText="1"/>
    </xf>
    <xf numFmtId="0" fontId="7" fillId="0" borderId="20" xfId="502" applyFont="1" applyFill="1" applyBorder="1" applyAlignment="1">
      <alignment horizontal="center" vertical="center"/>
    </xf>
    <xf numFmtId="0" fontId="7" fillId="0" borderId="21" xfId="502" applyFont="1" applyFill="1" applyBorder="1" applyAlignment="1">
      <alignment horizontal="center" vertical="center"/>
    </xf>
    <xf numFmtId="0" fontId="7" fillId="0" borderId="22" xfId="502" applyFont="1" applyFill="1" applyBorder="1" applyAlignment="1">
      <alignment horizontal="center" vertical="center"/>
    </xf>
    <xf numFmtId="0" fontId="7" fillId="40" borderId="20" xfId="502" applyFont="1" applyFill="1" applyBorder="1" applyAlignment="1">
      <alignment horizontal="center" wrapText="1"/>
    </xf>
    <xf numFmtId="0" fontId="7" fillId="40" borderId="22" xfId="502" applyFont="1" applyFill="1" applyBorder="1" applyAlignment="1">
      <alignment horizontal="center" wrapText="1"/>
    </xf>
    <xf numFmtId="0" fontId="7" fillId="3" borderId="20" xfId="502" applyFont="1" applyFill="1" applyBorder="1" applyAlignment="1">
      <alignment horizontal="center" wrapText="1"/>
    </xf>
    <xf numFmtId="0" fontId="7" fillId="3" borderId="22" xfId="502" applyFont="1" applyFill="1" applyBorder="1" applyAlignment="1">
      <alignment horizontal="center" wrapText="1"/>
    </xf>
    <xf numFmtId="0" fontId="7" fillId="7" borderId="20" xfId="502" applyFont="1" applyFill="1" applyBorder="1" applyAlignment="1">
      <alignment horizontal="center" wrapText="1"/>
    </xf>
    <xf numFmtId="0" fontId="7" fillId="7" borderId="22" xfId="502" applyFont="1" applyFill="1" applyBorder="1" applyAlignment="1">
      <alignment horizontal="center" wrapText="1"/>
    </xf>
    <xf numFmtId="0" fontId="46" fillId="34" borderId="20" xfId="586" applyFont="1" applyFill="1" applyBorder="1" applyAlignment="1">
      <alignment horizontal="center"/>
    </xf>
    <xf numFmtId="0" fontId="46" fillId="34" borderId="21" xfId="586" applyFont="1" applyFill="1" applyBorder="1" applyAlignment="1">
      <alignment horizontal="center"/>
    </xf>
    <xf numFmtId="0" fontId="46" fillId="34" borderId="22" xfId="586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58" fillId="47" borderId="9" xfId="357" applyFont="1" applyFill="1" applyBorder="1" applyAlignment="1">
      <alignment horizontal="left"/>
    </xf>
    <xf numFmtId="0" fontId="58" fillId="47" borderId="8" xfId="357" applyFont="1" applyFill="1" applyBorder="1" applyAlignment="1">
      <alignment horizontal="left"/>
    </xf>
    <xf numFmtId="0" fontId="59" fillId="47" borderId="0" xfId="357" applyFont="1" applyFill="1" applyBorder="1" applyAlignment="1">
      <alignment horizontal="left"/>
    </xf>
    <xf numFmtId="0" fontId="59" fillId="47" borderId="5" xfId="357" applyFont="1" applyFill="1" applyBorder="1" applyAlignment="1">
      <alignment horizontal="left"/>
    </xf>
    <xf numFmtId="0" fontId="60" fillId="47" borderId="3" xfId="357" applyFont="1" applyFill="1" applyBorder="1" applyAlignment="1">
      <alignment horizontal="left"/>
    </xf>
    <xf numFmtId="0" fontId="60" fillId="47" borderId="2" xfId="357" applyFont="1" applyFill="1" applyBorder="1" applyAlignment="1">
      <alignment horizontal="left"/>
    </xf>
  </cellXfs>
  <cellStyles count="112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alculation 2 2" xfId="28"/>
    <cellStyle name="Calculation 2 3" xfId="29"/>
    <cellStyle name="Calculation 3" xfId="30"/>
    <cellStyle name="Check Cell 2" xfId="31"/>
    <cellStyle name="Comma 10" xfId="32"/>
    <cellStyle name="Comma 10 2" xfId="33"/>
    <cellStyle name="Comma 10 2 2" xfId="34"/>
    <cellStyle name="Comma 10 3" xfId="35"/>
    <cellStyle name="Comma 11" xfId="1108"/>
    <cellStyle name="Comma 2" xfId="36"/>
    <cellStyle name="Comma 2 2" xfId="37"/>
    <cellStyle name="Comma 2 3" xfId="38"/>
    <cellStyle name="Comma 3" xfId="39"/>
    <cellStyle name="Comma 3 2" xfId="40"/>
    <cellStyle name="Comma 3 2 2" xfId="41"/>
    <cellStyle name="Comma 3 2 2 2" xfId="42"/>
    <cellStyle name="Comma 3 2 2 2 2" xfId="43"/>
    <cellStyle name="Comma 3 2 2 2 2 2" xfId="44"/>
    <cellStyle name="Comma 3 2 2 2 3" xfId="45"/>
    <cellStyle name="Comma 3 2 2 3" xfId="46"/>
    <cellStyle name="Comma 3 2 2 3 2" xfId="47"/>
    <cellStyle name="Comma 3 2 2 4" xfId="48"/>
    <cellStyle name="Comma 3 2 3" xfId="49"/>
    <cellStyle name="Comma 3 2 4" xfId="50"/>
    <cellStyle name="Comma 3 2 4 2" xfId="51"/>
    <cellStyle name="Comma 3 2 4 2 2" xfId="52"/>
    <cellStyle name="Comma 3 2 4 3" xfId="53"/>
    <cellStyle name="Comma 3 2 5" xfId="54"/>
    <cellStyle name="Comma 3 2 5 2" xfId="55"/>
    <cellStyle name="Comma 3 2 6" xfId="56"/>
    <cellStyle name="Comma 3 3" xfId="57"/>
    <cellStyle name="Comma 3 3 2" xfId="58"/>
    <cellStyle name="Comma 3 3 2 2" xfId="59"/>
    <cellStyle name="Comma 3 3 2 2 2" xfId="60"/>
    <cellStyle name="Comma 3 3 2 3" xfId="61"/>
    <cellStyle name="Comma 3 3 3" xfId="62"/>
    <cellStyle name="Comma 3 3 3 2" xfId="63"/>
    <cellStyle name="Comma 3 3 4" xfId="64"/>
    <cellStyle name="Comma 3 4" xfId="65"/>
    <cellStyle name="Comma 3 4 2" xfId="66"/>
    <cellStyle name="Comma 3 4 2 2" xfId="67"/>
    <cellStyle name="Comma 3 4 2 2 2" xfId="68"/>
    <cellStyle name="Comma 3 4 2 3" xfId="69"/>
    <cellStyle name="Comma 3 4 3" xfId="70"/>
    <cellStyle name="Comma 3 4 3 2" xfId="71"/>
    <cellStyle name="Comma 3 4 4" xfId="72"/>
    <cellStyle name="Comma 3 5" xfId="73"/>
    <cellStyle name="Comma 3 5 2" xfId="74"/>
    <cellStyle name="Comma 3 5 2 2" xfId="75"/>
    <cellStyle name="Comma 3 5 2 2 2" xfId="76"/>
    <cellStyle name="Comma 3 5 2 3" xfId="77"/>
    <cellStyle name="Comma 3 5 3" xfId="78"/>
    <cellStyle name="Comma 3 5 3 2" xfId="79"/>
    <cellStyle name="Comma 3 5 4" xfId="80"/>
    <cellStyle name="Comma 4" xfId="81"/>
    <cellStyle name="Comma 4 2" xfId="82"/>
    <cellStyle name="Comma 5" xfId="83"/>
    <cellStyle name="Comma 6" xfId="84"/>
    <cellStyle name="Comma 6 2" xfId="85"/>
    <cellStyle name="Comma 6 3" xfId="86"/>
    <cellStyle name="Comma 6 3 2" xfId="87"/>
    <cellStyle name="Comma 6 3 2 2" xfId="88"/>
    <cellStyle name="Comma 6 3 2 2 2" xfId="89"/>
    <cellStyle name="Comma 6 3 2 3" xfId="90"/>
    <cellStyle name="Comma 6 3 3" xfId="91"/>
    <cellStyle name="Comma 6 3 3 2" xfId="92"/>
    <cellStyle name="Comma 6 3 4" xfId="93"/>
    <cellStyle name="Comma 7" xfId="94"/>
    <cellStyle name="Comma 7 2" xfId="95"/>
    <cellStyle name="Comma 7 3" xfId="96"/>
    <cellStyle name="Comma 7 3 2" xfId="97"/>
    <cellStyle name="Comma 7 3 2 2" xfId="98"/>
    <cellStyle name="Comma 7 3 3" xfId="99"/>
    <cellStyle name="Comma 7 4" xfId="100"/>
    <cellStyle name="Comma 7 4 2" xfId="101"/>
    <cellStyle name="Comma 7 5" xfId="102"/>
    <cellStyle name="Comma 8" xfId="103"/>
    <cellStyle name="Comma 8 2" xfId="104"/>
    <cellStyle name="Comma 8 2 2" xfId="105"/>
    <cellStyle name="Comma 8 2 2 2" xfId="106"/>
    <cellStyle name="Comma 8 2 3" xfId="107"/>
    <cellStyle name="Comma 8 3" xfId="108"/>
    <cellStyle name="Comma 8 3 2" xfId="109"/>
    <cellStyle name="Comma 8 4" xfId="110"/>
    <cellStyle name="Comma 9" xfId="111"/>
    <cellStyle name="Comma 9 2" xfId="112"/>
    <cellStyle name="Comma 9 2 2" xfId="113"/>
    <cellStyle name="Comma 9 2 2 2" xfId="114"/>
    <cellStyle name="Comma 9 2 3" xfId="115"/>
    <cellStyle name="Comma 9 3" xfId="116"/>
    <cellStyle name="Comma 9 3 2" xfId="117"/>
    <cellStyle name="Comma 9 4" xfId="118"/>
    <cellStyle name="Currency" xfId="1110" builtinId="4"/>
    <cellStyle name="Currency 10" xfId="119"/>
    <cellStyle name="Currency 10 2" xfId="120"/>
    <cellStyle name="Currency 10 2 2" xfId="121"/>
    <cellStyle name="Currency 10 3" xfId="122"/>
    <cellStyle name="Currency 11" xfId="123"/>
    <cellStyle name="Currency 11 2" xfId="124"/>
    <cellStyle name="Currency 11 2 2" xfId="125"/>
    <cellStyle name="Currency 11 3" xfId="126"/>
    <cellStyle name="Currency 12" xfId="127"/>
    <cellStyle name="Currency 12 2" xfId="128"/>
    <cellStyle name="Currency 13" xfId="129"/>
    <cellStyle name="Currency 14" xfId="130"/>
    <cellStyle name="Currency 15" xfId="131"/>
    <cellStyle name="Currency 16" xfId="1109"/>
    <cellStyle name="Currency 2" xfId="132"/>
    <cellStyle name="Currency 2 2" xfId="133"/>
    <cellStyle name="Currency 2 2 2" xfId="134"/>
    <cellStyle name="Currency 2 3" xfId="135"/>
    <cellStyle name="Currency 2 3 2" xfId="136"/>
    <cellStyle name="Currency 2 3 2 2" xfId="137"/>
    <cellStyle name="Currency 2 3 2 2 2" xfId="138"/>
    <cellStyle name="Currency 2 3 2 2 2 2" xfId="139"/>
    <cellStyle name="Currency 2 3 2 2 3" xfId="140"/>
    <cellStyle name="Currency 2 3 2 3" xfId="141"/>
    <cellStyle name="Currency 2 3 2 3 2" xfId="142"/>
    <cellStyle name="Currency 2 3 2 4" xfId="143"/>
    <cellStyle name="Currency 2 3 3" xfId="144"/>
    <cellStyle name="Currency 2 3 4" xfId="145"/>
    <cellStyle name="Currency 2 3 4 2" xfId="146"/>
    <cellStyle name="Currency 2 3 4 2 2" xfId="147"/>
    <cellStyle name="Currency 2 3 4 3" xfId="148"/>
    <cellStyle name="Currency 2 3 5" xfId="149"/>
    <cellStyle name="Currency 2 3 5 2" xfId="150"/>
    <cellStyle name="Currency 2 3 6" xfId="151"/>
    <cellStyle name="Currency 2 4" xfId="152"/>
    <cellStyle name="Currency 2 4 2" xfId="153"/>
    <cellStyle name="Currency 2 4 2 2" xfId="154"/>
    <cellStyle name="Currency 2 4 2 2 2" xfId="155"/>
    <cellStyle name="Currency 2 4 2 3" xfId="156"/>
    <cellStyle name="Currency 2 4 3" xfId="157"/>
    <cellStyle name="Currency 2 4 3 2" xfId="158"/>
    <cellStyle name="Currency 2 4 4" xfId="159"/>
    <cellStyle name="Currency 2 5" xfId="160"/>
    <cellStyle name="Currency 2 5 2" xfId="161"/>
    <cellStyle name="Currency 2 5 2 2" xfId="162"/>
    <cellStyle name="Currency 2 5 2 2 2" xfId="163"/>
    <cellStyle name="Currency 2 5 2 3" xfId="164"/>
    <cellStyle name="Currency 2 5 3" xfId="165"/>
    <cellStyle name="Currency 2 5 3 2" xfId="166"/>
    <cellStyle name="Currency 2 5 4" xfId="167"/>
    <cellStyle name="Currency 2 6" xfId="168"/>
    <cellStyle name="Currency 2 6 2" xfId="169"/>
    <cellStyle name="Currency 2 6 2 2" xfId="170"/>
    <cellStyle name="Currency 2 6 2 2 2" xfId="171"/>
    <cellStyle name="Currency 2 6 2 3" xfId="172"/>
    <cellStyle name="Currency 2 6 3" xfId="173"/>
    <cellStyle name="Currency 2 6 3 2" xfId="174"/>
    <cellStyle name="Currency 2 6 4" xfId="175"/>
    <cellStyle name="Currency 3" xfId="176"/>
    <cellStyle name="Currency 3 2" xfId="177"/>
    <cellStyle name="Currency 3 2 2" xfId="178"/>
    <cellStyle name="Currency 3 2 2 2" xfId="179"/>
    <cellStyle name="Currency 3 2 2 2 2" xfId="180"/>
    <cellStyle name="Currency 3 2 2 2 2 2" xfId="181"/>
    <cellStyle name="Currency 3 2 2 2 3" xfId="182"/>
    <cellStyle name="Currency 3 2 2 3" xfId="183"/>
    <cellStyle name="Currency 3 2 2 3 2" xfId="184"/>
    <cellStyle name="Currency 3 2 2 4" xfId="185"/>
    <cellStyle name="Currency 3 2 3" xfId="186"/>
    <cellStyle name="Currency 3 2 4" xfId="187"/>
    <cellStyle name="Currency 3 2 4 2" xfId="188"/>
    <cellStyle name="Currency 3 2 4 2 2" xfId="189"/>
    <cellStyle name="Currency 3 2 4 3" xfId="190"/>
    <cellStyle name="Currency 3 2 5" xfId="191"/>
    <cellStyle name="Currency 3 2 5 2" xfId="192"/>
    <cellStyle name="Currency 3 2 6" xfId="193"/>
    <cellStyle name="Currency 3 3" xfId="194"/>
    <cellStyle name="Currency 3 3 2" xfId="195"/>
    <cellStyle name="Currency 3 3 2 2" xfId="196"/>
    <cellStyle name="Currency 3 3 2 2 2" xfId="197"/>
    <cellStyle name="Currency 3 3 2 3" xfId="198"/>
    <cellStyle name="Currency 3 3 3" xfId="199"/>
    <cellStyle name="Currency 3 3 3 2" xfId="200"/>
    <cellStyle name="Currency 3 3 4" xfId="201"/>
    <cellStyle name="Currency 3 4" xfId="202"/>
    <cellStyle name="Currency 3 4 2" xfId="203"/>
    <cellStyle name="Currency 3 4 2 2" xfId="204"/>
    <cellStyle name="Currency 3 4 2 2 2" xfId="205"/>
    <cellStyle name="Currency 3 4 2 3" xfId="206"/>
    <cellStyle name="Currency 3 4 3" xfId="207"/>
    <cellStyle name="Currency 3 4 3 2" xfId="208"/>
    <cellStyle name="Currency 3 4 4" xfId="209"/>
    <cellStyle name="Currency 3 5" xfId="210"/>
    <cellStyle name="Currency 3 5 2" xfId="211"/>
    <cellStyle name="Currency 3 5 2 2" xfId="212"/>
    <cellStyle name="Currency 3 5 2 2 2" xfId="213"/>
    <cellStyle name="Currency 3 5 2 3" xfId="214"/>
    <cellStyle name="Currency 3 5 3" xfId="215"/>
    <cellStyle name="Currency 3 5 3 2" xfId="216"/>
    <cellStyle name="Currency 3 5 4" xfId="217"/>
    <cellStyle name="Currency 3 6" xfId="218"/>
    <cellStyle name="Currency 3 7" xfId="1112"/>
    <cellStyle name="Currency 3 8" xfId="1115"/>
    <cellStyle name="Currency 4" xfId="219"/>
    <cellStyle name="Currency 4 10" xfId="220"/>
    <cellStyle name="Currency 4 11" xfId="221"/>
    <cellStyle name="Currency 4 2" xfId="222"/>
    <cellStyle name="Currency 4 2 2" xfId="223"/>
    <cellStyle name="Currency 4 2 2 2" xfId="224"/>
    <cellStyle name="Currency 4 2 2 2 2" xfId="225"/>
    <cellStyle name="Currency 4 2 2 2 2 2" xfId="226"/>
    <cellStyle name="Currency 4 2 2 2 3" xfId="227"/>
    <cellStyle name="Currency 4 2 2 3" xfId="228"/>
    <cellStyle name="Currency 4 2 2 3 2" xfId="229"/>
    <cellStyle name="Currency 4 2 2 4" xfId="230"/>
    <cellStyle name="Currency 4 2 3" xfId="231"/>
    <cellStyle name="Currency 4 2 4" xfId="232"/>
    <cellStyle name="Currency 4 2 4 2" xfId="233"/>
    <cellStyle name="Currency 4 2 4 2 2" xfId="234"/>
    <cellStyle name="Currency 4 2 4 2 2 2" xfId="235"/>
    <cellStyle name="Currency 4 2 4 2 3" xfId="236"/>
    <cellStyle name="Currency 4 2 4 3" xfId="237"/>
    <cellStyle name="Currency 4 2 4 3 2" xfId="238"/>
    <cellStyle name="Currency 4 2 4 4" xfId="239"/>
    <cellStyle name="Currency 4 2 5" xfId="240"/>
    <cellStyle name="Currency 4 2 5 2" xfId="241"/>
    <cellStyle name="Currency 4 2 5 2 2" xfId="242"/>
    <cellStyle name="Currency 4 2 5 3" xfId="243"/>
    <cellStyle name="Currency 4 2 6" xfId="244"/>
    <cellStyle name="Currency 4 2 6 2" xfId="245"/>
    <cellStyle name="Currency 4 2 7" xfId="246"/>
    <cellStyle name="Currency 4 3" xfId="247"/>
    <cellStyle name="Currency 4 3 2" xfId="248"/>
    <cellStyle name="Currency 4 3 2 2" xfId="249"/>
    <cellStyle name="Currency 4 3 2 2 2" xfId="250"/>
    <cellStyle name="Currency 4 3 2 2 2 2" xfId="251"/>
    <cellStyle name="Currency 4 3 2 2 3" xfId="252"/>
    <cellStyle name="Currency 4 3 2 3" xfId="253"/>
    <cellStyle name="Currency 4 3 2 3 2" xfId="254"/>
    <cellStyle name="Currency 4 3 2 4" xfId="255"/>
    <cellStyle name="Currency 4 3 3" xfId="256"/>
    <cellStyle name="Currency 4 3 3 2" xfId="257"/>
    <cellStyle name="Currency 4 3 3 2 2" xfId="258"/>
    <cellStyle name="Currency 4 3 3 3" xfId="259"/>
    <cellStyle name="Currency 4 3 4" xfId="260"/>
    <cellStyle name="Currency 4 3 4 2" xfId="261"/>
    <cellStyle name="Currency 4 3 5" xfId="262"/>
    <cellStyle name="Currency 4 4" xfId="263"/>
    <cellStyle name="Currency 4 4 2" xfId="264"/>
    <cellStyle name="Currency 4 4 2 2" xfId="265"/>
    <cellStyle name="Currency 4 4 2 2 2" xfId="266"/>
    <cellStyle name="Currency 4 4 2 2 2 2" xfId="267"/>
    <cellStyle name="Currency 4 4 2 2 3" xfId="268"/>
    <cellStyle name="Currency 4 4 2 3" xfId="269"/>
    <cellStyle name="Currency 4 4 2 3 2" xfId="270"/>
    <cellStyle name="Currency 4 4 2 4" xfId="271"/>
    <cellStyle name="Currency 4 4 3" xfId="272"/>
    <cellStyle name="Currency 4 4 3 2" xfId="273"/>
    <cellStyle name="Currency 4 4 3 2 2" xfId="274"/>
    <cellStyle name="Currency 4 4 3 3" xfId="275"/>
    <cellStyle name="Currency 4 4 4" xfId="276"/>
    <cellStyle name="Currency 4 4 4 2" xfId="277"/>
    <cellStyle name="Currency 4 4 5" xfId="278"/>
    <cellStyle name="Currency 4 5" xfId="279"/>
    <cellStyle name="Currency 4 5 2" xfId="280"/>
    <cellStyle name="Currency 4 5 2 2" xfId="281"/>
    <cellStyle name="Currency 4 5 2 2 2" xfId="282"/>
    <cellStyle name="Currency 4 5 2 3" xfId="283"/>
    <cellStyle name="Currency 4 5 3" xfId="284"/>
    <cellStyle name="Currency 4 5 3 2" xfId="285"/>
    <cellStyle name="Currency 4 5 4" xfId="286"/>
    <cellStyle name="Currency 4 6" xfId="287"/>
    <cellStyle name="Currency 4 6 2" xfId="288"/>
    <cellStyle name="Currency 4 6 2 2" xfId="289"/>
    <cellStyle name="Currency 4 6 2 2 2" xfId="290"/>
    <cellStyle name="Currency 4 6 2 3" xfId="291"/>
    <cellStyle name="Currency 4 6 3" xfId="292"/>
    <cellStyle name="Currency 4 6 3 2" xfId="293"/>
    <cellStyle name="Currency 4 6 4" xfId="294"/>
    <cellStyle name="Currency 4 7" xfId="295"/>
    <cellStyle name="Currency 4 7 2" xfId="296"/>
    <cellStyle name="Currency 4 7 2 2" xfId="297"/>
    <cellStyle name="Currency 4 7 2 2 2" xfId="298"/>
    <cellStyle name="Currency 4 7 2 3" xfId="299"/>
    <cellStyle name="Currency 4 7 3" xfId="300"/>
    <cellStyle name="Currency 4 7 3 2" xfId="301"/>
    <cellStyle name="Currency 4 7 4" xfId="302"/>
    <cellStyle name="Currency 4 8" xfId="303"/>
    <cellStyle name="Currency 4 8 2" xfId="304"/>
    <cellStyle name="Currency 4 8 2 2" xfId="305"/>
    <cellStyle name="Currency 4 8 3" xfId="306"/>
    <cellStyle name="Currency 4 9" xfId="307"/>
    <cellStyle name="Currency 4 9 2" xfId="308"/>
    <cellStyle name="Currency 46" xfId="309"/>
    <cellStyle name="Currency 47" xfId="310"/>
    <cellStyle name="Currency 49" xfId="311"/>
    <cellStyle name="Currency 5" xfId="312"/>
    <cellStyle name="Currency 6" xfId="313"/>
    <cellStyle name="Currency 6 2" xfId="314"/>
    <cellStyle name="Currency 6 2 2" xfId="315"/>
    <cellStyle name="Currency 6 2 2 2" xfId="316"/>
    <cellStyle name="Currency 6 2 3" xfId="317"/>
    <cellStyle name="Currency 6 3" xfId="318"/>
    <cellStyle name="Currency 6 3 2" xfId="319"/>
    <cellStyle name="Currency 6 4" xfId="320"/>
    <cellStyle name="Currency 7" xfId="321"/>
    <cellStyle name="Currency 7 2" xfId="322"/>
    <cellStyle name="Currency 7 2 2" xfId="323"/>
    <cellStyle name="Currency 7 2 2 2" xfId="324"/>
    <cellStyle name="Currency 7 2 3" xfId="325"/>
    <cellStyle name="Currency 7 3" xfId="326"/>
    <cellStyle name="Currency 7 3 2" xfId="327"/>
    <cellStyle name="Currency 7 4" xfId="328"/>
    <cellStyle name="Currency 8" xfId="329"/>
    <cellStyle name="Currency 8 2" xfId="330"/>
    <cellStyle name="Currency 8 2 2" xfId="331"/>
    <cellStyle name="Currency 8 3" xfId="332"/>
    <cellStyle name="Currency 9" xfId="333"/>
    <cellStyle name="Currency 9 2" xfId="334"/>
    <cellStyle name="Currency 9 2 2" xfId="335"/>
    <cellStyle name="Currency 9 3" xfId="336"/>
    <cellStyle name="Explanatory Text 2" xfId="337"/>
    <cellStyle name="Good 2" xfId="338"/>
    <cellStyle name="Heading 1 2" xfId="339"/>
    <cellStyle name="Heading 2 2" xfId="340"/>
    <cellStyle name="Heading 3 2" xfId="341"/>
    <cellStyle name="Heading 4 2" xfId="342"/>
    <cellStyle name="Input 2" xfId="343"/>
    <cellStyle name="Input 2 2" xfId="344"/>
    <cellStyle name="Input 2 3" xfId="345"/>
    <cellStyle name="Linked Cell 2" xfId="346"/>
    <cellStyle name="Neutral 2" xfId="347"/>
    <cellStyle name="Normal" xfId="0" builtinId="0"/>
    <cellStyle name="Normal 10" xfId="348"/>
    <cellStyle name="Normal 10 2" xfId="349"/>
    <cellStyle name="Normal 10 2 2" xfId="350"/>
    <cellStyle name="Normal 10 2 2 2" xfId="351"/>
    <cellStyle name="Normal 10 2 2 2 2" xfId="352"/>
    <cellStyle name="Normal 10 2 2 3" xfId="353"/>
    <cellStyle name="Normal 10 2 3" xfId="354"/>
    <cellStyle name="Normal 10 2 3 2" xfId="355"/>
    <cellStyle name="Normal 10 2 4" xfId="356"/>
    <cellStyle name="Normal 10 3" xfId="357"/>
    <cellStyle name="Normal 10 4" xfId="358"/>
    <cellStyle name="Normal 10 4 2" xfId="359"/>
    <cellStyle name="Normal 10 4 2 2" xfId="360"/>
    <cellStyle name="Normal 10 4 3" xfId="361"/>
    <cellStyle name="Normal 10 5" xfId="362"/>
    <cellStyle name="Normal 10 5 2" xfId="363"/>
    <cellStyle name="Normal 10 6" xfId="364"/>
    <cellStyle name="Normal 11" xfId="365"/>
    <cellStyle name="Normal 12" xfId="366"/>
    <cellStyle name="Normal 12 2" xfId="367"/>
    <cellStyle name="Normal 12 2 2" xfId="368"/>
    <cellStyle name="Normal 12 2 2 2" xfId="369"/>
    <cellStyle name="Normal 12 2 3" xfId="370"/>
    <cellStyle name="Normal 12 3" xfId="371"/>
    <cellStyle name="Normal 12 3 2" xfId="372"/>
    <cellStyle name="Normal 12 4" xfId="373"/>
    <cellStyle name="Normal 13" xfId="374"/>
    <cellStyle name="Normal 13 2" xfId="375"/>
    <cellStyle name="Normal 13 2 2" xfId="376"/>
    <cellStyle name="Normal 13 2 2 2" xfId="377"/>
    <cellStyle name="Normal 13 2 3" xfId="378"/>
    <cellStyle name="Normal 13 3" xfId="379"/>
    <cellStyle name="Normal 13 3 2" xfId="380"/>
    <cellStyle name="Normal 13 4" xfId="381"/>
    <cellStyle name="Normal 14" xfId="382"/>
    <cellStyle name="Normal 15" xfId="383"/>
    <cellStyle name="Normal 15 2" xfId="384"/>
    <cellStyle name="Normal 15 2 2" xfId="385"/>
    <cellStyle name="Normal 15 2 2 2" xfId="386"/>
    <cellStyle name="Normal 15 2 3" xfId="387"/>
    <cellStyle name="Normal 15 3" xfId="388"/>
    <cellStyle name="Normal 15 3 2" xfId="389"/>
    <cellStyle name="Normal 15 4" xfId="390"/>
    <cellStyle name="Normal 16" xfId="391"/>
    <cellStyle name="Normal 16 2" xfId="392"/>
    <cellStyle name="Normal 16 2 2" xfId="393"/>
    <cellStyle name="Normal 16 3" xfId="394"/>
    <cellStyle name="Normal 17" xfId="395"/>
    <cellStyle name="Normal 17 2" xfId="396"/>
    <cellStyle name="Normal 17 2 2" xfId="397"/>
    <cellStyle name="Normal 17 3" xfId="398"/>
    <cellStyle name="Normal 18" xfId="399"/>
    <cellStyle name="Normal 18 2" xfId="400"/>
    <cellStyle name="Normal 18 2 2" xfId="401"/>
    <cellStyle name="Normal 18 3" xfId="402"/>
    <cellStyle name="Normal 19" xfId="403"/>
    <cellStyle name="Normal 19 2" xfId="404"/>
    <cellStyle name="Normal 19 2 2" xfId="405"/>
    <cellStyle name="Normal 19 3" xfId="406"/>
    <cellStyle name="Normal 2" xfId="407"/>
    <cellStyle name="Normal 2 2" xfId="408"/>
    <cellStyle name="Normal 2 2 2" xfId="409"/>
    <cellStyle name="Normal 2 2 3" xfId="410"/>
    <cellStyle name="Normal 2 3" xfId="411"/>
    <cellStyle name="Normal 2 3 2" xfId="412"/>
    <cellStyle name="Normal 2 3 2 2" xfId="413"/>
    <cellStyle name="Normal 2 3 2 2 2" xfId="414"/>
    <cellStyle name="Normal 2 3 2 2 2 2" xfId="415"/>
    <cellStyle name="Normal 2 3 2 2 2 2 2" xfId="416"/>
    <cellStyle name="Normal 2 3 2 2 2 3" xfId="417"/>
    <cellStyle name="Normal 2 3 2 2 3" xfId="418"/>
    <cellStyle name="Normal 2 3 2 2 3 2" xfId="419"/>
    <cellStyle name="Normal 2 3 2 2 4" xfId="420"/>
    <cellStyle name="Normal 2 3 2 3" xfId="421"/>
    <cellStyle name="Normal 2 3 2 3 2" xfId="422"/>
    <cellStyle name="Normal 2 3 2 3 2 2" xfId="423"/>
    <cellStyle name="Normal 2 3 2 3 3" xfId="424"/>
    <cellStyle name="Normal 2 3 2 4" xfId="425"/>
    <cellStyle name="Normal 2 3 2 4 2" xfId="426"/>
    <cellStyle name="Normal 2 3 2 5" xfId="427"/>
    <cellStyle name="Normal 2 3 3" xfId="428"/>
    <cellStyle name="Normal 2 3 3 2" xfId="429"/>
    <cellStyle name="Normal 2 3 3 2 2" xfId="430"/>
    <cellStyle name="Normal 2 3 3 2 2 2" xfId="431"/>
    <cellStyle name="Normal 2 3 3 2 3" xfId="432"/>
    <cellStyle name="Normal 2 3 3 3" xfId="433"/>
    <cellStyle name="Normal 2 3 3 3 2" xfId="434"/>
    <cellStyle name="Normal 2 3 3 4" xfId="435"/>
    <cellStyle name="Normal 2 3 4" xfId="436"/>
    <cellStyle name="Normal 2 3 4 2" xfId="437"/>
    <cellStyle name="Normal 2 3 4 2 2" xfId="438"/>
    <cellStyle name="Normal 2 3 4 2 2 2" xfId="439"/>
    <cellStyle name="Normal 2 3 4 2 3" xfId="440"/>
    <cellStyle name="Normal 2 3 4 3" xfId="441"/>
    <cellStyle name="Normal 2 3 4 3 2" xfId="442"/>
    <cellStyle name="Normal 2 3 4 4" xfId="443"/>
    <cellStyle name="Normal 2 3 5" xfId="444"/>
    <cellStyle name="Normal 2 3 5 2" xfId="445"/>
    <cellStyle name="Normal 2 3 5 2 2" xfId="446"/>
    <cellStyle name="Normal 2 3 5 3" xfId="447"/>
    <cellStyle name="Normal 2 3 6" xfId="448"/>
    <cellStyle name="Normal 2 3 6 2" xfId="449"/>
    <cellStyle name="Normal 2 3 7" xfId="450"/>
    <cellStyle name="Normal 2 4" xfId="451"/>
    <cellStyle name="Normal 2 5" xfId="452"/>
    <cellStyle name="Normal 2 5 2" xfId="453"/>
    <cellStyle name="Normal 2 5 2 2" xfId="454"/>
    <cellStyle name="Normal 2 5 2 2 2" xfId="455"/>
    <cellStyle name="Normal 2 5 2 3" xfId="456"/>
    <cellStyle name="Normal 2 5 3" xfId="457"/>
    <cellStyle name="Normal 2 5 3 2" xfId="458"/>
    <cellStyle name="Normal 2 5 4" xfId="459"/>
    <cellStyle name="Normal 2 6" xfId="460"/>
    <cellStyle name="Normal 2_Current Payroll" xfId="461"/>
    <cellStyle name="Normal 20" xfId="462"/>
    <cellStyle name="Normal 20 2" xfId="463"/>
    <cellStyle name="Normal 20 2 2" xfId="464"/>
    <cellStyle name="Normal 20 3" xfId="465"/>
    <cellStyle name="Normal 21" xfId="466"/>
    <cellStyle name="Normal 21 2" xfId="467"/>
    <cellStyle name="Normal 21 2 2" xfId="468"/>
    <cellStyle name="Normal 21 3" xfId="469"/>
    <cellStyle name="Normal 22" xfId="470"/>
    <cellStyle name="Normal 22 2" xfId="471"/>
    <cellStyle name="Normal 22 2 2" xfId="472"/>
    <cellStyle name="Normal 22 3" xfId="473"/>
    <cellStyle name="Normal 23" xfId="474"/>
    <cellStyle name="Normal 23 2" xfId="475"/>
    <cellStyle name="Normal 23 2 2" xfId="476"/>
    <cellStyle name="Normal 23 3" xfId="477"/>
    <cellStyle name="Normal 24" xfId="478"/>
    <cellStyle name="Normal 24 2" xfId="479"/>
    <cellStyle name="Normal 24 2 2" xfId="480"/>
    <cellStyle name="Normal 24 3" xfId="481"/>
    <cellStyle name="Normal 25" xfId="482"/>
    <cellStyle name="Normal 25 2" xfId="483"/>
    <cellStyle name="Normal 25 2 2" xfId="484"/>
    <cellStyle name="Normal 25 3" xfId="485"/>
    <cellStyle name="Normal 26" xfId="486"/>
    <cellStyle name="Normal 26 2" xfId="487"/>
    <cellStyle name="Normal 26 2 2" xfId="488"/>
    <cellStyle name="Normal 26 3" xfId="489"/>
    <cellStyle name="Normal 27" xfId="490"/>
    <cellStyle name="Normal 27 2" xfId="491"/>
    <cellStyle name="Normal 27 2 2" xfId="492"/>
    <cellStyle name="Normal 27 3" xfId="493"/>
    <cellStyle name="Normal 28" xfId="494"/>
    <cellStyle name="Normal 28 2" xfId="495"/>
    <cellStyle name="Normal 28 2 2" xfId="496"/>
    <cellStyle name="Normal 28 3" xfId="497"/>
    <cellStyle name="Normal 29" xfId="498"/>
    <cellStyle name="Normal 29 2" xfId="499"/>
    <cellStyle name="Normal 29 2 2" xfId="500"/>
    <cellStyle name="Normal 29 3" xfId="501"/>
    <cellStyle name="Normal 3" xfId="502"/>
    <cellStyle name="Normal 3 10" xfId="1111"/>
    <cellStyle name="Normal 3 11" xfId="1113"/>
    <cellStyle name="Normal 3 12" xfId="1114"/>
    <cellStyle name="Normal 3 2" xfId="503"/>
    <cellStyle name="Normal 3 2 2" xfId="504"/>
    <cellStyle name="Normal 3 2 2 2" xfId="505"/>
    <cellStyle name="Normal 3 2 2 2 2" xfId="506"/>
    <cellStyle name="Normal 3 2 2 2 2 2" xfId="507"/>
    <cellStyle name="Normal 3 2 2 2 2 2 2" xfId="508"/>
    <cellStyle name="Normal 3 2 2 2 2 3" xfId="509"/>
    <cellStyle name="Normal 3 2 2 2 3" xfId="510"/>
    <cellStyle name="Normal 3 2 2 2 3 2" xfId="511"/>
    <cellStyle name="Normal 3 2 2 2 4" xfId="512"/>
    <cellStyle name="Normal 3 2 2 3" xfId="513"/>
    <cellStyle name="Normal 3 2 2 3 2" xfId="514"/>
    <cellStyle name="Normal 3 2 2 3 2 2" xfId="515"/>
    <cellStyle name="Normal 3 2 2 3 3" xfId="516"/>
    <cellStyle name="Normal 3 2 2 4" xfId="517"/>
    <cellStyle name="Normal 3 2 2 4 2" xfId="518"/>
    <cellStyle name="Normal 3 2 2 5" xfId="519"/>
    <cellStyle name="Normal 3 2 3" xfId="520"/>
    <cellStyle name="Normal 3 2 3 2" xfId="521"/>
    <cellStyle name="Normal 3 2 3 2 2" xfId="522"/>
    <cellStyle name="Normal 3 2 3 2 2 2" xfId="523"/>
    <cellStyle name="Normal 3 2 3 2 3" xfId="524"/>
    <cellStyle name="Normal 3 2 3 3" xfId="525"/>
    <cellStyle name="Normal 3 2 3 3 2" xfId="526"/>
    <cellStyle name="Normal 3 2 3 4" xfId="527"/>
    <cellStyle name="Normal 3 2 4" xfId="528"/>
    <cellStyle name="Normal 3 2 4 2" xfId="529"/>
    <cellStyle name="Normal 3 2 4 2 2" xfId="530"/>
    <cellStyle name="Normal 3 2 4 2 2 2" xfId="531"/>
    <cellStyle name="Normal 3 2 4 2 3" xfId="532"/>
    <cellStyle name="Normal 3 2 4 3" xfId="533"/>
    <cellStyle name="Normal 3 2 4 3 2" xfId="534"/>
    <cellStyle name="Normal 3 2 4 4" xfId="535"/>
    <cellStyle name="Normal 3 2 5" xfId="536"/>
    <cellStyle name="Normal 3 2 5 2" xfId="537"/>
    <cellStyle name="Normal 3 2 5 2 2" xfId="538"/>
    <cellStyle name="Normal 3 2 5 2 2 2" xfId="539"/>
    <cellStyle name="Normal 3 2 5 2 3" xfId="540"/>
    <cellStyle name="Normal 3 2 5 3" xfId="541"/>
    <cellStyle name="Normal 3 2 5 3 2" xfId="542"/>
    <cellStyle name="Normal 3 2 5 4" xfId="543"/>
    <cellStyle name="Normal 3 3" xfId="544"/>
    <cellStyle name="Normal 3 3 2" xfId="545"/>
    <cellStyle name="Normal 3 3 2 2" xfId="546"/>
    <cellStyle name="Normal 3 3 2 2 2" xfId="547"/>
    <cellStyle name="Normal 3 3 2 2 2 2" xfId="548"/>
    <cellStyle name="Normal 3 3 2 2 3" xfId="549"/>
    <cellStyle name="Normal 3 3 2 3" xfId="550"/>
    <cellStyle name="Normal 3 3 2 3 2" xfId="551"/>
    <cellStyle name="Normal 3 3 2 4" xfId="552"/>
    <cellStyle name="Normal 3 3 3" xfId="553"/>
    <cellStyle name="Normal 3 3 3 2" xfId="554"/>
    <cellStyle name="Normal 3 3 3 2 2" xfId="555"/>
    <cellStyle name="Normal 3 3 3 3" xfId="556"/>
    <cellStyle name="Normal 3 3 4" xfId="557"/>
    <cellStyle name="Normal 3 3 4 2" xfId="558"/>
    <cellStyle name="Normal 3 3 5" xfId="559"/>
    <cellStyle name="Normal 3 4" xfId="560"/>
    <cellStyle name="Normal 3 4 2" xfId="561"/>
    <cellStyle name="Normal 3 4 2 2" xfId="562"/>
    <cellStyle name="Normal 3 4 2 2 2" xfId="563"/>
    <cellStyle name="Normal 3 4 2 3" xfId="564"/>
    <cellStyle name="Normal 3 4 3" xfId="565"/>
    <cellStyle name="Normal 3 4 3 2" xfId="566"/>
    <cellStyle name="Normal 3 4 4" xfId="567"/>
    <cellStyle name="Normal 3 5" xfId="568"/>
    <cellStyle name="Normal 3 5 2" xfId="569"/>
    <cellStyle name="Normal 3 5 2 2" xfId="570"/>
    <cellStyle name="Normal 3 5 2 2 2" xfId="571"/>
    <cellStyle name="Normal 3 5 2 3" xfId="572"/>
    <cellStyle name="Normal 3 5 3" xfId="573"/>
    <cellStyle name="Normal 3 5 3 2" xfId="574"/>
    <cellStyle name="Normal 3 5 4" xfId="575"/>
    <cellStyle name="Normal 3 6" xfId="576"/>
    <cellStyle name="Normal 3 6 2" xfId="577"/>
    <cellStyle name="Normal 3 6 2 2" xfId="578"/>
    <cellStyle name="Normal 3 6 2 2 2" xfId="579"/>
    <cellStyle name="Normal 3 6 2 3" xfId="580"/>
    <cellStyle name="Normal 3 6 3" xfId="581"/>
    <cellStyle name="Normal 3 6 3 2" xfId="582"/>
    <cellStyle name="Normal 3 6 4" xfId="583"/>
    <cellStyle name="Normal 3 7" xfId="584"/>
    <cellStyle name="Normal 3 8" xfId="585"/>
    <cellStyle name="Normal 3 9" xfId="586"/>
    <cellStyle name="Normal 3_Current Payroll" xfId="587"/>
    <cellStyle name="Normal 30" xfId="588"/>
    <cellStyle name="Normal 30 2" xfId="589"/>
    <cellStyle name="Normal 30 2 2" xfId="590"/>
    <cellStyle name="Normal 30 3" xfId="591"/>
    <cellStyle name="Normal 31" xfId="592"/>
    <cellStyle name="Normal 31 2" xfId="593"/>
    <cellStyle name="Normal 31 2 2" xfId="594"/>
    <cellStyle name="Normal 31 3" xfId="595"/>
    <cellStyle name="Normal 32" xfId="596"/>
    <cellStyle name="Normal 32 2" xfId="597"/>
    <cellStyle name="Normal 32 2 2" xfId="598"/>
    <cellStyle name="Normal 32 3" xfId="599"/>
    <cellStyle name="Normal 33" xfId="600"/>
    <cellStyle name="Normal 33 2" xfId="601"/>
    <cellStyle name="Normal 33 2 2" xfId="602"/>
    <cellStyle name="Normal 33 3" xfId="603"/>
    <cellStyle name="Normal 34" xfId="604"/>
    <cellStyle name="Normal 34 2" xfId="605"/>
    <cellStyle name="Normal 35" xfId="606"/>
    <cellStyle name="Normal 36" xfId="607"/>
    <cellStyle name="Normal 37" xfId="608"/>
    <cellStyle name="Normal 38" xfId="1116"/>
    <cellStyle name="Normal 39" xfId="1119"/>
    <cellStyle name="Normal 4" xfId="609"/>
    <cellStyle name="Normal 4 10" xfId="610"/>
    <cellStyle name="Normal 4 11" xfId="611"/>
    <cellStyle name="Normal 4 2" xfId="612"/>
    <cellStyle name="Normal 4 2 2" xfId="613"/>
    <cellStyle name="Normal 4 2 2 2" xfId="614"/>
    <cellStyle name="Normal 4 2 2 2 2" xfId="615"/>
    <cellStyle name="Normal 4 2 2 2 2 2" xfId="616"/>
    <cellStyle name="Normal 4 2 2 2 2 2 2" xfId="617"/>
    <cellStyle name="Normal 4 2 2 2 2 3" xfId="618"/>
    <cellStyle name="Normal 4 2 2 2 3" xfId="619"/>
    <cellStyle name="Normal 4 2 2 2 3 2" xfId="620"/>
    <cellStyle name="Normal 4 2 2 2 4" xfId="621"/>
    <cellStyle name="Normal 4 2 2 3" xfId="622"/>
    <cellStyle name="Normal 4 2 2 3 2" xfId="623"/>
    <cellStyle name="Normal 4 2 2 3 2 2" xfId="624"/>
    <cellStyle name="Normal 4 2 2 3 3" xfId="625"/>
    <cellStyle name="Normal 4 2 2 4" xfId="626"/>
    <cellStyle name="Normal 4 2 2 4 2" xfId="627"/>
    <cellStyle name="Normal 4 2 2 5" xfId="628"/>
    <cellStyle name="Normal 4 2 3" xfId="629"/>
    <cellStyle name="Normal 4 2 3 2" xfId="630"/>
    <cellStyle name="Normal 4 2 3 2 2" xfId="631"/>
    <cellStyle name="Normal 4 2 3 2 2 2" xfId="632"/>
    <cellStyle name="Normal 4 2 3 2 3" xfId="633"/>
    <cellStyle name="Normal 4 2 3 3" xfId="634"/>
    <cellStyle name="Normal 4 2 3 3 2" xfId="635"/>
    <cellStyle name="Normal 4 2 3 4" xfId="636"/>
    <cellStyle name="Normal 4 2 4" xfId="637"/>
    <cellStyle name="Normal 4 2 4 2" xfId="638"/>
    <cellStyle name="Normal 4 2 4 2 2" xfId="639"/>
    <cellStyle name="Normal 4 2 4 2 2 2" xfId="640"/>
    <cellStyle name="Normal 4 2 4 2 3" xfId="641"/>
    <cellStyle name="Normal 4 2 4 3" xfId="642"/>
    <cellStyle name="Normal 4 2 4 3 2" xfId="643"/>
    <cellStyle name="Normal 4 2 4 4" xfId="644"/>
    <cellStyle name="Normal 4 2 5" xfId="645"/>
    <cellStyle name="Normal 4 2 5 2" xfId="646"/>
    <cellStyle name="Normal 4 2 5 2 2" xfId="647"/>
    <cellStyle name="Normal 4 2 5 2 2 2" xfId="648"/>
    <cellStyle name="Normal 4 2 5 2 3" xfId="649"/>
    <cellStyle name="Normal 4 2 5 3" xfId="650"/>
    <cellStyle name="Normal 4 2 5 3 2" xfId="651"/>
    <cellStyle name="Normal 4 2 5 4" xfId="652"/>
    <cellStyle name="Normal 4 2 6" xfId="653"/>
    <cellStyle name="Normal 4 2 6 2" xfId="654"/>
    <cellStyle name="Normal 4 2 6 2 2" xfId="655"/>
    <cellStyle name="Normal 4 2 6 3" xfId="656"/>
    <cellStyle name="Normal 4 2 7" xfId="657"/>
    <cellStyle name="Normal 4 2 7 2" xfId="658"/>
    <cellStyle name="Normal 4 2 8" xfId="659"/>
    <cellStyle name="Normal 4 3" xfId="660"/>
    <cellStyle name="Normal 4 3 2" xfId="661"/>
    <cellStyle name="Normal 4 3 2 2" xfId="662"/>
    <cellStyle name="Normal 4 3 2 2 2" xfId="663"/>
    <cellStyle name="Normal 4 3 2 2 2 2" xfId="664"/>
    <cellStyle name="Normal 4 3 2 2 3" xfId="665"/>
    <cellStyle name="Normal 4 3 2 3" xfId="666"/>
    <cellStyle name="Normal 4 3 2 3 2" xfId="667"/>
    <cellStyle name="Normal 4 3 2 4" xfId="668"/>
    <cellStyle name="Normal 4 3 3" xfId="669"/>
    <cellStyle name="Normal 4 3 3 2" xfId="670"/>
    <cellStyle name="Normal 4 3 3 2 2" xfId="671"/>
    <cellStyle name="Normal 4 3 3 2 2 2" xfId="672"/>
    <cellStyle name="Normal 4 3 3 2 3" xfId="673"/>
    <cellStyle name="Normal 4 3 3 3" xfId="674"/>
    <cellStyle name="Normal 4 3 3 3 2" xfId="675"/>
    <cellStyle name="Normal 4 3 3 4" xfId="676"/>
    <cellStyle name="Normal 4 3 4" xfId="677"/>
    <cellStyle name="Normal 4 3 4 2" xfId="678"/>
    <cellStyle name="Normal 4 3 4 2 2" xfId="679"/>
    <cellStyle name="Normal 4 3 4 3" xfId="680"/>
    <cellStyle name="Normal 4 3 5" xfId="681"/>
    <cellStyle name="Normal 4 3 5 2" xfId="682"/>
    <cellStyle name="Normal 4 3 6" xfId="683"/>
    <cellStyle name="Normal 4 4" xfId="684"/>
    <cellStyle name="Normal 4 4 2" xfId="685"/>
    <cellStyle name="Normal 4 4 2 2" xfId="686"/>
    <cellStyle name="Normal 4 4 2 2 2" xfId="687"/>
    <cellStyle name="Normal 4 4 2 2 2 2" xfId="688"/>
    <cellStyle name="Normal 4 4 2 2 3" xfId="689"/>
    <cellStyle name="Normal 4 4 2 3" xfId="690"/>
    <cellStyle name="Normal 4 4 2 3 2" xfId="691"/>
    <cellStyle name="Normal 4 4 2 4" xfId="692"/>
    <cellStyle name="Normal 4 4 3" xfId="693"/>
    <cellStyle name="Normal 4 4 3 2" xfId="694"/>
    <cellStyle name="Normal 4 4 3 2 2" xfId="695"/>
    <cellStyle name="Normal 4 4 3 3" xfId="696"/>
    <cellStyle name="Normal 4 4 4" xfId="697"/>
    <cellStyle name="Normal 4 4 4 2" xfId="698"/>
    <cellStyle name="Normal 4 4 5" xfId="699"/>
    <cellStyle name="Normal 4 5" xfId="700"/>
    <cellStyle name="Normal 4 5 2" xfId="701"/>
    <cellStyle name="Normal 4 5 2 2" xfId="702"/>
    <cellStyle name="Normal 4 5 2 2 2" xfId="703"/>
    <cellStyle name="Normal 4 5 2 2 2 2" xfId="704"/>
    <cellStyle name="Normal 4 5 2 2 3" xfId="705"/>
    <cellStyle name="Normal 4 5 2 3" xfId="706"/>
    <cellStyle name="Normal 4 5 2 3 2" xfId="707"/>
    <cellStyle name="Normal 4 5 2 4" xfId="708"/>
    <cellStyle name="Normal 4 5 3" xfId="709"/>
    <cellStyle name="Normal 4 5 3 2" xfId="710"/>
    <cellStyle name="Normal 4 5 3 2 2" xfId="711"/>
    <cellStyle name="Normal 4 5 3 3" xfId="712"/>
    <cellStyle name="Normal 4 5 4" xfId="713"/>
    <cellStyle name="Normal 4 5 4 2" xfId="714"/>
    <cellStyle name="Normal 4 5 5" xfId="715"/>
    <cellStyle name="Normal 4 6" xfId="716"/>
    <cellStyle name="Normal 4 7" xfId="717"/>
    <cellStyle name="Normal 4 7 2" xfId="718"/>
    <cellStyle name="Normal 4 7 2 2" xfId="719"/>
    <cellStyle name="Normal 4 7 2 2 2" xfId="720"/>
    <cellStyle name="Normal 4 7 2 3" xfId="721"/>
    <cellStyle name="Normal 4 7 3" xfId="722"/>
    <cellStyle name="Normal 4 7 3 2" xfId="723"/>
    <cellStyle name="Normal 4 7 4" xfId="724"/>
    <cellStyle name="Normal 4 8" xfId="725"/>
    <cellStyle name="Normal 4 8 2" xfId="726"/>
    <cellStyle name="Normal 4 8 2 2" xfId="727"/>
    <cellStyle name="Normal 4 8 3" xfId="728"/>
    <cellStyle name="Normal 4 9" xfId="729"/>
    <cellStyle name="Normal 4 9 2" xfId="730"/>
    <cellStyle name="Normal 4_Current Payroll" xfId="731"/>
    <cellStyle name="Normal 5" xfId="732"/>
    <cellStyle name="Normal 5 10" xfId="733"/>
    <cellStyle name="Normal 5 10 2" xfId="734"/>
    <cellStyle name="Normal 5 11" xfId="735"/>
    <cellStyle name="Normal 5 12" xfId="736"/>
    <cellStyle name="Normal 5 13" xfId="737"/>
    <cellStyle name="Normal 5 2" xfId="738"/>
    <cellStyle name="Normal 5 2 2" xfId="739"/>
    <cellStyle name="Normal 5 2 2 2" xfId="740"/>
    <cellStyle name="Normal 5 2 2 2 2" xfId="741"/>
    <cellStyle name="Normal 5 2 2 2 2 2" xfId="742"/>
    <cellStyle name="Normal 5 2 2 2 2 2 2" xfId="743"/>
    <cellStyle name="Normal 5 2 2 2 2 3" xfId="744"/>
    <cellStyle name="Normal 5 2 2 2 3" xfId="745"/>
    <cellStyle name="Normal 5 2 2 2 3 2" xfId="746"/>
    <cellStyle name="Normal 5 2 2 2 4" xfId="747"/>
    <cellStyle name="Normal 5 2 2 3" xfId="748"/>
    <cellStyle name="Normal 5 2 2 3 2" xfId="749"/>
    <cellStyle name="Normal 5 2 2 3 2 2" xfId="750"/>
    <cellStyle name="Normal 5 2 2 3 3" xfId="751"/>
    <cellStyle name="Normal 5 2 2 4" xfId="752"/>
    <cellStyle name="Normal 5 2 2 4 2" xfId="753"/>
    <cellStyle name="Normal 5 2 2 5" xfId="754"/>
    <cellStyle name="Normal 5 2 3" xfId="755"/>
    <cellStyle name="Normal 5 2 3 2" xfId="756"/>
    <cellStyle name="Normal 5 2 3 2 2" xfId="757"/>
    <cellStyle name="Normal 5 2 3 2 2 2" xfId="758"/>
    <cellStyle name="Normal 5 2 3 2 3" xfId="759"/>
    <cellStyle name="Normal 5 2 3 3" xfId="760"/>
    <cellStyle name="Normal 5 2 3 3 2" xfId="761"/>
    <cellStyle name="Normal 5 2 3 4" xfId="762"/>
    <cellStyle name="Normal 5 2 4" xfId="763"/>
    <cellStyle name="Normal 5 2 4 2" xfId="764"/>
    <cellStyle name="Normal 5 2 4 2 2" xfId="765"/>
    <cellStyle name="Normal 5 2 4 2 2 2" xfId="766"/>
    <cellStyle name="Normal 5 2 4 2 3" xfId="767"/>
    <cellStyle name="Normal 5 2 4 3" xfId="768"/>
    <cellStyle name="Normal 5 2 4 3 2" xfId="769"/>
    <cellStyle name="Normal 5 2 4 4" xfId="770"/>
    <cellStyle name="Normal 5 2 5" xfId="771"/>
    <cellStyle name="Normal 5 2 5 2" xfId="772"/>
    <cellStyle name="Normal 5 2 5 2 2" xfId="773"/>
    <cellStyle name="Normal 5 2 5 2 2 2" xfId="774"/>
    <cellStyle name="Normal 5 2 5 2 3" xfId="775"/>
    <cellStyle name="Normal 5 2 5 3" xfId="776"/>
    <cellStyle name="Normal 5 2 5 3 2" xfId="777"/>
    <cellStyle name="Normal 5 2 5 4" xfId="778"/>
    <cellStyle name="Normal 5 2 6" xfId="779"/>
    <cellStyle name="Normal 5 2 6 2" xfId="780"/>
    <cellStyle name="Normal 5 2 6 2 2" xfId="781"/>
    <cellStyle name="Normal 5 2 6 3" xfId="782"/>
    <cellStyle name="Normal 5 2 7" xfId="783"/>
    <cellStyle name="Normal 5 2 7 2" xfId="784"/>
    <cellStyle name="Normal 5 2 8" xfId="785"/>
    <cellStyle name="Normal 5 3" xfId="786"/>
    <cellStyle name="Normal 5 3 2" xfId="787"/>
    <cellStyle name="Normal 5 3 2 2" xfId="788"/>
    <cellStyle name="Normal 5 3 2 2 2" xfId="789"/>
    <cellStyle name="Normal 5 3 2 2 2 2" xfId="790"/>
    <cellStyle name="Normal 5 3 2 2 3" xfId="791"/>
    <cellStyle name="Normal 5 3 2 3" xfId="792"/>
    <cellStyle name="Normal 5 3 2 3 2" xfId="793"/>
    <cellStyle name="Normal 5 3 2 4" xfId="794"/>
    <cellStyle name="Normal 5 3 3" xfId="795"/>
    <cellStyle name="Normal 5 3 3 2" xfId="796"/>
    <cellStyle name="Normal 5 3 3 2 2" xfId="797"/>
    <cellStyle name="Normal 5 3 3 2 2 2" xfId="798"/>
    <cellStyle name="Normal 5 3 3 2 3" xfId="799"/>
    <cellStyle name="Normal 5 3 3 3" xfId="800"/>
    <cellStyle name="Normal 5 3 3 3 2" xfId="801"/>
    <cellStyle name="Normal 5 3 3 4" xfId="802"/>
    <cellStyle name="Normal 5 3 4" xfId="803"/>
    <cellStyle name="Normal 5 3 4 2" xfId="804"/>
    <cellStyle name="Normal 5 3 4 2 2" xfId="805"/>
    <cellStyle name="Normal 5 3 4 3" xfId="806"/>
    <cellStyle name="Normal 5 3 5" xfId="807"/>
    <cellStyle name="Normal 5 3 5 2" xfId="808"/>
    <cellStyle name="Normal 5 3 6" xfId="809"/>
    <cellStyle name="Normal 5 4" xfId="810"/>
    <cellStyle name="Normal 5 4 2" xfId="811"/>
    <cellStyle name="Normal 5 4 2 2" xfId="812"/>
    <cellStyle name="Normal 5 4 2 2 2" xfId="813"/>
    <cellStyle name="Normal 5 4 2 2 2 2" xfId="814"/>
    <cellStyle name="Normal 5 4 2 2 3" xfId="815"/>
    <cellStyle name="Normal 5 4 2 3" xfId="816"/>
    <cellStyle name="Normal 5 4 2 3 2" xfId="817"/>
    <cellStyle name="Normal 5 4 2 4" xfId="818"/>
    <cellStyle name="Normal 5 4 3" xfId="819"/>
    <cellStyle name="Normal 5 4 3 2" xfId="820"/>
    <cellStyle name="Normal 5 4 3 2 2" xfId="821"/>
    <cellStyle name="Normal 5 4 3 3" xfId="822"/>
    <cellStyle name="Normal 5 4 4" xfId="823"/>
    <cellStyle name="Normal 5 4 4 2" xfId="824"/>
    <cellStyle name="Normal 5 4 5" xfId="825"/>
    <cellStyle name="Normal 5 5" xfId="826"/>
    <cellStyle name="Normal 5 5 2" xfId="827"/>
    <cellStyle name="Normal 5 5 2 2" xfId="828"/>
    <cellStyle name="Normal 5 5 2 2 2" xfId="829"/>
    <cellStyle name="Normal 5 5 2 2 2 2" xfId="830"/>
    <cellStyle name="Normal 5 5 2 2 3" xfId="831"/>
    <cellStyle name="Normal 5 5 2 3" xfId="832"/>
    <cellStyle name="Normal 5 5 2 3 2" xfId="833"/>
    <cellStyle name="Normal 5 5 2 4" xfId="834"/>
    <cellStyle name="Normal 5 5 3" xfId="835"/>
    <cellStyle name="Normal 5 5 3 2" xfId="836"/>
    <cellStyle name="Normal 5 5 3 2 2" xfId="837"/>
    <cellStyle name="Normal 5 5 3 3" xfId="838"/>
    <cellStyle name="Normal 5 5 4" xfId="839"/>
    <cellStyle name="Normal 5 5 4 2" xfId="840"/>
    <cellStyle name="Normal 5 5 5" xfId="841"/>
    <cellStyle name="Normal 5 6" xfId="842"/>
    <cellStyle name="Normal 5 6 2" xfId="843"/>
    <cellStyle name="Normal 5 6 2 2" xfId="844"/>
    <cellStyle name="Normal 5 6 2 2 2" xfId="845"/>
    <cellStyle name="Normal 5 6 2 3" xfId="846"/>
    <cellStyle name="Normal 5 6 3" xfId="847"/>
    <cellStyle name="Normal 5 6 3 2" xfId="848"/>
    <cellStyle name="Normal 5 6 4" xfId="849"/>
    <cellStyle name="Normal 5 7" xfId="850"/>
    <cellStyle name="Normal 5 8" xfId="851"/>
    <cellStyle name="Normal 5 8 2" xfId="852"/>
    <cellStyle name="Normal 5 8 2 2" xfId="853"/>
    <cellStyle name="Normal 5 8 2 2 2" xfId="854"/>
    <cellStyle name="Normal 5 8 2 3" xfId="855"/>
    <cellStyle name="Normal 5 8 3" xfId="856"/>
    <cellStyle name="Normal 5 8 3 2" xfId="857"/>
    <cellStyle name="Normal 5 8 4" xfId="858"/>
    <cellStyle name="Normal 5 9" xfId="859"/>
    <cellStyle name="Normal 5 9 2" xfId="860"/>
    <cellStyle name="Normal 5 9 2 2" xfId="861"/>
    <cellStyle name="Normal 5 9 3" xfId="862"/>
    <cellStyle name="Normal 5_Current Payroll" xfId="863"/>
    <cellStyle name="Normal 6" xfId="864"/>
    <cellStyle name="Normal 6 10" xfId="865"/>
    <cellStyle name="Normal 6 2" xfId="866"/>
    <cellStyle name="Normal 6 2 2" xfId="867"/>
    <cellStyle name="Normal 6 2 2 2" xfId="868"/>
    <cellStyle name="Normal 6 2 2 2 2" xfId="869"/>
    <cellStyle name="Normal 6 2 2 2 2 2" xfId="870"/>
    <cellStyle name="Normal 6 2 2 2 2 2 2" xfId="871"/>
    <cellStyle name="Normal 6 2 2 2 2 3" xfId="872"/>
    <cellStyle name="Normal 6 2 2 2 3" xfId="873"/>
    <cellStyle name="Normal 6 2 2 2 3 2" xfId="874"/>
    <cellStyle name="Normal 6 2 2 2 4" xfId="875"/>
    <cellStyle name="Normal 6 2 2 3" xfId="876"/>
    <cellStyle name="Normal 6 2 2 3 2" xfId="877"/>
    <cellStyle name="Normal 6 2 2 3 2 2" xfId="878"/>
    <cellStyle name="Normal 6 2 2 3 3" xfId="879"/>
    <cellStyle name="Normal 6 2 2 4" xfId="880"/>
    <cellStyle name="Normal 6 2 2 4 2" xfId="881"/>
    <cellStyle name="Normal 6 2 2 5" xfId="882"/>
    <cellStyle name="Normal 6 2 3" xfId="883"/>
    <cellStyle name="Normal 6 2 3 2" xfId="884"/>
    <cellStyle name="Normal 6 2 3 2 2" xfId="885"/>
    <cellStyle name="Normal 6 2 3 2 2 2" xfId="886"/>
    <cellStyle name="Normal 6 2 3 2 3" xfId="887"/>
    <cellStyle name="Normal 6 2 3 3" xfId="888"/>
    <cellStyle name="Normal 6 2 3 3 2" xfId="889"/>
    <cellStyle name="Normal 6 2 3 4" xfId="890"/>
    <cellStyle name="Normal 6 2 4" xfId="891"/>
    <cellStyle name="Normal 6 2 4 2" xfId="892"/>
    <cellStyle name="Normal 6 2 4 2 2" xfId="893"/>
    <cellStyle name="Normal 6 2 4 2 2 2" xfId="894"/>
    <cellStyle name="Normal 6 2 4 2 3" xfId="895"/>
    <cellStyle name="Normal 6 2 4 3" xfId="896"/>
    <cellStyle name="Normal 6 2 4 3 2" xfId="897"/>
    <cellStyle name="Normal 6 2 4 4" xfId="898"/>
    <cellStyle name="Normal 6 2 5" xfId="899"/>
    <cellStyle name="Normal 6 2 5 2" xfId="900"/>
    <cellStyle name="Normal 6 2 5 2 2" xfId="901"/>
    <cellStyle name="Normal 6 2 5 2 2 2" xfId="902"/>
    <cellStyle name="Normal 6 2 5 2 3" xfId="903"/>
    <cellStyle name="Normal 6 2 5 3" xfId="904"/>
    <cellStyle name="Normal 6 2 5 3 2" xfId="905"/>
    <cellStyle name="Normal 6 2 5 4" xfId="906"/>
    <cellStyle name="Normal 6 2 6" xfId="907"/>
    <cellStyle name="Normal 6 2 6 2" xfId="908"/>
    <cellStyle name="Normal 6 2 6 2 2" xfId="909"/>
    <cellStyle name="Normal 6 2 6 3" xfId="910"/>
    <cellStyle name="Normal 6 2 7" xfId="911"/>
    <cellStyle name="Normal 6 2 7 2" xfId="912"/>
    <cellStyle name="Normal 6 2 8" xfId="913"/>
    <cellStyle name="Normal 6 2 9" xfId="1118"/>
    <cellStyle name="Normal 6 3" xfId="914"/>
    <cellStyle name="Normal 6 3 2" xfId="915"/>
    <cellStyle name="Normal 6 3 2 2" xfId="916"/>
    <cellStyle name="Normal 6 3 2 2 2" xfId="917"/>
    <cellStyle name="Normal 6 3 2 2 2 2" xfId="918"/>
    <cellStyle name="Normal 6 3 2 2 3" xfId="919"/>
    <cellStyle name="Normal 6 3 2 3" xfId="920"/>
    <cellStyle name="Normal 6 3 2 3 2" xfId="921"/>
    <cellStyle name="Normal 6 3 2 4" xfId="922"/>
    <cellStyle name="Normal 6 3 3" xfId="923"/>
    <cellStyle name="Normal 6 3 3 2" xfId="924"/>
    <cellStyle name="Normal 6 3 3 2 2" xfId="925"/>
    <cellStyle name="Normal 6 3 3 2 2 2" xfId="926"/>
    <cellStyle name="Normal 6 3 3 2 3" xfId="927"/>
    <cellStyle name="Normal 6 3 3 3" xfId="928"/>
    <cellStyle name="Normal 6 3 3 3 2" xfId="929"/>
    <cellStyle name="Normal 6 3 3 4" xfId="930"/>
    <cellStyle name="Normal 6 4" xfId="931"/>
    <cellStyle name="Normal 6 4 2" xfId="932"/>
    <cellStyle name="Normal 6 4 2 2" xfId="933"/>
    <cellStyle name="Normal 6 4 2 2 2" xfId="934"/>
    <cellStyle name="Normal 6 4 2 2 2 2" xfId="935"/>
    <cellStyle name="Normal 6 4 2 2 3" xfId="936"/>
    <cellStyle name="Normal 6 4 2 3" xfId="937"/>
    <cellStyle name="Normal 6 4 2 3 2" xfId="938"/>
    <cellStyle name="Normal 6 4 2 4" xfId="939"/>
    <cellStyle name="Normal 6 5" xfId="940"/>
    <cellStyle name="Normal 6 5 2" xfId="941"/>
    <cellStyle name="Normal 6 5 2 2" xfId="942"/>
    <cellStyle name="Normal 6 5 2 2 2" xfId="943"/>
    <cellStyle name="Normal 6 5 2 3" xfId="944"/>
    <cellStyle name="Normal 6 5 3" xfId="945"/>
    <cellStyle name="Normal 6 5 3 2" xfId="946"/>
    <cellStyle name="Normal 6 5 4" xfId="947"/>
    <cellStyle name="Normal 6 6" xfId="948"/>
    <cellStyle name="Normal 6 6 2" xfId="949"/>
    <cellStyle name="Normal 6 6 2 2" xfId="950"/>
    <cellStyle name="Normal 6 6 2 2 2" xfId="951"/>
    <cellStyle name="Normal 6 6 2 3" xfId="952"/>
    <cellStyle name="Normal 6 6 3" xfId="953"/>
    <cellStyle name="Normal 6 6 3 2" xfId="954"/>
    <cellStyle name="Normal 6 6 4" xfId="955"/>
    <cellStyle name="Normal 6 7" xfId="956"/>
    <cellStyle name="Normal 6 7 2" xfId="957"/>
    <cellStyle name="Normal 6 7 2 2" xfId="958"/>
    <cellStyle name="Normal 6 7 3" xfId="959"/>
    <cellStyle name="Normal 6 8" xfId="960"/>
    <cellStyle name="Normal 6 8 2" xfId="961"/>
    <cellStyle name="Normal 6 9" xfId="962"/>
    <cellStyle name="Normal 6_Current Payroll" xfId="963"/>
    <cellStyle name="Normal 7" xfId="964"/>
    <cellStyle name="Normal 7 2" xfId="965"/>
    <cellStyle name="Normal 7 2 2" xfId="966"/>
    <cellStyle name="Normal 7 2 2 2" xfId="967"/>
    <cellStyle name="Normal 7 2 2 2 2" xfId="968"/>
    <cellStyle name="Normal 7 2 2 2 2 2" xfId="969"/>
    <cellStyle name="Normal 7 2 2 2 3" xfId="970"/>
    <cellStyle name="Normal 7 2 2 3" xfId="971"/>
    <cellStyle name="Normal 7 2 2 3 2" xfId="972"/>
    <cellStyle name="Normal 7 2 2 4" xfId="973"/>
    <cellStyle name="Normal 7 2 3" xfId="974"/>
    <cellStyle name="Normal 7 2 3 2" xfId="975"/>
    <cellStyle name="Normal 7 2 3 2 2" xfId="976"/>
    <cellStyle name="Normal 7 2 3 2 2 2" xfId="977"/>
    <cellStyle name="Normal 7 2 3 2 3" xfId="978"/>
    <cellStyle name="Normal 7 2 3 3" xfId="979"/>
    <cellStyle name="Normal 7 2 3 3 2" xfId="980"/>
    <cellStyle name="Normal 7 2 3 4" xfId="981"/>
    <cellStyle name="Normal 7 3" xfId="982"/>
    <cellStyle name="Normal 7 3 2" xfId="983"/>
    <cellStyle name="Normal 7 3 2 2" xfId="984"/>
    <cellStyle name="Normal 7 3 2 2 2" xfId="985"/>
    <cellStyle name="Normal 7 3 2 2 2 2" xfId="986"/>
    <cellStyle name="Normal 7 3 2 2 3" xfId="987"/>
    <cellStyle name="Normal 7 3 2 3" xfId="988"/>
    <cellStyle name="Normal 7 3 2 3 2" xfId="989"/>
    <cellStyle name="Normal 7 3 2 4" xfId="990"/>
    <cellStyle name="Normal 7 4" xfId="991"/>
    <cellStyle name="Normal 7 4 2" xfId="992"/>
    <cellStyle name="Normal 7 4 2 2" xfId="993"/>
    <cellStyle name="Normal 7 4 2 2 2" xfId="994"/>
    <cellStyle name="Normal 7 4 2 3" xfId="995"/>
    <cellStyle name="Normal 7 4 3" xfId="996"/>
    <cellStyle name="Normal 7 4 3 2" xfId="997"/>
    <cellStyle name="Normal 7 4 4" xfId="998"/>
    <cellStyle name="Normal 7 5" xfId="999"/>
    <cellStyle name="Normal 7 5 2" xfId="1000"/>
    <cellStyle name="Normal 7 5 2 2" xfId="1001"/>
    <cellStyle name="Normal 7 5 2 2 2" xfId="1002"/>
    <cellStyle name="Normal 7 5 2 3" xfId="1003"/>
    <cellStyle name="Normal 7 5 3" xfId="1004"/>
    <cellStyle name="Normal 7 5 3 2" xfId="1005"/>
    <cellStyle name="Normal 7 5 4" xfId="1006"/>
    <cellStyle name="Normal 7 6" xfId="1007"/>
    <cellStyle name="Normal 8" xfId="1008"/>
    <cellStyle name="Normal 8 2" xfId="1009"/>
    <cellStyle name="Normal 8 2 2" xfId="1010"/>
    <cellStyle name="Normal 8 2 2 2" xfId="1011"/>
    <cellStyle name="Normal 8 2 2 2 2" xfId="1012"/>
    <cellStyle name="Normal 8 2 2 2 2 2" xfId="1013"/>
    <cellStyle name="Normal 8 2 2 2 3" xfId="1014"/>
    <cellStyle name="Normal 8 2 2 3" xfId="1015"/>
    <cellStyle name="Normal 8 2 2 3 2" xfId="1016"/>
    <cellStyle name="Normal 8 2 2 4" xfId="1017"/>
    <cellStyle name="Normal 8 2 3" xfId="1018"/>
    <cellStyle name="Normal 8 2 3 2" xfId="1019"/>
    <cellStyle name="Normal 8 2 3 2 2" xfId="1020"/>
    <cellStyle name="Normal 8 2 3 2 2 2" xfId="1021"/>
    <cellStyle name="Normal 8 2 3 2 3" xfId="1022"/>
    <cellStyle name="Normal 8 2 3 3" xfId="1023"/>
    <cellStyle name="Normal 8 2 3 3 2" xfId="1024"/>
    <cellStyle name="Normal 8 2 3 4" xfId="1025"/>
    <cellStyle name="Normal 8 2 4" xfId="1026"/>
    <cellStyle name="Normal 8 2 4 2" xfId="1027"/>
    <cellStyle name="Normal 8 2 4 2 2" xfId="1028"/>
    <cellStyle name="Normal 8 2 4 3" xfId="1029"/>
    <cellStyle name="Normal 8 2 5" xfId="1030"/>
    <cellStyle name="Normal 8 2 5 2" xfId="1031"/>
    <cellStyle name="Normal 8 2 6" xfId="1032"/>
    <cellStyle name="Normal 8 3" xfId="1033"/>
    <cellStyle name="Normal 8 3 2" xfId="1034"/>
    <cellStyle name="Normal 8 3 2 2" xfId="1035"/>
    <cellStyle name="Normal 8 3 2 2 2" xfId="1036"/>
    <cellStyle name="Normal 8 3 2 2 2 2" xfId="1037"/>
    <cellStyle name="Normal 8 3 2 2 3" xfId="1038"/>
    <cellStyle name="Normal 8 3 2 3" xfId="1039"/>
    <cellStyle name="Normal 8 3 2 3 2" xfId="1040"/>
    <cellStyle name="Normal 8 3 2 4" xfId="1041"/>
    <cellStyle name="Normal 8 3 3" xfId="1042"/>
    <cellStyle name="Normal 8 3 3 2" xfId="1043"/>
    <cellStyle name="Normal 8 3 3 2 2" xfId="1044"/>
    <cellStyle name="Normal 8 3 3 3" xfId="1045"/>
    <cellStyle name="Normal 8 3 4" xfId="1046"/>
    <cellStyle name="Normal 8 3 4 2" xfId="1047"/>
    <cellStyle name="Normal 8 3 5" xfId="1048"/>
    <cellStyle name="Normal 8 4" xfId="1049"/>
    <cellStyle name="Normal 8 4 2" xfId="1050"/>
    <cellStyle name="Normal 8 4 2 2" xfId="1051"/>
    <cellStyle name="Normal 8 4 2 2 2" xfId="1052"/>
    <cellStyle name="Normal 8 4 2 3" xfId="1053"/>
    <cellStyle name="Normal 8 4 3" xfId="1054"/>
    <cellStyle name="Normal 8 4 3 2" xfId="1055"/>
    <cellStyle name="Normal 8 4 4" xfId="1056"/>
    <cellStyle name="Normal 8 5" xfId="1057"/>
    <cellStyle name="Normal 8 5 2" xfId="1058"/>
    <cellStyle name="Normal 8 5 2 2" xfId="1059"/>
    <cellStyle name="Normal 8 5 2 2 2" xfId="1060"/>
    <cellStyle name="Normal 8 5 2 3" xfId="1061"/>
    <cellStyle name="Normal 8 5 3" xfId="1062"/>
    <cellStyle name="Normal 8 5 3 2" xfId="1063"/>
    <cellStyle name="Normal 8 5 4" xfId="1064"/>
    <cellStyle name="Normal 8 6" xfId="1065"/>
    <cellStyle name="Normal 8 6 2" xfId="1066"/>
    <cellStyle name="Normal 8 6 2 2" xfId="1067"/>
    <cellStyle name="Normal 8 6 3" xfId="1068"/>
    <cellStyle name="Normal 8 7" xfId="1069"/>
    <cellStyle name="Normal 8 7 2" xfId="1070"/>
    <cellStyle name="Normal 8 8" xfId="1071"/>
    <cellStyle name="Normal 8_HH" xfId="1072"/>
    <cellStyle name="Normal 9" xfId="1073"/>
    <cellStyle name="Normal 9 2" xfId="1074"/>
    <cellStyle name="Normal 9 3" xfId="1075"/>
    <cellStyle name="Normal 9 3 2" xfId="1076"/>
    <cellStyle name="Normal 9 3 2 2" xfId="1077"/>
    <cellStyle name="Normal 9 3 3" xfId="1078"/>
    <cellStyle name="Normal 9 4" xfId="1079"/>
    <cellStyle name="Normal 9 4 2" xfId="1080"/>
    <cellStyle name="Normal 9 5" xfId="1081"/>
    <cellStyle name="Note 2" xfId="1082"/>
    <cellStyle name="Note 2 2" xfId="1083"/>
    <cellStyle name="Note 2 3" xfId="1084"/>
    <cellStyle name="Note 2 4" xfId="1085"/>
    <cellStyle name="Output 2" xfId="1086"/>
    <cellStyle name="Output 2 2" xfId="1087"/>
    <cellStyle name="Output 2 3" xfId="1088"/>
    <cellStyle name="Percent" xfId="1" builtinId="5"/>
    <cellStyle name="Percent 2" xfId="1089"/>
    <cellStyle name="Percent 2 2" xfId="1090"/>
    <cellStyle name="Percent 3" xfId="1091"/>
    <cellStyle name="Percent 4" xfId="1092"/>
    <cellStyle name="Percent 4 2" xfId="1093"/>
    <cellStyle name="Percent 4 3" xfId="1094"/>
    <cellStyle name="Percent 4 3 2" xfId="1095"/>
    <cellStyle name="Percent 4 3 2 2" xfId="1096"/>
    <cellStyle name="Percent 4 3 3" xfId="1097"/>
    <cellStyle name="Percent 4 4" xfId="1098"/>
    <cellStyle name="Percent 4 4 2" xfId="1099"/>
    <cellStyle name="Percent 4 5" xfId="1100"/>
    <cellStyle name="Percent 5" xfId="1101"/>
    <cellStyle name="Percent 6" xfId="1102"/>
    <cellStyle name="Percent 7" xfId="1117"/>
    <cellStyle name="Title 2" xfId="1103"/>
    <cellStyle name="Total 2" xfId="1104"/>
    <cellStyle name="Total 2 2" xfId="1105"/>
    <cellStyle name="Total 2 3" xfId="1106"/>
    <cellStyle name="Warning Text 2" xfId="1107"/>
  </cellStyles>
  <dxfs count="6">
    <dxf>
      <fill>
        <patternFill>
          <fgColor indexed="64"/>
          <bgColor rgb="FFFFFF99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rgb="FFFFFF99"/>
        </patternFill>
      </fill>
    </dxf>
    <dxf>
      <fill>
        <patternFill>
          <fgColor indexed="64"/>
          <bgColor theme="0" tint="-0.14993743705557422"/>
        </patternFill>
      </fill>
    </dxf>
    <dxf>
      <font>
        <color rgb="FFCC9900"/>
      </font>
      <fill>
        <patternFill>
          <fgColor indexed="64"/>
          <bgColor rgb="FFFFFF99"/>
        </patternFill>
      </fill>
    </dxf>
    <dxf>
      <font>
        <color rgb="FFCC9900"/>
      </font>
      <fill>
        <patternFill>
          <fgColor indexed="64"/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JOBS\Waldinger%20Team\MA%20Chapter%20257%20Rates\Tier%203\Violence%20and%20Injury%20Prevention\DPH%20(Nathan)\3361%20Sexual%20Assualt%20Survivor%20&amp;%20Prev%20(SASP)\Analysis\old\DPH%20RCC%20Rate%20Development%20Workbook%201.19.16%20OL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hus_madcfrmu\MA%20DYS\RRO\2016%20Provisional%202014%20Final\2.%20Staff%20Rosters\MA%20DYS%20RO%20Time%20Study%20Staff%20Roster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Common\Administrative%20Services-POS%20Policy%20Office\Rate%20Setting\Rate%20Projects\DPH%20-%20Sexual%20&amp;%20Domestic%20Violence%20Prevention\FY18%20Original%20Rates\4.%20Post-Hearing\WORKBOOKS\DCF%20DV%20Community%20Based%20POST%20P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File_Services\Common\Administrative%20Services-POS%20Policy%20Office\Rate%20Setting\Rate%20Projects\DPH%20-%20Sexual%20&amp;%20Domestic%20Violence%20Prevention-CMR%20429\1.%20July%202019%20Rate%20Review\3.%20Proposal%20Hearing%20Signoff\Website\shanonn%203.%20F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File_Services\Common\Administrative%20Services-POS%20Policy%20Office\Rate%20Setting\Rate%20Projects\DPH%20-%20Sexual%20&amp;%20Domestic%20Violence%20Prevention-CMR%20429\1.%20July%202019%20Rate%20Review\3.%20Proposal%20Hearing%20Signoff\Website\3.%20DCF%20DV%20Sup%20Visit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. FY15 UFR - Aggregate"/>
      <sheetName val="1. FY15 UFR - Pivot"/>
      <sheetName val="2a. FY13 Units"/>
      <sheetName val="3. CAF Spring 2015"/>
      <sheetName val="2b. Staff %"/>
      <sheetName val="2c. Service Length"/>
      <sheetName val="2d. FTE"/>
      <sheetName val="2e. Volunteers"/>
      <sheetName val="Workspace 1"/>
      <sheetName val="Workspace 2"/>
      <sheetName val="4. Rate Calculations"/>
      <sheetName val="Complete UFR List"/>
      <sheetName val="5. Fiscal Impact"/>
      <sheetName val="BARCC"/>
      <sheetName val="Center for H&amp;H"/>
      <sheetName val="Eliz. F."/>
      <sheetName val="Health Imp."/>
      <sheetName val="Ind. House"/>
      <sheetName val="Marthas Vineyard CS"/>
      <sheetName val="NELCWIT"/>
      <sheetName val="New Hope"/>
      <sheetName val="Pathways for Change"/>
      <sheetName val="Safe Place"/>
      <sheetName val="South Middlesex"/>
      <sheetName val="Wayside Y&amp;F"/>
      <sheetName val="YWCA Lawrence"/>
      <sheetName val="YWCA Western 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A3">
            <v>102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R Staff Roster"/>
      <sheetName val="Complete UFR List"/>
      <sheetName val="List of Programs"/>
    </sheetNames>
    <sheetDataSet>
      <sheetData sheetId="0"/>
      <sheetData sheetId="1"/>
      <sheetData sheetId="2">
        <row r="3">
          <cell r="B3" t="str">
            <v>Adira Academy</v>
          </cell>
        </row>
        <row r="4">
          <cell r="B4" t="str">
            <v>Alliance House</v>
          </cell>
        </row>
        <row r="5">
          <cell r="B5" t="str">
            <v>Amesbury Assessment</v>
          </cell>
        </row>
        <row r="6">
          <cell r="B6" t="str">
            <v>Brewster Treatment Program</v>
          </cell>
        </row>
        <row r="7">
          <cell r="B7" t="str">
            <v>Brockton Boys Assessment and Stabilizaton</v>
          </cell>
        </row>
        <row r="8">
          <cell r="B8" t="str">
            <v>Brockton Revocation</v>
          </cell>
        </row>
        <row r="9">
          <cell r="B9" t="str">
            <v>Douglas Academy</v>
          </cell>
        </row>
        <row r="10">
          <cell r="B10" t="str">
            <v>Eliot Pearl Hill Academy</v>
          </cell>
        </row>
        <row r="11">
          <cell r="B11" t="str">
            <v>Eliot Short-term Treatment</v>
          </cell>
        </row>
        <row r="12">
          <cell r="B12" t="str">
            <v>Harvard House</v>
          </cell>
        </row>
        <row r="13">
          <cell r="B13" t="str">
            <v>Bright Futures</v>
          </cell>
        </row>
        <row r="14">
          <cell r="B14" t="str">
            <v>New River Academy</v>
          </cell>
        </row>
        <row r="15">
          <cell r="B15" t="str">
            <v xml:space="preserve">Our House </v>
          </cell>
        </row>
        <row r="16">
          <cell r="B16" t="str">
            <v>South Hadley Girls</v>
          </cell>
        </row>
        <row r="17">
          <cell r="B17" t="str">
            <v>Spectrum REACH</v>
          </cell>
        </row>
        <row r="18">
          <cell r="B18" t="str">
            <v>Strive</v>
          </cell>
        </row>
        <row r="19">
          <cell r="B19" t="str">
            <v>Teamworks</v>
          </cell>
        </row>
        <row r="24">
          <cell r="A24" t="str">
            <v>Eliot Community Human Services</v>
          </cell>
        </row>
        <row r="25">
          <cell r="A25" t="str">
            <v>Northeast Family Institute</v>
          </cell>
        </row>
        <row r="26">
          <cell r="A26" t="str">
            <v>Old Colony YMCA</v>
          </cell>
        </row>
        <row r="27">
          <cell r="A27" t="str">
            <v>Spectrum Health Systems, Inc.</v>
          </cell>
        </row>
        <row r="28">
          <cell r="A28" t="str">
            <v>Key Program, Inc.</v>
          </cell>
        </row>
        <row r="29">
          <cell r="A29" t="str">
            <v>RFK Girls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UFRs"/>
      <sheetName val="Summary"/>
      <sheetName val="Community Based"/>
      <sheetName val="CB2"/>
      <sheetName val="Supervised Visit"/>
      <sheetName val="SV2"/>
      <sheetName val="CWWV"/>
      <sheetName val="Rape Crisis Centers"/>
      <sheetName val="CWWV2"/>
      <sheetName val="TOTAL"/>
      <sheetName val="CAF"/>
      <sheetName val="CB - Rate Recommendation"/>
      <sheetName val="CB - Fiscal Impact"/>
      <sheetName val="CWV Rate Recommendation"/>
      <sheetName val="CWV Fiscal Impact"/>
    </sheetNames>
    <sheetDataSet>
      <sheetData sheetId="0" refreshError="1"/>
      <sheetData sheetId="1">
        <row r="3">
          <cell r="D3">
            <v>59445.949894732272</v>
          </cell>
        </row>
        <row r="4">
          <cell r="D4">
            <v>54148.47660227208</v>
          </cell>
        </row>
        <row r="6">
          <cell r="D6">
            <v>31960.232260837322</v>
          </cell>
        </row>
        <row r="16">
          <cell r="D16">
            <v>6660.0522057504313</v>
          </cell>
        </row>
        <row r="50">
          <cell r="C50">
            <v>0.21120948717799651</v>
          </cell>
        </row>
        <row r="51">
          <cell r="C51">
            <v>0.13278316809190258</v>
          </cell>
          <cell r="D51">
            <v>0.12</v>
          </cell>
        </row>
        <row r="57">
          <cell r="C57">
            <v>6660.0522057504313</v>
          </cell>
        </row>
        <row r="58">
          <cell r="C58">
            <v>970.52246080765394</v>
          </cell>
          <cell r="D58">
            <v>3250</v>
          </cell>
        </row>
        <row r="59">
          <cell r="C59">
            <v>537.94963783271601</v>
          </cell>
          <cell r="D59">
            <v>850</v>
          </cell>
        </row>
        <row r="60">
          <cell r="C60">
            <v>155.25963021167379</v>
          </cell>
          <cell r="D60">
            <v>400</v>
          </cell>
        </row>
        <row r="61">
          <cell r="C61">
            <v>551.15331274062441</v>
          </cell>
          <cell r="D61">
            <v>1500</v>
          </cell>
        </row>
        <row r="62">
          <cell r="C62">
            <v>932.97475448174271</v>
          </cell>
          <cell r="D62">
            <v>1200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7">
          <cell r="BC27">
            <v>5.4121725731895332E-2</v>
          </cell>
        </row>
      </sheetData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UFRs"/>
      <sheetName val="Summary"/>
      <sheetName val="Community Based"/>
      <sheetName val="CB2"/>
      <sheetName val="Supervised Visit"/>
      <sheetName val="SV2"/>
      <sheetName val="CWWV"/>
      <sheetName val="Rape Crisis Centers"/>
      <sheetName val="CWWV2"/>
      <sheetName val="TOTAL"/>
      <sheetName val="CAF"/>
      <sheetName val="CB - Rate Recommendation"/>
      <sheetName val="CB - Fiscal Impact"/>
      <sheetName val="3425"/>
      <sheetName val="CWV Rate Recommendation"/>
      <sheetName val="CWV Fiscal Impact"/>
      <sheetName val="FTE Model"/>
    </sheetNames>
    <sheetDataSet>
      <sheetData sheetId="0"/>
      <sheetData sheetId="1">
        <row r="50">
          <cell r="C50">
            <v>0.21120948717799651</v>
          </cell>
        </row>
        <row r="51">
          <cell r="D51">
            <v>0.12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UFRs"/>
      <sheetName val="Salary Rsrv"/>
      <sheetName val="Summary"/>
      <sheetName val="Community Based"/>
      <sheetName val="CB2"/>
      <sheetName val="Supervised Visit"/>
      <sheetName val="SV2"/>
      <sheetName val="CWWV"/>
      <sheetName val="Rape Crisis Centers"/>
      <sheetName val="CWWV2"/>
      <sheetName val="TOTAL"/>
      <sheetName val="CAF"/>
      <sheetName val="SV - Room Model"/>
      <sheetName val="SV - Room Model Fiscal Impact"/>
      <sheetName val="SV - FTE Model"/>
      <sheetName val="Fiscal Impact"/>
      <sheetName val="SV - FTE Model (FY20)"/>
      <sheetName val="Fiscal Impact (FY20)"/>
      <sheetName val="CWV Rate Recommendation"/>
      <sheetName val="CWV Fiscal Impact"/>
    </sheetNames>
    <sheetDataSet>
      <sheetData sheetId="0"/>
      <sheetData sheetId="1"/>
      <sheetData sheetId="2">
        <row r="3">
          <cell r="D3">
            <v>59445.949894732272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7">
          <cell r="BC27">
            <v>5.4121725731895332E-2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52"/>
  <sheetViews>
    <sheetView zoomScale="85" zoomScaleNormal="85" zoomScaleSheetLayoutView="90" workbookViewId="0">
      <selection activeCell="S24" sqref="S24"/>
    </sheetView>
  </sheetViews>
  <sheetFormatPr defaultColWidth="10.6640625" defaultRowHeight="15"/>
  <cols>
    <col min="1" max="1" width="2.83203125" style="162" customWidth="1"/>
    <col min="2" max="2" width="1.83203125" style="162" customWidth="1"/>
    <col min="3" max="3" width="25.83203125" style="162" customWidth="1"/>
    <col min="4" max="4" width="17.33203125" style="162" customWidth="1"/>
    <col min="5" max="5" width="17.1640625" style="162" customWidth="1"/>
    <col min="6" max="6" width="19" style="162" customWidth="1"/>
    <col min="7" max="7" width="2.33203125" style="162" customWidth="1"/>
    <col min="8" max="8" width="6.83203125" style="162" customWidth="1"/>
    <col min="9" max="9" width="11" style="162" customWidth="1"/>
    <col min="10" max="11" width="13.1640625" style="162" customWidth="1"/>
    <col min="12" max="12" width="13" style="162" customWidth="1"/>
    <col min="13" max="13" width="15.1640625" style="162" customWidth="1"/>
    <col min="14" max="15" width="12.6640625" style="162" customWidth="1"/>
    <col min="16" max="16" width="4.33203125" style="162" customWidth="1"/>
    <col min="17" max="17" width="32.83203125" style="163" bestFit="1" customWidth="1"/>
    <col min="18" max="18" width="15.6640625" style="163" hidden="1" customWidth="1"/>
    <col min="19" max="19" width="11.5" style="163" bestFit="1" customWidth="1"/>
    <col min="20" max="20" width="78" style="162" customWidth="1"/>
    <col min="21" max="16384" width="10.6640625" style="162"/>
  </cols>
  <sheetData>
    <row r="1" spans="2:20" ht="9" customHeight="1" thickBot="1"/>
    <row r="2" spans="2:20" ht="19.5" thickBot="1">
      <c r="B2" s="727" t="s">
        <v>99</v>
      </c>
      <c r="C2" s="728"/>
      <c r="D2" s="728"/>
      <c r="E2" s="728"/>
      <c r="F2" s="728"/>
      <c r="G2" s="729"/>
      <c r="J2" s="735" t="s">
        <v>55</v>
      </c>
      <c r="K2" s="736"/>
      <c r="L2" s="737"/>
      <c r="M2" s="730" t="s">
        <v>90</v>
      </c>
      <c r="N2" s="731"/>
      <c r="O2" s="207"/>
      <c r="Q2" s="732" t="s">
        <v>645</v>
      </c>
      <c r="R2" s="733"/>
      <c r="S2" s="733"/>
      <c r="T2" s="734"/>
    </row>
    <row r="3" spans="2:20" ht="15.75" thickBot="1">
      <c r="B3" s="164"/>
      <c r="C3" s="165"/>
      <c r="D3" s="723" t="s">
        <v>10</v>
      </c>
      <c r="E3" s="723"/>
      <c r="F3" s="165"/>
      <c r="G3" s="166"/>
      <c r="J3" s="167" t="s">
        <v>5</v>
      </c>
      <c r="K3" s="167" t="s">
        <v>6</v>
      </c>
      <c r="L3" s="168" t="s">
        <v>59</v>
      </c>
      <c r="M3" s="169" t="s">
        <v>61</v>
      </c>
      <c r="N3" s="169" t="s">
        <v>8</v>
      </c>
      <c r="O3" s="207"/>
      <c r="Q3" s="36"/>
      <c r="R3" s="37" t="s">
        <v>62</v>
      </c>
      <c r="S3" s="37" t="s">
        <v>63</v>
      </c>
      <c r="T3" s="38" t="s">
        <v>64</v>
      </c>
    </row>
    <row r="4" spans="2:20">
      <c r="B4" s="170"/>
      <c r="C4" s="171"/>
      <c r="D4" s="172" t="s">
        <v>11</v>
      </c>
      <c r="E4" s="172" t="s">
        <v>12</v>
      </c>
      <c r="F4" s="172" t="s">
        <v>13</v>
      </c>
      <c r="G4" s="173"/>
      <c r="J4" s="174" t="s">
        <v>10</v>
      </c>
      <c r="K4" s="174">
        <v>2</v>
      </c>
      <c r="L4" s="175">
        <f>$E$10</f>
        <v>2.5299999999999998</v>
      </c>
      <c r="M4" s="177">
        <f>F27</f>
        <v>12384.96579293692</v>
      </c>
      <c r="N4" s="177">
        <f>F26</f>
        <v>148619.58951524305</v>
      </c>
      <c r="O4" s="435"/>
      <c r="Q4" s="48" t="s">
        <v>66</v>
      </c>
      <c r="R4" s="49"/>
      <c r="S4" s="49"/>
      <c r="T4" s="50"/>
    </row>
    <row r="5" spans="2:20">
      <c r="B5" s="170"/>
      <c r="C5" s="178" t="s">
        <v>15</v>
      </c>
      <c r="D5" s="179">
        <f>[3]Summary!$D$3</f>
        <v>59445.949894732272</v>
      </c>
      <c r="E5" s="180">
        <f>K20</f>
        <v>0.12</v>
      </c>
      <c r="F5" s="179">
        <f>D5*E5</f>
        <v>7133.5139873678727</v>
      </c>
      <c r="G5" s="173"/>
      <c r="J5" s="174" t="s">
        <v>14</v>
      </c>
      <c r="K5" s="174">
        <v>2.5</v>
      </c>
      <c r="L5" s="175">
        <f>$E$37</f>
        <v>3.1300000000000003</v>
      </c>
      <c r="M5" s="177">
        <f>F54</f>
        <v>15304.426759290674</v>
      </c>
      <c r="N5" s="177">
        <f>F53</f>
        <v>183653.12111148809</v>
      </c>
      <c r="O5" s="435"/>
      <c r="Q5" s="57" t="s">
        <v>67</v>
      </c>
      <c r="R5" s="181">
        <v>56963.454693162494</v>
      </c>
      <c r="S5" s="59">
        <f>[3]Summary!D3</f>
        <v>59445.949894732272</v>
      </c>
      <c r="T5" s="60" t="s">
        <v>68</v>
      </c>
    </row>
    <row r="6" spans="2:20">
      <c r="B6" s="170"/>
      <c r="C6" s="178" t="s">
        <v>17</v>
      </c>
      <c r="D6" s="179">
        <f>[3]Summary!$D$4</f>
        <v>54148.47660227208</v>
      </c>
      <c r="E6" s="180">
        <f>L20</f>
        <v>0.32</v>
      </c>
      <c r="F6" s="179">
        <f>D6*E6</f>
        <v>17327.512512727066</v>
      </c>
      <c r="G6" s="173"/>
      <c r="J6" s="174" t="s">
        <v>16</v>
      </c>
      <c r="K6" s="174">
        <v>3</v>
      </c>
      <c r="L6" s="175">
        <f>$E$64</f>
        <v>3.76</v>
      </c>
      <c r="M6" s="177">
        <f>F81</f>
        <v>18421.576658861686</v>
      </c>
      <c r="N6" s="177">
        <f>F80</f>
        <v>221058.91990634022</v>
      </c>
      <c r="O6" s="435"/>
      <c r="Q6" s="57" t="s">
        <v>17</v>
      </c>
      <c r="R6" s="181">
        <v>44288.006717208307</v>
      </c>
      <c r="S6" s="59">
        <f>[3]Summary!D4</f>
        <v>54148.47660227208</v>
      </c>
      <c r="T6" s="60" t="s">
        <v>68</v>
      </c>
    </row>
    <row r="7" spans="2:20">
      <c r="B7" s="170"/>
      <c r="C7" s="178" t="s">
        <v>19</v>
      </c>
      <c r="D7" s="182">
        <f>S7</f>
        <v>36813</v>
      </c>
      <c r="E7" s="180">
        <f>M20</f>
        <v>2</v>
      </c>
      <c r="F7" s="179">
        <f>D7*E7</f>
        <v>73626</v>
      </c>
      <c r="G7" s="173"/>
      <c r="J7" s="174" t="s">
        <v>18</v>
      </c>
      <c r="K7" s="174">
        <v>3.5</v>
      </c>
      <c r="L7" s="175">
        <f>$E$91</f>
        <v>4.3499999999999996</v>
      </c>
      <c r="M7" s="177">
        <f>F108</f>
        <v>21252.305521859787</v>
      </c>
      <c r="N7" s="177">
        <f>F107</f>
        <v>255027.66626231745</v>
      </c>
      <c r="O7" s="435"/>
      <c r="Q7" s="57" t="s">
        <v>69</v>
      </c>
      <c r="R7" s="181">
        <v>33133.085374693743</v>
      </c>
      <c r="S7" s="61">
        <v>36813</v>
      </c>
      <c r="T7" s="62" t="s">
        <v>646</v>
      </c>
    </row>
    <row r="8" spans="2:20">
      <c r="B8" s="170"/>
      <c r="C8" s="178" t="s">
        <v>21</v>
      </c>
      <c r="D8" s="179">
        <f>[3]Summary!$D$6</f>
        <v>31960.232260837322</v>
      </c>
      <c r="E8" s="180">
        <f>N20</f>
        <v>0.09</v>
      </c>
      <c r="F8" s="179">
        <f>D8*E8</f>
        <v>2876.420903475359</v>
      </c>
      <c r="G8" s="173"/>
      <c r="J8" s="174" t="s">
        <v>20</v>
      </c>
      <c r="K8" s="174">
        <v>4</v>
      </c>
      <c r="L8" s="175">
        <f>$E$118</f>
        <v>4.97</v>
      </c>
      <c r="M8" s="177">
        <f>F135</f>
        <v>24296.825557024411</v>
      </c>
      <c r="N8" s="177">
        <f>F134</f>
        <v>291561.90668429295</v>
      </c>
      <c r="O8" s="435"/>
      <c r="Q8" s="57" t="s">
        <v>21</v>
      </c>
      <c r="R8" s="181">
        <v>33553.835835579885</v>
      </c>
      <c r="S8" s="59">
        <f>[3]Summary!D6</f>
        <v>31960.232260837322</v>
      </c>
      <c r="T8" s="60" t="s">
        <v>68</v>
      </c>
    </row>
    <row r="9" spans="2:20">
      <c r="B9" s="170"/>
      <c r="C9" s="178"/>
      <c r="D9" s="183"/>
      <c r="E9" s="184"/>
      <c r="F9" s="183"/>
      <c r="G9" s="173"/>
      <c r="J9" s="174" t="s">
        <v>22</v>
      </c>
      <c r="K9" s="174">
        <v>4.5</v>
      </c>
      <c r="L9" s="175">
        <f>$E$145</f>
        <v>5.58</v>
      </c>
      <c r="M9" s="177">
        <f>F162</f>
        <v>27278.81605778361</v>
      </c>
      <c r="N9" s="177">
        <f>F161</f>
        <v>327345.79269340332</v>
      </c>
      <c r="O9" s="435"/>
      <c r="Q9" s="48" t="s">
        <v>71</v>
      </c>
      <c r="R9" s="65"/>
      <c r="S9" s="65"/>
      <c r="T9" s="60"/>
    </row>
    <row r="10" spans="2:20">
      <c r="B10" s="170"/>
      <c r="C10" s="185" t="s">
        <v>24</v>
      </c>
      <c r="D10" s="185"/>
      <c r="E10" s="186">
        <f>SUM(E5:E8)</f>
        <v>2.5299999999999998</v>
      </c>
      <c r="F10" s="187">
        <f>SUM(F5:F8)</f>
        <v>100963.4474035703</v>
      </c>
      <c r="G10" s="173"/>
      <c r="J10" s="174" t="s">
        <v>23</v>
      </c>
      <c r="K10" s="174">
        <v>5</v>
      </c>
      <c r="L10" s="175">
        <f>$E$172</f>
        <v>6.21</v>
      </c>
      <c r="M10" s="177">
        <f>F189</f>
        <v>30380.815462353192</v>
      </c>
      <c r="N10" s="177">
        <f>F188</f>
        <v>364569.78554823832</v>
      </c>
      <c r="O10" s="435"/>
      <c r="P10" s="188"/>
      <c r="Q10" s="57" t="s">
        <v>33</v>
      </c>
      <c r="R10" s="181">
        <f>[3]Summary!C57</f>
        <v>6660.0522057504313</v>
      </c>
      <c r="S10" s="181">
        <f>[3]Summary!D16</f>
        <v>6660.0522057504313</v>
      </c>
      <c r="T10" s="60" t="s">
        <v>72</v>
      </c>
    </row>
    <row r="11" spans="2:20">
      <c r="B11" s="170"/>
      <c r="C11" s="189"/>
      <c r="D11" s="189"/>
      <c r="E11" s="189"/>
      <c r="F11" s="189"/>
      <c r="G11" s="173"/>
      <c r="J11" s="174" t="s">
        <v>25</v>
      </c>
      <c r="K11" s="174">
        <v>5.5</v>
      </c>
      <c r="L11" s="175">
        <f>$E$199</f>
        <v>6.8199999999999994</v>
      </c>
      <c r="M11" s="177">
        <f>F216</f>
        <v>33336.603394162164</v>
      </c>
      <c r="N11" s="177">
        <f>F215</f>
        <v>400039.24072994594</v>
      </c>
      <c r="O11" s="435"/>
      <c r="P11" s="188"/>
      <c r="Q11" s="57" t="s">
        <v>73</v>
      </c>
      <c r="R11" s="181">
        <f>[3]Summary!C58</f>
        <v>970.52246080765394</v>
      </c>
      <c r="S11" s="59">
        <f>[3]Summary!D58</f>
        <v>3250</v>
      </c>
      <c r="T11" s="60" t="s">
        <v>74</v>
      </c>
    </row>
    <row r="12" spans="2:20">
      <c r="B12" s="170"/>
      <c r="C12" s="190" t="s">
        <v>27</v>
      </c>
      <c r="D12" s="189"/>
      <c r="E12" s="191">
        <f>[3]Summary!$C$50</f>
        <v>0.21120948717799651</v>
      </c>
      <c r="F12" s="192">
        <f>F10*E12</f>
        <v>21324.437949830706</v>
      </c>
      <c r="G12" s="173"/>
      <c r="J12" s="174" t="s">
        <v>26</v>
      </c>
      <c r="K12" s="174">
        <v>6</v>
      </c>
      <c r="L12" s="175">
        <f>$E$226</f>
        <v>7.45</v>
      </c>
      <c r="M12" s="177">
        <f>F243</f>
        <v>36422.500559782464</v>
      </c>
      <c r="N12" s="177">
        <f>F242</f>
        <v>437070.00671738957</v>
      </c>
      <c r="O12" s="435"/>
      <c r="P12" s="188"/>
      <c r="Q12" s="57" t="s">
        <v>75</v>
      </c>
      <c r="R12" s="181">
        <f>[3]Summary!C59</f>
        <v>537.94963783271601</v>
      </c>
      <c r="S12" s="59">
        <f>[3]Summary!D59</f>
        <v>850</v>
      </c>
      <c r="T12" s="60" t="s">
        <v>74</v>
      </c>
    </row>
    <row r="13" spans="2:20">
      <c r="B13" s="170"/>
      <c r="C13" s="189"/>
      <c r="D13" s="189"/>
      <c r="E13" s="189"/>
      <c r="F13" s="193"/>
      <c r="G13" s="173"/>
      <c r="J13" s="174" t="s">
        <v>28</v>
      </c>
      <c r="K13" s="174">
        <v>6.5</v>
      </c>
      <c r="L13" s="175">
        <f>$E$253</f>
        <v>8.1199999999999992</v>
      </c>
      <c r="M13" s="177">
        <f>F270</f>
        <v>39716.211055125001</v>
      </c>
      <c r="N13" s="177">
        <f>F269</f>
        <v>476594.53266150004</v>
      </c>
      <c r="O13" s="435"/>
      <c r="P13" s="188"/>
      <c r="Q13" s="57" t="s">
        <v>35</v>
      </c>
      <c r="R13" s="181">
        <f>[3]Summary!C60</f>
        <v>155.25963021167379</v>
      </c>
      <c r="S13" s="59">
        <f>[3]Summary!D60</f>
        <v>400</v>
      </c>
      <c r="T13" s="60" t="s">
        <v>74</v>
      </c>
    </row>
    <row r="14" spans="2:20">
      <c r="B14" s="170"/>
      <c r="C14" s="185" t="s">
        <v>30</v>
      </c>
      <c r="D14" s="194"/>
      <c r="E14" s="194"/>
      <c r="F14" s="195">
        <f>F10+F12</f>
        <v>122287.88535340101</v>
      </c>
      <c r="G14" s="173"/>
      <c r="J14" s="174" t="s">
        <v>29</v>
      </c>
      <c r="K14" s="174">
        <v>7</v>
      </c>
      <c r="L14" s="175">
        <f>$E$280</f>
        <v>8.75</v>
      </c>
      <c r="M14" s="177">
        <f>F297</f>
        <v>42802.108220745315</v>
      </c>
      <c r="N14" s="177">
        <f>F296</f>
        <v>513625.29864894378</v>
      </c>
      <c r="O14" s="435"/>
      <c r="P14" s="188"/>
      <c r="Q14" s="57" t="s">
        <v>36</v>
      </c>
      <c r="R14" s="181">
        <f>[3]Summary!C61</f>
        <v>551.15331274062441</v>
      </c>
      <c r="S14" s="59">
        <f>[3]Summary!D61</f>
        <v>1500</v>
      </c>
      <c r="T14" s="60" t="s">
        <v>74</v>
      </c>
    </row>
    <row r="15" spans="2:20">
      <c r="B15" s="170"/>
      <c r="C15" s="178"/>
      <c r="D15" s="189"/>
      <c r="E15" s="189"/>
      <c r="F15" s="192"/>
      <c r="G15" s="173"/>
      <c r="J15" s="174" t="s">
        <v>31</v>
      </c>
      <c r="K15" s="174">
        <v>7.5</v>
      </c>
      <c r="L15" s="175">
        <f>$E$307</f>
        <v>9.3899999999999988</v>
      </c>
      <c r="M15" s="177">
        <f>F324</f>
        <v>45934.432681821774</v>
      </c>
      <c r="N15" s="177">
        <f>F323</f>
        <v>551213.19218186126</v>
      </c>
      <c r="O15" s="435"/>
      <c r="Q15" s="57" t="s">
        <v>76</v>
      </c>
      <c r="R15" s="181">
        <f>[3]Summary!C62</f>
        <v>932.97475448174271</v>
      </c>
      <c r="S15" s="59">
        <f>[3]Summary!D62</f>
        <v>1200</v>
      </c>
      <c r="T15" s="60" t="s">
        <v>74</v>
      </c>
    </row>
    <row r="16" spans="2:20" ht="15.75" thickBot="1">
      <c r="B16" s="170"/>
      <c r="C16" s="190" t="s">
        <v>33</v>
      </c>
      <c r="D16" s="189"/>
      <c r="E16" s="196">
        <f>$S$10</f>
        <v>6660.0522057504313</v>
      </c>
      <c r="F16" s="197">
        <f t="shared" ref="F16:F21" si="0">E16*$E$10</f>
        <v>16849.932080548591</v>
      </c>
      <c r="G16" s="173"/>
      <c r="J16" s="198" t="s">
        <v>32</v>
      </c>
      <c r="K16" s="198">
        <v>8</v>
      </c>
      <c r="L16" s="199">
        <f>$E$334</f>
        <v>10.030000000000001</v>
      </c>
      <c r="M16" s="201">
        <f>F351</f>
        <v>48394.787807513836</v>
      </c>
      <c r="N16" s="201">
        <f>F350</f>
        <v>580737.453690166</v>
      </c>
      <c r="O16" s="435"/>
      <c r="Q16" s="57" t="s">
        <v>77</v>
      </c>
      <c r="R16" s="81">
        <f>[3]Summary!C51</f>
        <v>0.13278316809190258</v>
      </c>
      <c r="S16" s="82">
        <f>[3]Summary!D51</f>
        <v>0.12</v>
      </c>
      <c r="T16" s="60" t="s">
        <v>78</v>
      </c>
    </row>
    <row r="17" spans="2:21" ht="15.75" thickBot="1">
      <c r="B17" s="170"/>
      <c r="C17" s="190" t="s">
        <v>73</v>
      </c>
      <c r="D17" s="189"/>
      <c r="E17" s="196">
        <f>$S$11</f>
        <v>3250</v>
      </c>
      <c r="F17" s="197">
        <f t="shared" si="0"/>
        <v>8222.5</v>
      </c>
      <c r="G17" s="173"/>
      <c r="Q17" s="57" t="s">
        <v>27</v>
      </c>
      <c r="R17" s="83">
        <f>[3]Summary!$C$50</f>
        <v>0.21120948717799651</v>
      </c>
      <c r="S17" s="83">
        <f>[3]Summary!$C$50</f>
        <v>0.21120948717799651</v>
      </c>
      <c r="T17" s="60" t="s">
        <v>80</v>
      </c>
    </row>
    <row r="18" spans="2:21" ht="15.75" thickBot="1">
      <c r="B18" s="170"/>
      <c r="C18" s="190" t="s">
        <v>34</v>
      </c>
      <c r="D18" s="189"/>
      <c r="E18" s="196">
        <f>$S$12</f>
        <v>850</v>
      </c>
      <c r="F18" s="197">
        <f t="shared" si="0"/>
        <v>2150.5</v>
      </c>
      <c r="G18" s="173"/>
      <c r="H18" s="189"/>
      <c r="J18" s="724" t="s">
        <v>91</v>
      </c>
      <c r="K18" s="725"/>
      <c r="L18" s="725"/>
      <c r="M18" s="725"/>
      <c r="N18" s="725"/>
      <c r="O18" s="726"/>
      <c r="P18" s="202"/>
      <c r="Q18" s="203" t="s">
        <v>82</v>
      </c>
      <c r="R18" s="204">
        <f>[3]CAF!$BC$27</f>
        <v>5.4121725731895332E-2</v>
      </c>
      <c r="S18" s="204">
        <f>[3]CAF!$BC$27</f>
        <v>5.4121725731895332E-2</v>
      </c>
      <c r="T18" s="205" t="s">
        <v>83</v>
      </c>
    </row>
    <row r="19" spans="2:21" ht="15.75" thickBot="1">
      <c r="B19" s="170"/>
      <c r="C19" s="190" t="s">
        <v>35</v>
      </c>
      <c r="D19" s="189"/>
      <c r="E19" s="196">
        <f>$S$13</f>
        <v>400</v>
      </c>
      <c r="F19" s="197">
        <f t="shared" si="0"/>
        <v>1011.9999999999999</v>
      </c>
      <c r="G19" s="173"/>
      <c r="H19" s="189"/>
      <c r="J19" s="167" t="s">
        <v>6</v>
      </c>
      <c r="K19" s="206" t="s">
        <v>50</v>
      </c>
      <c r="L19" s="206" t="s">
        <v>84</v>
      </c>
      <c r="M19" s="206" t="s">
        <v>52</v>
      </c>
      <c r="N19" s="206" t="s">
        <v>85</v>
      </c>
      <c r="O19" s="168" t="s">
        <v>86</v>
      </c>
      <c r="P19" s="207"/>
      <c r="Q19" s="162"/>
      <c r="R19" s="162"/>
      <c r="S19" s="162"/>
    </row>
    <row r="20" spans="2:21">
      <c r="B20" s="170"/>
      <c r="C20" s="190" t="s">
        <v>36</v>
      </c>
      <c r="D20" s="189"/>
      <c r="E20" s="196">
        <f>$S$14</f>
        <v>1500</v>
      </c>
      <c r="F20" s="197">
        <f t="shared" si="0"/>
        <v>3794.9999999999995</v>
      </c>
      <c r="G20" s="173"/>
      <c r="H20" s="189"/>
      <c r="J20" s="174">
        <v>2</v>
      </c>
      <c r="K20" s="175">
        <v>0.12</v>
      </c>
      <c r="L20" s="175">
        <v>0.32</v>
      </c>
      <c r="M20" s="208">
        <v>2</v>
      </c>
      <c r="N20" s="175">
        <v>0.09</v>
      </c>
      <c r="O20" s="209">
        <f t="shared" ref="O20:O32" si="1">SUM(K20:N20)</f>
        <v>2.5299999999999998</v>
      </c>
      <c r="P20" s="210"/>
      <c r="Q20" s="162"/>
      <c r="R20" s="162"/>
      <c r="S20" s="162"/>
    </row>
    <row r="21" spans="2:21">
      <c r="B21" s="170"/>
      <c r="C21" s="190" t="s">
        <v>37</v>
      </c>
      <c r="D21" s="189"/>
      <c r="E21" s="196">
        <f>$S$15</f>
        <v>1200</v>
      </c>
      <c r="F21" s="197">
        <f t="shared" si="0"/>
        <v>3035.9999999999995</v>
      </c>
      <c r="G21" s="173"/>
      <c r="H21" s="189"/>
      <c r="J21" s="174">
        <v>2.5</v>
      </c>
      <c r="K21" s="175">
        <v>0.15</v>
      </c>
      <c r="L21" s="175">
        <v>0.38</v>
      </c>
      <c r="M21" s="208">
        <v>2.5</v>
      </c>
      <c r="N21" s="175">
        <v>0.1</v>
      </c>
      <c r="O21" s="209">
        <f t="shared" si="1"/>
        <v>3.1300000000000003</v>
      </c>
      <c r="P21" s="210"/>
      <c r="Q21" s="162"/>
      <c r="R21" s="162"/>
      <c r="S21" s="162"/>
    </row>
    <row r="22" spans="2:21">
      <c r="B22" s="170"/>
      <c r="C22" s="185" t="s">
        <v>40</v>
      </c>
      <c r="D22" s="194"/>
      <c r="E22" s="194"/>
      <c r="F22" s="211">
        <f>SUM(F14:F21)</f>
        <v>157353.81743394962</v>
      </c>
      <c r="G22" s="173"/>
      <c r="H22" s="189"/>
      <c r="J22" s="174">
        <v>3</v>
      </c>
      <c r="K22" s="175">
        <v>0.2</v>
      </c>
      <c r="L22" s="175">
        <v>0.45</v>
      </c>
      <c r="M22" s="208">
        <v>3</v>
      </c>
      <c r="N22" s="175">
        <v>0.11</v>
      </c>
      <c r="O22" s="209">
        <f t="shared" si="1"/>
        <v>3.76</v>
      </c>
      <c r="P22" s="210"/>
      <c r="Q22" s="162"/>
      <c r="R22" s="162"/>
      <c r="S22" s="162"/>
    </row>
    <row r="23" spans="2:21" ht="15.75" thickBot="1">
      <c r="B23" s="170"/>
      <c r="C23" s="212" t="s">
        <v>43</v>
      </c>
      <c r="D23" s="213"/>
      <c r="E23" s="214">
        <f>[3]Summary!$D$51</f>
        <v>0.12</v>
      </c>
      <c r="F23" s="215">
        <f>F22*E23</f>
        <v>18882.458092073954</v>
      </c>
      <c r="G23" s="173"/>
      <c r="H23" s="189"/>
      <c r="J23" s="174">
        <v>3.5</v>
      </c>
      <c r="K23" s="175">
        <v>0.22</v>
      </c>
      <c r="L23" s="175">
        <v>0.5</v>
      </c>
      <c r="M23" s="208">
        <v>3.5</v>
      </c>
      <c r="N23" s="175">
        <v>0.13</v>
      </c>
      <c r="O23" s="209">
        <f t="shared" si="1"/>
        <v>4.3499999999999996</v>
      </c>
      <c r="P23" s="210"/>
      <c r="Q23" s="162"/>
      <c r="T23" s="163"/>
      <c r="U23" s="163"/>
    </row>
    <row r="24" spans="2:21" ht="15.75" thickTop="1">
      <c r="B24" s="170"/>
      <c r="C24" s="190" t="s">
        <v>46</v>
      </c>
      <c r="D24" s="190"/>
      <c r="E24" s="190"/>
      <c r="F24" s="216">
        <f>SUM(F22:F23)</f>
        <v>176236.27552602359</v>
      </c>
      <c r="G24" s="173"/>
      <c r="H24" s="189"/>
      <c r="J24" s="174">
        <v>4</v>
      </c>
      <c r="K24" s="175">
        <v>0.25</v>
      </c>
      <c r="L24" s="175">
        <v>0.57999999999999996</v>
      </c>
      <c r="M24" s="208">
        <v>4</v>
      </c>
      <c r="N24" s="175">
        <v>0.14000000000000001</v>
      </c>
      <c r="O24" s="209">
        <f t="shared" si="1"/>
        <v>4.97</v>
      </c>
      <c r="P24" s="210"/>
      <c r="Q24" s="162"/>
      <c r="T24" s="163"/>
      <c r="U24" s="163"/>
    </row>
    <row r="25" spans="2:21">
      <c r="B25" s="170"/>
      <c r="C25" s="190" t="s">
        <v>48</v>
      </c>
      <c r="D25" s="190"/>
      <c r="E25" s="191">
        <f>[3]CAF!$BC$27</f>
        <v>5.4121725731895332E-2</v>
      </c>
      <c r="F25" s="216">
        <f>F24+(F24*E25)</f>
        <v>185774.48689405379</v>
      </c>
      <c r="G25" s="173"/>
      <c r="H25" s="189"/>
      <c r="J25" s="174">
        <v>4.5</v>
      </c>
      <c r="K25" s="175">
        <v>0.28000000000000003</v>
      </c>
      <c r="L25" s="175">
        <v>0.65</v>
      </c>
      <c r="M25" s="208">
        <v>4.5</v>
      </c>
      <c r="N25" s="175">
        <v>0.15</v>
      </c>
      <c r="O25" s="209">
        <f t="shared" si="1"/>
        <v>5.58</v>
      </c>
      <c r="P25" s="210"/>
      <c r="Q25" s="162"/>
      <c r="T25" s="163"/>
      <c r="U25" s="163"/>
    </row>
    <row r="26" spans="2:21" ht="15.75" thickBot="1">
      <c r="B26" s="170"/>
      <c r="C26" s="190" t="s">
        <v>92</v>
      </c>
      <c r="D26" s="189"/>
      <c r="E26" s="191"/>
      <c r="F26" s="217">
        <f>F25*0.8</f>
        <v>148619.58951524305</v>
      </c>
      <c r="G26" s="173"/>
      <c r="H26" s="189"/>
      <c r="J26" s="174">
        <v>5</v>
      </c>
      <c r="K26" s="175">
        <v>0.3</v>
      </c>
      <c r="L26" s="175">
        <v>0.75</v>
      </c>
      <c r="M26" s="208">
        <v>5</v>
      </c>
      <c r="N26" s="175">
        <v>0.16</v>
      </c>
      <c r="O26" s="209">
        <f t="shared" si="1"/>
        <v>6.21</v>
      </c>
      <c r="P26" s="210"/>
      <c r="Q26" s="162"/>
      <c r="T26" s="163"/>
      <c r="U26" s="163"/>
    </row>
    <row r="27" spans="2:21" ht="15.75" thickBot="1">
      <c r="B27" s="170"/>
      <c r="C27" s="218" t="s">
        <v>53</v>
      </c>
      <c r="D27" s="189"/>
      <c r="E27" s="189"/>
      <c r="F27" s="219">
        <f>F26/12</f>
        <v>12384.96579293692</v>
      </c>
      <c r="G27" s="173"/>
      <c r="H27" s="189"/>
      <c r="J27" s="174">
        <v>5.5</v>
      </c>
      <c r="K27" s="175">
        <v>0.32</v>
      </c>
      <c r="L27" s="175">
        <v>0.82</v>
      </c>
      <c r="M27" s="208">
        <v>5.5</v>
      </c>
      <c r="N27" s="175">
        <v>0.18</v>
      </c>
      <c r="O27" s="209">
        <f t="shared" si="1"/>
        <v>6.8199999999999994</v>
      </c>
      <c r="P27" s="210"/>
      <c r="Q27" s="162"/>
      <c r="T27" s="163"/>
      <c r="U27" s="163"/>
    </row>
    <row r="28" spans="2:21" ht="15.75" thickBot="1">
      <c r="B28" s="220"/>
      <c r="C28" s="221"/>
      <c r="D28" s="222"/>
      <c r="E28" s="222"/>
      <c r="F28" s="223"/>
      <c r="G28" s="224"/>
      <c r="H28" s="189"/>
      <c r="J28" s="174">
        <v>6</v>
      </c>
      <c r="K28" s="175">
        <v>0.35</v>
      </c>
      <c r="L28" s="175">
        <v>0.9</v>
      </c>
      <c r="M28" s="208">
        <v>6</v>
      </c>
      <c r="N28" s="175">
        <v>0.2</v>
      </c>
      <c r="O28" s="209">
        <f t="shared" si="1"/>
        <v>7.45</v>
      </c>
      <c r="P28" s="210"/>
      <c r="Q28" s="162"/>
      <c r="T28" s="163"/>
      <c r="U28" s="163"/>
    </row>
    <row r="29" spans="2:21" ht="15.75" thickBot="1">
      <c r="C29" s="225"/>
      <c r="D29" s="225"/>
      <c r="E29" s="225"/>
      <c r="F29" s="225"/>
      <c r="J29" s="174">
        <v>6.5</v>
      </c>
      <c r="K29" s="175">
        <v>0.38</v>
      </c>
      <c r="L29" s="175">
        <v>1</v>
      </c>
      <c r="M29" s="208">
        <v>6.5</v>
      </c>
      <c r="N29" s="175">
        <v>0.24</v>
      </c>
      <c r="O29" s="209">
        <f t="shared" si="1"/>
        <v>8.1199999999999992</v>
      </c>
      <c r="P29" s="210"/>
      <c r="Q29" s="162"/>
      <c r="T29" s="163"/>
      <c r="U29" s="163"/>
    </row>
    <row r="30" spans="2:21">
      <c r="B30" s="164"/>
      <c r="C30" s="165"/>
      <c r="D30" s="723" t="s">
        <v>14</v>
      </c>
      <c r="E30" s="723"/>
      <c r="F30" s="165"/>
      <c r="G30" s="166"/>
      <c r="H30" s="189"/>
      <c r="J30" s="174">
        <v>7</v>
      </c>
      <c r="K30" s="175">
        <v>0.41</v>
      </c>
      <c r="L30" s="175">
        <v>1.08</v>
      </c>
      <c r="M30" s="208">
        <v>7</v>
      </c>
      <c r="N30" s="175">
        <v>0.26</v>
      </c>
      <c r="O30" s="209">
        <f t="shared" si="1"/>
        <v>8.75</v>
      </c>
      <c r="P30" s="210"/>
      <c r="Q30" s="162"/>
      <c r="T30" s="163"/>
      <c r="U30" s="163"/>
    </row>
    <row r="31" spans="2:21">
      <c r="B31" s="170"/>
      <c r="C31" s="171"/>
      <c r="D31" s="172" t="s">
        <v>11</v>
      </c>
      <c r="E31" s="172" t="s">
        <v>12</v>
      </c>
      <c r="F31" s="172" t="s">
        <v>13</v>
      </c>
      <c r="G31" s="173"/>
      <c r="H31" s="189"/>
      <c r="J31" s="174">
        <v>7.5</v>
      </c>
      <c r="K31" s="175">
        <v>0.45</v>
      </c>
      <c r="L31" s="175">
        <v>1.1499999999999999</v>
      </c>
      <c r="M31" s="208">
        <v>7.5</v>
      </c>
      <c r="N31" s="175">
        <v>0.28999999999999998</v>
      </c>
      <c r="O31" s="209">
        <f t="shared" si="1"/>
        <v>9.3899999999999988</v>
      </c>
      <c r="P31" s="210"/>
      <c r="Q31" s="162"/>
      <c r="T31" s="163"/>
      <c r="U31" s="163"/>
    </row>
    <row r="32" spans="2:21" ht="15.75" thickBot="1">
      <c r="B32" s="170"/>
      <c r="C32" s="178" t="s">
        <v>15</v>
      </c>
      <c r="D32" s="179">
        <f>[3]Summary!$D$3</f>
        <v>59445.949894732272</v>
      </c>
      <c r="E32" s="180">
        <v>0.15</v>
      </c>
      <c r="F32" s="179">
        <f>D32*E32</f>
        <v>8916.8924842098404</v>
      </c>
      <c r="G32" s="173"/>
      <c r="H32" s="189"/>
      <c r="J32" s="198">
        <v>8</v>
      </c>
      <c r="K32" s="199">
        <v>0.5</v>
      </c>
      <c r="L32" s="199">
        <v>1.22</v>
      </c>
      <c r="M32" s="226">
        <v>8</v>
      </c>
      <c r="N32" s="199">
        <v>0.31</v>
      </c>
      <c r="O32" s="227">
        <f t="shared" si="1"/>
        <v>10.030000000000001</v>
      </c>
      <c r="P32" s="210"/>
      <c r="Q32" s="162"/>
      <c r="T32" s="163"/>
      <c r="U32" s="163"/>
    </row>
    <row r="33" spans="2:20">
      <c r="B33" s="170"/>
      <c r="C33" s="178" t="s">
        <v>17</v>
      </c>
      <c r="D33" s="179">
        <f>[3]Summary!$D$4</f>
        <v>54148.47660227208</v>
      </c>
      <c r="E33" s="180">
        <v>0.38</v>
      </c>
      <c r="F33" s="179">
        <f>D33*E33</f>
        <v>20576.421108863389</v>
      </c>
      <c r="G33" s="173"/>
      <c r="T33" s="163"/>
    </row>
    <row r="34" spans="2:20">
      <c r="B34" s="170"/>
      <c r="C34" s="178" t="s">
        <v>19</v>
      </c>
      <c r="D34" s="182">
        <f>S7</f>
        <v>36813</v>
      </c>
      <c r="E34" s="180">
        <v>2.5</v>
      </c>
      <c r="F34" s="179">
        <f>D34*E34</f>
        <v>92032.5</v>
      </c>
      <c r="G34" s="173"/>
      <c r="T34" s="163"/>
    </row>
    <row r="35" spans="2:20">
      <c r="B35" s="170"/>
      <c r="C35" s="178" t="s">
        <v>21</v>
      </c>
      <c r="D35" s="179">
        <f>[3]Summary!$D$6</f>
        <v>31960.232260837322</v>
      </c>
      <c r="E35" s="180">
        <f>N21</f>
        <v>0.1</v>
      </c>
      <c r="F35" s="179">
        <f>D35*E35</f>
        <v>3196.0232260837324</v>
      </c>
      <c r="G35" s="173"/>
      <c r="T35" s="163"/>
    </row>
    <row r="36" spans="2:20">
      <c r="B36" s="170"/>
      <c r="C36" s="178"/>
      <c r="D36" s="183"/>
      <c r="E36" s="184"/>
      <c r="F36" s="183"/>
      <c r="G36" s="173"/>
      <c r="T36" s="163"/>
    </row>
    <row r="37" spans="2:20">
      <c r="B37" s="170"/>
      <c r="C37" s="185" t="s">
        <v>24</v>
      </c>
      <c r="D37" s="185"/>
      <c r="E37" s="186">
        <f>SUM(E32:E35)</f>
        <v>3.1300000000000003</v>
      </c>
      <c r="F37" s="187">
        <f>SUM(F32:F35)</f>
        <v>124721.83681915696</v>
      </c>
      <c r="G37" s="173"/>
      <c r="T37" s="163"/>
    </row>
    <row r="38" spans="2:20">
      <c r="B38" s="170"/>
      <c r="C38" s="189"/>
      <c r="D38" s="189"/>
      <c r="E38" s="189"/>
      <c r="F38" s="189"/>
      <c r="G38" s="173"/>
      <c r="T38" s="163"/>
    </row>
    <row r="39" spans="2:20">
      <c r="B39" s="170"/>
      <c r="C39" s="190" t="s">
        <v>27</v>
      </c>
      <c r="D39" s="189"/>
      <c r="E39" s="191">
        <f>[3]Summary!$C$50</f>
        <v>0.21120948717799651</v>
      </c>
      <c r="F39" s="192">
        <f>F37*E39</f>
        <v>26342.435194471906</v>
      </c>
      <c r="G39" s="173"/>
      <c r="T39" s="163"/>
    </row>
    <row r="40" spans="2:20">
      <c r="B40" s="170"/>
      <c r="C40" s="189"/>
      <c r="D40" s="189"/>
      <c r="E40" s="189"/>
      <c r="F40" s="193"/>
      <c r="G40" s="173"/>
    </row>
    <row r="41" spans="2:20">
      <c r="B41" s="170"/>
      <c r="C41" s="185" t="s">
        <v>30</v>
      </c>
      <c r="D41" s="194"/>
      <c r="E41" s="194"/>
      <c r="F41" s="195">
        <f>F37+F39</f>
        <v>151064.27201362886</v>
      </c>
      <c r="G41" s="173"/>
    </row>
    <row r="42" spans="2:20">
      <c r="B42" s="170"/>
      <c r="C42" s="178"/>
      <c r="D42" s="189"/>
      <c r="E42" s="189"/>
      <c r="F42" s="192"/>
      <c r="G42" s="173"/>
    </row>
    <row r="43" spans="2:20">
      <c r="B43" s="170"/>
      <c r="C43" s="190" t="s">
        <v>33</v>
      </c>
      <c r="D43" s="189"/>
      <c r="E43" s="196">
        <f>$S$10</f>
        <v>6660.0522057504313</v>
      </c>
      <c r="F43" s="197">
        <f t="shared" ref="F43:F48" si="2">E43*$E$37</f>
        <v>20845.963403998852</v>
      </c>
      <c r="G43" s="173"/>
    </row>
    <row r="44" spans="2:20">
      <c r="B44" s="170"/>
      <c r="C44" s="190" t="s">
        <v>73</v>
      </c>
      <c r="D44" s="189"/>
      <c r="E44" s="196">
        <f>$S$11</f>
        <v>3250</v>
      </c>
      <c r="F44" s="197">
        <f t="shared" si="2"/>
        <v>10172.500000000002</v>
      </c>
      <c r="G44" s="173"/>
    </row>
    <row r="45" spans="2:20">
      <c r="B45" s="170"/>
      <c r="C45" s="190" t="s">
        <v>34</v>
      </c>
      <c r="D45" s="189"/>
      <c r="E45" s="196">
        <f>$S$12</f>
        <v>850</v>
      </c>
      <c r="F45" s="197">
        <f t="shared" si="2"/>
        <v>2660.5000000000005</v>
      </c>
      <c r="G45" s="173"/>
    </row>
    <row r="46" spans="2:20">
      <c r="B46" s="170"/>
      <c r="C46" s="190" t="s">
        <v>35</v>
      </c>
      <c r="D46" s="189"/>
      <c r="E46" s="196">
        <f>$S$13</f>
        <v>400</v>
      </c>
      <c r="F46" s="197">
        <f t="shared" si="2"/>
        <v>1252.0000000000002</v>
      </c>
      <c r="G46" s="173"/>
    </row>
    <row r="47" spans="2:20">
      <c r="B47" s="170"/>
      <c r="C47" s="190" t="s">
        <v>36</v>
      </c>
      <c r="D47" s="189"/>
      <c r="E47" s="196">
        <f>$S$14</f>
        <v>1500</v>
      </c>
      <c r="F47" s="197">
        <f t="shared" si="2"/>
        <v>4695.0000000000009</v>
      </c>
      <c r="G47" s="173"/>
    </row>
    <row r="48" spans="2:20">
      <c r="B48" s="170"/>
      <c r="C48" s="190" t="s">
        <v>37</v>
      </c>
      <c r="D48" s="189"/>
      <c r="E48" s="196">
        <f>$S$15</f>
        <v>1200</v>
      </c>
      <c r="F48" s="197">
        <f t="shared" si="2"/>
        <v>3756.0000000000005</v>
      </c>
      <c r="G48" s="173"/>
    </row>
    <row r="49" spans="2:7">
      <c r="B49" s="170"/>
      <c r="C49" s="185" t="s">
        <v>40</v>
      </c>
      <c r="D49" s="194"/>
      <c r="E49" s="194"/>
      <c r="F49" s="211">
        <f>SUM(F41:F48)</f>
        <v>194446.2354176277</v>
      </c>
      <c r="G49" s="173"/>
    </row>
    <row r="50" spans="2:7" ht="15.75" thickBot="1">
      <c r="B50" s="170"/>
      <c r="C50" s="212" t="s">
        <v>43</v>
      </c>
      <c r="D50" s="213"/>
      <c r="E50" s="214">
        <f>[3]Summary!$D$51</f>
        <v>0.12</v>
      </c>
      <c r="F50" s="215">
        <f>F49*E50</f>
        <v>23333.548250115324</v>
      </c>
      <c r="G50" s="173"/>
    </row>
    <row r="51" spans="2:7" ht="15.75" thickTop="1">
      <c r="B51" s="170"/>
      <c r="C51" s="190" t="s">
        <v>46</v>
      </c>
      <c r="D51" s="190"/>
      <c r="E51" s="190"/>
      <c r="F51" s="216">
        <f>SUM(F49:F50)</f>
        <v>217779.78366774303</v>
      </c>
      <c r="G51" s="173"/>
    </row>
    <row r="52" spans="2:7">
      <c r="B52" s="170"/>
      <c r="C52" s="190" t="s">
        <v>48</v>
      </c>
      <c r="D52" s="190"/>
      <c r="E52" s="191">
        <f>[3]CAF!$BC$27</f>
        <v>5.4121725731895332E-2</v>
      </c>
      <c r="F52" s="216">
        <f>F51+(F51*E52)</f>
        <v>229566.40138936011</v>
      </c>
      <c r="G52" s="173"/>
    </row>
    <row r="53" spans="2:7" ht="15.75" thickBot="1">
      <c r="B53" s="170"/>
      <c r="C53" s="190" t="s">
        <v>92</v>
      </c>
      <c r="D53" s="189"/>
      <c r="E53" s="191"/>
      <c r="F53" s="217">
        <f>F52*0.8</f>
        <v>183653.12111148809</v>
      </c>
      <c r="G53" s="173"/>
    </row>
    <row r="54" spans="2:7" ht="15.75" thickBot="1">
      <c r="B54" s="170"/>
      <c r="C54" s="218" t="s">
        <v>53</v>
      </c>
      <c r="D54" s="189"/>
      <c r="E54" s="189"/>
      <c r="F54" s="219">
        <f>F53/12</f>
        <v>15304.426759290674</v>
      </c>
      <c r="G54" s="173"/>
    </row>
    <row r="55" spans="2:7" ht="7.5" customHeight="1" thickBot="1">
      <c r="B55" s="220"/>
      <c r="C55" s="221"/>
      <c r="D55" s="222"/>
      <c r="E55" s="222"/>
      <c r="F55" s="223"/>
      <c r="G55" s="224"/>
    </row>
    <row r="56" spans="2:7" ht="15.75" thickBot="1"/>
    <row r="57" spans="2:7">
      <c r="B57" s="164"/>
      <c r="C57" s="165"/>
      <c r="D57" s="723" t="s">
        <v>16</v>
      </c>
      <c r="E57" s="723"/>
      <c r="F57" s="165"/>
      <c r="G57" s="166"/>
    </row>
    <row r="58" spans="2:7">
      <c r="B58" s="170"/>
      <c r="C58" s="171"/>
      <c r="D58" s="172" t="s">
        <v>11</v>
      </c>
      <c r="E58" s="172" t="s">
        <v>12</v>
      </c>
      <c r="F58" s="172" t="s">
        <v>13</v>
      </c>
      <c r="G58" s="173"/>
    </row>
    <row r="59" spans="2:7">
      <c r="B59" s="170"/>
      <c r="C59" s="178" t="s">
        <v>15</v>
      </c>
      <c r="D59" s="179">
        <f>[3]Summary!$D$3</f>
        <v>59445.949894732272</v>
      </c>
      <c r="E59" s="180">
        <f>K22</f>
        <v>0.2</v>
      </c>
      <c r="F59" s="179">
        <f>D59*E59</f>
        <v>11889.189978946455</v>
      </c>
      <c r="G59" s="173"/>
    </row>
    <row r="60" spans="2:7">
      <c r="B60" s="170"/>
      <c r="C60" s="178" t="s">
        <v>17</v>
      </c>
      <c r="D60" s="179">
        <f>[3]Summary!$D$4</f>
        <v>54148.47660227208</v>
      </c>
      <c r="E60" s="180">
        <f>L22</f>
        <v>0.45</v>
      </c>
      <c r="F60" s="179">
        <f>D60*E60</f>
        <v>24366.814471022437</v>
      </c>
      <c r="G60" s="173"/>
    </row>
    <row r="61" spans="2:7">
      <c r="B61" s="170"/>
      <c r="C61" s="178" t="s">
        <v>19</v>
      </c>
      <c r="D61" s="182">
        <f>S7</f>
        <v>36813</v>
      </c>
      <c r="E61" s="180">
        <f>M22</f>
        <v>3</v>
      </c>
      <c r="F61" s="179">
        <f>D61*E61</f>
        <v>110439</v>
      </c>
      <c r="G61" s="173"/>
    </row>
    <row r="62" spans="2:7">
      <c r="B62" s="170"/>
      <c r="C62" s="178" t="s">
        <v>21</v>
      </c>
      <c r="D62" s="179">
        <f>[3]Summary!$D$6</f>
        <v>31960.232260837322</v>
      </c>
      <c r="E62" s="180">
        <f>N22</f>
        <v>0.11</v>
      </c>
      <c r="F62" s="179">
        <f>D62*E62</f>
        <v>3515.6255486921054</v>
      </c>
      <c r="G62" s="173"/>
    </row>
    <row r="63" spans="2:7">
      <c r="B63" s="170"/>
      <c r="C63" s="178"/>
      <c r="D63" s="183"/>
      <c r="E63" s="184"/>
      <c r="F63" s="183"/>
      <c r="G63" s="173"/>
    </row>
    <row r="64" spans="2:7">
      <c r="B64" s="170"/>
      <c r="C64" s="185" t="s">
        <v>24</v>
      </c>
      <c r="D64" s="185"/>
      <c r="E64" s="186">
        <f>SUM(E59:E62)</f>
        <v>3.76</v>
      </c>
      <c r="F64" s="187">
        <f>SUM(F59:F62)</f>
        <v>150210.629998661</v>
      </c>
      <c r="G64" s="173"/>
    </row>
    <row r="65" spans="2:7">
      <c r="B65" s="170"/>
      <c r="C65" s="189"/>
      <c r="D65" s="189"/>
      <c r="E65" s="189"/>
      <c r="F65" s="189"/>
      <c r="G65" s="173"/>
    </row>
    <row r="66" spans="2:7">
      <c r="B66" s="170"/>
      <c r="C66" s="190" t="s">
        <v>27</v>
      </c>
      <c r="D66" s="189"/>
      <c r="E66" s="191">
        <f>[3]Summary!$C$50</f>
        <v>0.21120948717799651</v>
      </c>
      <c r="F66" s="192">
        <f>F64*E66</f>
        <v>31725.910130700966</v>
      </c>
      <c r="G66" s="173"/>
    </row>
    <row r="67" spans="2:7">
      <c r="B67" s="170"/>
      <c r="C67" s="189"/>
      <c r="D67" s="189"/>
      <c r="E67" s="189"/>
      <c r="F67" s="193"/>
      <c r="G67" s="173"/>
    </row>
    <row r="68" spans="2:7">
      <c r="B68" s="170"/>
      <c r="C68" s="185" t="s">
        <v>30</v>
      </c>
      <c r="D68" s="194"/>
      <c r="E68" s="194"/>
      <c r="F68" s="195">
        <f>F64+F66</f>
        <v>181936.54012936197</v>
      </c>
      <c r="G68" s="173"/>
    </row>
    <row r="69" spans="2:7">
      <c r="B69" s="170"/>
      <c r="C69" s="178"/>
      <c r="D69" s="189"/>
      <c r="E69" s="189"/>
      <c r="F69" s="192"/>
      <c r="G69" s="173"/>
    </row>
    <row r="70" spans="2:7">
      <c r="B70" s="170"/>
      <c r="C70" s="190" t="s">
        <v>33</v>
      </c>
      <c r="D70" s="189"/>
      <c r="E70" s="196">
        <f>$S$10</f>
        <v>6660.0522057504313</v>
      </c>
      <c r="F70" s="197">
        <f>E70*$E$64</f>
        <v>25041.796293621621</v>
      </c>
      <c r="G70" s="173"/>
    </row>
    <row r="71" spans="2:7">
      <c r="B71" s="170"/>
      <c r="C71" s="190" t="s">
        <v>73</v>
      </c>
      <c r="D71" s="189"/>
      <c r="E71" s="196">
        <f>$S$11</f>
        <v>3250</v>
      </c>
      <c r="F71" s="197">
        <f t="shared" ref="F71:F75" si="3">E71*$E$64</f>
        <v>12220</v>
      </c>
      <c r="G71" s="173"/>
    </row>
    <row r="72" spans="2:7">
      <c r="B72" s="170"/>
      <c r="C72" s="190" t="s">
        <v>34</v>
      </c>
      <c r="D72" s="189"/>
      <c r="E72" s="196">
        <f>$S$12</f>
        <v>850</v>
      </c>
      <c r="F72" s="197">
        <f t="shared" si="3"/>
        <v>3196</v>
      </c>
      <c r="G72" s="173"/>
    </row>
    <row r="73" spans="2:7">
      <c r="B73" s="170"/>
      <c r="C73" s="190" t="s">
        <v>35</v>
      </c>
      <c r="D73" s="189"/>
      <c r="E73" s="196">
        <f>$S$13</f>
        <v>400</v>
      </c>
      <c r="F73" s="197">
        <f t="shared" si="3"/>
        <v>1504</v>
      </c>
      <c r="G73" s="173"/>
    </row>
    <row r="74" spans="2:7">
      <c r="B74" s="170"/>
      <c r="C74" s="190" t="s">
        <v>36</v>
      </c>
      <c r="D74" s="189"/>
      <c r="E74" s="196">
        <f>$S$14</f>
        <v>1500</v>
      </c>
      <c r="F74" s="197">
        <f t="shared" si="3"/>
        <v>5640</v>
      </c>
      <c r="G74" s="173"/>
    </row>
    <row r="75" spans="2:7">
      <c r="B75" s="170"/>
      <c r="C75" s="190" t="s">
        <v>37</v>
      </c>
      <c r="D75" s="189"/>
      <c r="E75" s="196">
        <f>$S$15</f>
        <v>1200</v>
      </c>
      <c r="F75" s="197">
        <f t="shared" si="3"/>
        <v>4512</v>
      </c>
      <c r="G75" s="173"/>
    </row>
    <row r="76" spans="2:7">
      <c r="B76" s="170"/>
      <c r="C76" s="185" t="s">
        <v>40</v>
      </c>
      <c r="D76" s="194"/>
      <c r="E76" s="194"/>
      <c r="F76" s="211">
        <f>SUM(F68:F75)</f>
        <v>234050.33642298359</v>
      </c>
      <c r="G76" s="173"/>
    </row>
    <row r="77" spans="2:7" ht="15.75" thickBot="1">
      <c r="B77" s="170"/>
      <c r="C77" s="212" t="s">
        <v>43</v>
      </c>
      <c r="D77" s="213"/>
      <c r="E77" s="214">
        <f>[3]Summary!$D$51</f>
        <v>0.12</v>
      </c>
      <c r="F77" s="215">
        <f>F76*E77</f>
        <v>28086.04037075803</v>
      </c>
      <c r="G77" s="173"/>
    </row>
    <row r="78" spans="2:7" ht="15.75" thickTop="1">
      <c r="B78" s="170"/>
      <c r="C78" s="190" t="s">
        <v>46</v>
      </c>
      <c r="D78" s="190"/>
      <c r="E78" s="190"/>
      <c r="F78" s="216">
        <f>SUM(F76:F77)</f>
        <v>262136.37679374163</v>
      </c>
      <c r="G78" s="173"/>
    </row>
    <row r="79" spans="2:7">
      <c r="B79" s="170"/>
      <c r="C79" s="190" t="s">
        <v>48</v>
      </c>
      <c r="D79" s="189"/>
      <c r="E79" s="191">
        <f>[3]CAF!$BC$27</f>
        <v>5.4121725731895332E-2</v>
      </c>
      <c r="F79" s="216">
        <f>F78+(F78*E79)</f>
        <v>276323.64988292527</v>
      </c>
      <c r="G79" s="173"/>
    </row>
    <row r="80" spans="2:7" ht="15.75" thickBot="1">
      <c r="B80" s="170"/>
      <c r="C80" s="190" t="s">
        <v>92</v>
      </c>
      <c r="D80" s="189"/>
      <c r="E80" s="191"/>
      <c r="F80" s="217">
        <f>F79*0.8</f>
        <v>221058.91990634022</v>
      </c>
      <c r="G80" s="173"/>
    </row>
    <row r="81" spans="2:7" ht="15.75" thickBot="1">
      <c r="B81" s="170"/>
      <c r="C81" s="218" t="s">
        <v>53</v>
      </c>
      <c r="D81" s="189"/>
      <c r="E81" s="189"/>
      <c r="F81" s="228">
        <f>F80/12</f>
        <v>18421.576658861686</v>
      </c>
      <c r="G81" s="173"/>
    </row>
    <row r="82" spans="2:7" ht="6.75" customHeight="1" thickBot="1">
      <c r="B82" s="220"/>
      <c r="C82" s="221"/>
      <c r="D82" s="222"/>
      <c r="E82" s="222"/>
      <c r="F82" s="223"/>
      <c r="G82" s="224"/>
    </row>
    <row r="83" spans="2:7" ht="15.75" thickBot="1"/>
    <row r="84" spans="2:7">
      <c r="B84" s="164"/>
      <c r="C84" s="165"/>
      <c r="D84" s="723" t="s">
        <v>18</v>
      </c>
      <c r="E84" s="723"/>
      <c r="F84" s="165"/>
      <c r="G84" s="166"/>
    </row>
    <row r="85" spans="2:7">
      <c r="B85" s="170"/>
      <c r="C85" s="171"/>
      <c r="D85" s="172" t="s">
        <v>11</v>
      </c>
      <c r="E85" s="172" t="s">
        <v>12</v>
      </c>
      <c r="F85" s="172" t="s">
        <v>13</v>
      </c>
      <c r="G85" s="173"/>
    </row>
    <row r="86" spans="2:7">
      <c r="B86" s="170"/>
      <c r="C86" s="178" t="s">
        <v>15</v>
      </c>
      <c r="D86" s="179">
        <f>[3]Summary!$D$3</f>
        <v>59445.949894732272</v>
      </c>
      <c r="E86" s="180">
        <f>K23</f>
        <v>0.22</v>
      </c>
      <c r="F86" s="179">
        <f>D86*E86</f>
        <v>13078.1089768411</v>
      </c>
      <c r="G86" s="173"/>
    </row>
    <row r="87" spans="2:7">
      <c r="B87" s="170"/>
      <c r="C87" s="178" t="s">
        <v>17</v>
      </c>
      <c r="D87" s="179">
        <f>[3]Summary!$D$4</f>
        <v>54148.47660227208</v>
      </c>
      <c r="E87" s="180">
        <f>L23</f>
        <v>0.5</v>
      </c>
      <c r="F87" s="179">
        <f>D87*E87</f>
        <v>27074.23830113604</v>
      </c>
      <c r="G87" s="173"/>
    </row>
    <row r="88" spans="2:7">
      <c r="B88" s="170"/>
      <c r="C88" s="178" t="s">
        <v>19</v>
      </c>
      <c r="D88" s="182">
        <f>S7</f>
        <v>36813</v>
      </c>
      <c r="E88" s="180">
        <f>M23</f>
        <v>3.5</v>
      </c>
      <c r="F88" s="179">
        <f>D88*E88</f>
        <v>128845.5</v>
      </c>
      <c r="G88" s="173"/>
    </row>
    <row r="89" spans="2:7">
      <c r="B89" s="170"/>
      <c r="C89" s="178" t="s">
        <v>21</v>
      </c>
      <c r="D89" s="179">
        <f>[3]Summary!$D$6</f>
        <v>31960.232260837322</v>
      </c>
      <c r="E89" s="180">
        <f>N23</f>
        <v>0.13</v>
      </c>
      <c r="F89" s="179">
        <f>D89*E89</f>
        <v>4154.8301939088524</v>
      </c>
      <c r="G89" s="173"/>
    </row>
    <row r="90" spans="2:7">
      <c r="B90" s="170"/>
      <c r="C90" s="178"/>
      <c r="D90" s="183"/>
      <c r="E90" s="184"/>
      <c r="F90" s="183"/>
      <c r="G90" s="173"/>
    </row>
    <row r="91" spans="2:7">
      <c r="B91" s="170"/>
      <c r="C91" s="185" t="s">
        <v>24</v>
      </c>
      <c r="D91" s="185"/>
      <c r="E91" s="186">
        <f>SUM(E86:E89)</f>
        <v>4.3499999999999996</v>
      </c>
      <c r="F91" s="187">
        <f>SUM(F86:F89)</f>
        <v>173152.67747188601</v>
      </c>
      <c r="G91" s="173"/>
    </row>
    <row r="92" spans="2:7">
      <c r="B92" s="170"/>
      <c r="C92" s="189"/>
      <c r="D92" s="189"/>
      <c r="E92" s="189"/>
      <c r="F92" s="189"/>
      <c r="G92" s="173"/>
    </row>
    <row r="93" spans="2:7">
      <c r="B93" s="170"/>
      <c r="C93" s="190" t="s">
        <v>27</v>
      </c>
      <c r="D93" s="189"/>
      <c r="E93" s="191">
        <f>[3]Summary!$C$50</f>
        <v>0.21120948717799651</v>
      </c>
      <c r="F93" s="192">
        <f>F91*E93</f>
        <v>36571.488212334072</v>
      </c>
      <c r="G93" s="173"/>
    </row>
    <row r="94" spans="2:7">
      <c r="B94" s="170"/>
      <c r="C94" s="189"/>
      <c r="D94" s="189"/>
      <c r="E94" s="189"/>
      <c r="F94" s="193"/>
      <c r="G94" s="173"/>
    </row>
    <row r="95" spans="2:7">
      <c r="B95" s="170"/>
      <c r="C95" s="185" t="s">
        <v>30</v>
      </c>
      <c r="D95" s="194"/>
      <c r="E95" s="194"/>
      <c r="F95" s="195">
        <f>F91+F93</f>
        <v>209724.16568422009</v>
      </c>
      <c r="G95" s="173"/>
    </row>
    <row r="96" spans="2:7">
      <c r="B96" s="170"/>
      <c r="C96" s="178"/>
      <c r="D96" s="189"/>
      <c r="E96" s="189"/>
      <c r="F96" s="192"/>
      <c r="G96" s="173"/>
    </row>
    <row r="97" spans="2:7">
      <c r="B97" s="170"/>
      <c r="C97" s="190" t="s">
        <v>33</v>
      </c>
      <c r="D97" s="189"/>
      <c r="E97" s="196">
        <f>$S$10</f>
        <v>6660.0522057504313</v>
      </c>
      <c r="F97" s="197">
        <f t="shared" ref="F97:F102" si="4">E97*$E$91</f>
        <v>28971.227095014372</v>
      </c>
      <c r="G97" s="173"/>
    </row>
    <row r="98" spans="2:7">
      <c r="B98" s="170"/>
      <c r="C98" s="190" t="s">
        <v>73</v>
      </c>
      <c r="D98" s="189"/>
      <c r="E98" s="196">
        <f>$S$11</f>
        <v>3250</v>
      </c>
      <c r="F98" s="197">
        <f t="shared" si="4"/>
        <v>14137.499999999998</v>
      </c>
      <c r="G98" s="173"/>
    </row>
    <row r="99" spans="2:7">
      <c r="B99" s="170"/>
      <c r="C99" s="190" t="s">
        <v>34</v>
      </c>
      <c r="D99" s="189"/>
      <c r="E99" s="196">
        <f>$S$12</f>
        <v>850</v>
      </c>
      <c r="F99" s="197">
        <f t="shared" si="4"/>
        <v>3697.4999999999995</v>
      </c>
      <c r="G99" s="173"/>
    </row>
    <row r="100" spans="2:7">
      <c r="B100" s="170"/>
      <c r="C100" s="190" t="s">
        <v>35</v>
      </c>
      <c r="D100" s="189"/>
      <c r="E100" s="196">
        <f>$S$13</f>
        <v>400</v>
      </c>
      <c r="F100" s="197">
        <f t="shared" si="4"/>
        <v>1739.9999999999998</v>
      </c>
      <c r="G100" s="173"/>
    </row>
    <row r="101" spans="2:7">
      <c r="B101" s="170"/>
      <c r="C101" s="190" t="s">
        <v>36</v>
      </c>
      <c r="D101" s="189"/>
      <c r="E101" s="196">
        <f>$S$14</f>
        <v>1500</v>
      </c>
      <c r="F101" s="197">
        <f t="shared" si="4"/>
        <v>6524.9999999999991</v>
      </c>
      <c r="G101" s="173"/>
    </row>
    <row r="102" spans="2:7">
      <c r="B102" s="170"/>
      <c r="C102" s="190" t="s">
        <v>37</v>
      </c>
      <c r="D102" s="189"/>
      <c r="E102" s="196">
        <f>$S$15</f>
        <v>1200</v>
      </c>
      <c r="F102" s="197">
        <f t="shared" si="4"/>
        <v>5220</v>
      </c>
      <c r="G102" s="173"/>
    </row>
    <row r="103" spans="2:7">
      <c r="B103" s="170"/>
      <c r="C103" s="185" t="s">
        <v>40</v>
      </c>
      <c r="D103" s="194"/>
      <c r="E103" s="194"/>
      <c r="F103" s="211">
        <f>SUM(F95:F102)</f>
        <v>270015.39277923445</v>
      </c>
      <c r="G103" s="173"/>
    </row>
    <row r="104" spans="2:7" ht="15.75" thickBot="1">
      <c r="B104" s="170"/>
      <c r="C104" s="212" t="s">
        <v>43</v>
      </c>
      <c r="D104" s="213"/>
      <c r="E104" s="214">
        <f>[3]Summary!$D$51</f>
        <v>0.12</v>
      </c>
      <c r="F104" s="215">
        <f>F103*E104</f>
        <v>32401.847133508134</v>
      </c>
      <c r="G104" s="173"/>
    </row>
    <row r="105" spans="2:7" ht="15.75" thickTop="1">
      <c r="B105" s="170"/>
      <c r="C105" s="190" t="s">
        <v>46</v>
      </c>
      <c r="D105" s="190"/>
      <c r="E105" s="190"/>
      <c r="F105" s="216">
        <f>SUM(F103:F104)</f>
        <v>302417.23991274257</v>
      </c>
      <c r="G105" s="173"/>
    </row>
    <row r="106" spans="2:7">
      <c r="B106" s="170"/>
      <c r="C106" s="190" t="s">
        <v>48</v>
      </c>
      <c r="D106" s="189"/>
      <c r="E106" s="191">
        <f>[3]CAF!$BC$27</f>
        <v>5.4121725731895332E-2</v>
      </c>
      <c r="F106" s="216">
        <f>F105+(F105*E106)</f>
        <v>318784.58282789681</v>
      </c>
      <c r="G106" s="173"/>
    </row>
    <row r="107" spans="2:7" ht="15.75" thickBot="1">
      <c r="B107" s="170"/>
      <c r="C107" s="190" t="s">
        <v>92</v>
      </c>
      <c r="D107" s="189"/>
      <c r="E107" s="191"/>
      <c r="F107" s="217">
        <f>F106*0.8</f>
        <v>255027.66626231745</v>
      </c>
      <c r="G107" s="173"/>
    </row>
    <row r="108" spans="2:7" ht="15.75" thickBot="1">
      <c r="B108" s="170"/>
      <c r="C108" s="218" t="s">
        <v>53</v>
      </c>
      <c r="D108" s="189"/>
      <c r="E108" s="189"/>
      <c r="F108" s="219">
        <f>F107/12</f>
        <v>21252.305521859787</v>
      </c>
      <c r="G108" s="173"/>
    </row>
    <row r="109" spans="2:7" ht="6.75" customHeight="1" thickBot="1">
      <c r="B109" s="220"/>
      <c r="C109" s="221"/>
      <c r="D109" s="222"/>
      <c r="E109" s="222"/>
      <c r="F109" s="223"/>
      <c r="G109" s="224"/>
    </row>
    <row r="110" spans="2:7" ht="15.75" thickBot="1"/>
    <row r="111" spans="2:7">
      <c r="B111" s="164"/>
      <c r="C111" s="165"/>
      <c r="D111" s="723" t="s">
        <v>20</v>
      </c>
      <c r="E111" s="723"/>
      <c r="F111" s="165"/>
      <c r="G111" s="166"/>
    </row>
    <row r="112" spans="2:7">
      <c r="B112" s="170"/>
      <c r="C112" s="171"/>
      <c r="D112" s="172" t="s">
        <v>11</v>
      </c>
      <c r="E112" s="172" t="s">
        <v>12</v>
      </c>
      <c r="F112" s="172" t="s">
        <v>13</v>
      </c>
      <c r="G112" s="173"/>
    </row>
    <row r="113" spans="2:7">
      <c r="B113" s="170"/>
      <c r="C113" s="178" t="s">
        <v>15</v>
      </c>
      <c r="D113" s="179">
        <f>[3]Summary!$D$3</f>
        <v>59445.949894732272</v>
      </c>
      <c r="E113" s="180">
        <f>K24</f>
        <v>0.25</v>
      </c>
      <c r="F113" s="179">
        <f>D113*E113</f>
        <v>14861.487473683068</v>
      </c>
      <c r="G113" s="173"/>
    </row>
    <row r="114" spans="2:7">
      <c r="B114" s="170"/>
      <c r="C114" s="178" t="s">
        <v>17</v>
      </c>
      <c r="D114" s="179">
        <f>[3]Summary!$D$4</f>
        <v>54148.47660227208</v>
      </c>
      <c r="E114" s="180">
        <f>L24</f>
        <v>0.57999999999999996</v>
      </c>
      <c r="F114" s="179">
        <f>D114*E114</f>
        <v>31406.116429317804</v>
      </c>
      <c r="G114" s="173"/>
    </row>
    <row r="115" spans="2:7">
      <c r="B115" s="170"/>
      <c r="C115" s="178" t="s">
        <v>19</v>
      </c>
      <c r="D115" s="182">
        <f>S7</f>
        <v>36813</v>
      </c>
      <c r="E115" s="180">
        <f>M24</f>
        <v>4</v>
      </c>
      <c r="F115" s="179">
        <f>D115*E115</f>
        <v>147252</v>
      </c>
      <c r="G115" s="173"/>
    </row>
    <row r="116" spans="2:7">
      <c r="B116" s="170"/>
      <c r="C116" s="178" t="s">
        <v>21</v>
      </c>
      <c r="D116" s="179">
        <f>[3]Summary!$D$6</f>
        <v>31960.232260837322</v>
      </c>
      <c r="E116" s="180">
        <f>N24</f>
        <v>0.14000000000000001</v>
      </c>
      <c r="F116" s="179">
        <f>D116*E116</f>
        <v>4474.4325165172258</v>
      </c>
      <c r="G116" s="173"/>
    </row>
    <row r="117" spans="2:7">
      <c r="B117" s="170"/>
      <c r="C117" s="178"/>
      <c r="D117" s="183"/>
      <c r="E117" s="184"/>
      <c r="F117" s="183"/>
      <c r="G117" s="173"/>
    </row>
    <row r="118" spans="2:7">
      <c r="B118" s="170"/>
      <c r="C118" s="185" t="s">
        <v>24</v>
      </c>
      <c r="D118" s="185"/>
      <c r="E118" s="186">
        <f>SUM(E113:E116)</f>
        <v>4.97</v>
      </c>
      <c r="F118" s="187">
        <f>SUM(F113:F116)</f>
        <v>197994.03641951812</v>
      </c>
      <c r="G118" s="173"/>
    </row>
    <row r="119" spans="2:7">
      <c r="B119" s="170"/>
      <c r="C119" s="189"/>
      <c r="D119" s="189"/>
      <c r="E119" s="189"/>
      <c r="F119" s="189"/>
      <c r="G119" s="173"/>
    </row>
    <row r="120" spans="2:7">
      <c r="B120" s="170"/>
      <c r="C120" s="190" t="s">
        <v>27</v>
      </c>
      <c r="D120" s="189"/>
      <c r="E120" s="191">
        <f>[3]Summary!$C$50</f>
        <v>0.21120948717799651</v>
      </c>
      <c r="F120" s="192">
        <f>F118*E120</f>
        <v>41818.218896467988</v>
      </c>
      <c r="G120" s="173"/>
    </row>
    <row r="121" spans="2:7">
      <c r="B121" s="170"/>
      <c r="C121" s="189"/>
      <c r="D121" s="189"/>
      <c r="E121" s="189"/>
      <c r="F121" s="193"/>
      <c r="G121" s="173"/>
    </row>
    <row r="122" spans="2:7">
      <c r="B122" s="170"/>
      <c r="C122" s="185" t="s">
        <v>30</v>
      </c>
      <c r="D122" s="194"/>
      <c r="E122" s="194"/>
      <c r="F122" s="195">
        <f>F118+F120</f>
        <v>239812.25531598611</v>
      </c>
      <c r="G122" s="173"/>
    </row>
    <row r="123" spans="2:7">
      <c r="B123" s="170"/>
      <c r="C123" s="178"/>
      <c r="D123" s="189"/>
      <c r="E123" s="189"/>
      <c r="F123" s="192"/>
      <c r="G123" s="173"/>
    </row>
    <row r="124" spans="2:7">
      <c r="B124" s="170"/>
      <c r="C124" s="190" t="s">
        <v>33</v>
      </c>
      <c r="D124" s="189"/>
      <c r="E124" s="196">
        <f>$S$10</f>
        <v>6660.0522057504313</v>
      </c>
      <c r="F124" s="197">
        <f>E124*$E$118</f>
        <v>33100.459462579645</v>
      </c>
      <c r="G124" s="173"/>
    </row>
    <row r="125" spans="2:7">
      <c r="B125" s="170"/>
      <c r="C125" s="190" t="s">
        <v>73</v>
      </c>
      <c r="D125" s="189"/>
      <c r="E125" s="196">
        <f>$S$11</f>
        <v>3250</v>
      </c>
      <c r="F125" s="197">
        <f t="shared" ref="F125:F129" si="5">E125*$E$118</f>
        <v>16152.5</v>
      </c>
      <c r="G125" s="173"/>
    </row>
    <row r="126" spans="2:7">
      <c r="B126" s="170"/>
      <c r="C126" s="190" t="s">
        <v>34</v>
      </c>
      <c r="D126" s="189"/>
      <c r="E126" s="196">
        <f>$S$12</f>
        <v>850</v>
      </c>
      <c r="F126" s="197">
        <f t="shared" si="5"/>
        <v>4224.5</v>
      </c>
      <c r="G126" s="173"/>
    </row>
    <row r="127" spans="2:7">
      <c r="B127" s="170"/>
      <c r="C127" s="190" t="s">
        <v>35</v>
      </c>
      <c r="D127" s="189"/>
      <c r="E127" s="196">
        <f>$S$13</f>
        <v>400</v>
      </c>
      <c r="F127" s="197">
        <f t="shared" si="5"/>
        <v>1988</v>
      </c>
      <c r="G127" s="173"/>
    </row>
    <row r="128" spans="2:7">
      <c r="B128" s="170"/>
      <c r="C128" s="190" t="s">
        <v>36</v>
      </c>
      <c r="D128" s="189"/>
      <c r="E128" s="196">
        <f>$S$14</f>
        <v>1500</v>
      </c>
      <c r="F128" s="197">
        <f t="shared" si="5"/>
        <v>7455</v>
      </c>
      <c r="G128" s="173"/>
    </row>
    <row r="129" spans="2:7">
      <c r="B129" s="170"/>
      <c r="C129" s="190" t="s">
        <v>37</v>
      </c>
      <c r="D129" s="189"/>
      <c r="E129" s="196">
        <f>$S$15</f>
        <v>1200</v>
      </c>
      <c r="F129" s="197">
        <f t="shared" si="5"/>
        <v>5964</v>
      </c>
      <c r="G129" s="173"/>
    </row>
    <row r="130" spans="2:7">
      <c r="B130" s="170"/>
      <c r="C130" s="185" t="s">
        <v>40</v>
      </c>
      <c r="D130" s="194"/>
      <c r="E130" s="194"/>
      <c r="F130" s="211">
        <f>SUM(F122:F129)</f>
        <v>308696.71477856574</v>
      </c>
      <c r="G130" s="173"/>
    </row>
    <row r="131" spans="2:7" ht="15.75" thickBot="1">
      <c r="B131" s="170"/>
      <c r="C131" s="212" t="s">
        <v>43</v>
      </c>
      <c r="D131" s="213"/>
      <c r="E131" s="214">
        <f>[3]Summary!$D$51</f>
        <v>0.12</v>
      </c>
      <c r="F131" s="215">
        <f>F130*E131</f>
        <v>37043.605773427887</v>
      </c>
      <c r="G131" s="173"/>
    </row>
    <row r="132" spans="2:7" ht="15.75" thickTop="1">
      <c r="B132" s="170"/>
      <c r="C132" s="190" t="s">
        <v>46</v>
      </c>
      <c r="D132" s="190"/>
      <c r="E132" s="190"/>
      <c r="F132" s="216">
        <f>SUM(F130:F131)</f>
        <v>345740.32055199362</v>
      </c>
      <c r="G132" s="173"/>
    </row>
    <row r="133" spans="2:7">
      <c r="B133" s="170"/>
      <c r="C133" s="190" t="s">
        <v>48</v>
      </c>
      <c r="D133" s="189"/>
      <c r="E133" s="191">
        <f>[3]CAF!$BC$27</f>
        <v>5.4121725731895332E-2</v>
      </c>
      <c r="F133" s="216">
        <f>F132+(F132*E133)</f>
        <v>364452.38335536618</v>
      </c>
      <c r="G133" s="173"/>
    </row>
    <row r="134" spans="2:7" ht="15.75" thickBot="1">
      <c r="B134" s="170"/>
      <c r="C134" s="190" t="s">
        <v>92</v>
      </c>
      <c r="D134" s="189"/>
      <c r="E134" s="191"/>
      <c r="F134" s="217">
        <f>F133*0.8</f>
        <v>291561.90668429295</v>
      </c>
      <c r="G134" s="173"/>
    </row>
    <row r="135" spans="2:7" ht="15.75" thickBot="1">
      <c r="B135" s="170"/>
      <c r="C135" s="218" t="s">
        <v>53</v>
      </c>
      <c r="D135" s="189"/>
      <c r="E135" s="189"/>
      <c r="F135" s="219">
        <f>F134/12</f>
        <v>24296.825557024411</v>
      </c>
      <c r="G135" s="173"/>
    </row>
    <row r="136" spans="2:7" ht="6" customHeight="1" thickBot="1">
      <c r="B136" s="220"/>
      <c r="C136" s="221"/>
      <c r="D136" s="222"/>
      <c r="E136" s="222"/>
      <c r="F136" s="223"/>
      <c r="G136" s="224"/>
    </row>
    <row r="137" spans="2:7" ht="15.75" thickBot="1"/>
    <row r="138" spans="2:7">
      <c r="B138" s="164"/>
      <c r="C138" s="165"/>
      <c r="D138" s="723" t="s">
        <v>22</v>
      </c>
      <c r="E138" s="723"/>
      <c r="F138" s="165"/>
      <c r="G138" s="166"/>
    </row>
    <row r="139" spans="2:7">
      <c r="B139" s="170"/>
      <c r="C139" s="171"/>
      <c r="D139" s="172" t="s">
        <v>11</v>
      </c>
      <c r="E139" s="172" t="s">
        <v>12</v>
      </c>
      <c r="F139" s="172" t="s">
        <v>13</v>
      </c>
      <c r="G139" s="173"/>
    </row>
    <row r="140" spans="2:7">
      <c r="B140" s="170"/>
      <c r="C140" s="178" t="s">
        <v>15</v>
      </c>
      <c r="D140" s="179">
        <f>[3]Summary!$D$3</f>
        <v>59445.949894732272</v>
      </c>
      <c r="E140" s="180">
        <f>K25</f>
        <v>0.28000000000000003</v>
      </c>
      <c r="F140" s="179">
        <f>D140*E140</f>
        <v>16644.865970525039</v>
      </c>
      <c r="G140" s="173"/>
    </row>
    <row r="141" spans="2:7">
      <c r="B141" s="170"/>
      <c r="C141" s="178" t="s">
        <v>17</v>
      </c>
      <c r="D141" s="179">
        <f>[3]Summary!$D$4</f>
        <v>54148.47660227208</v>
      </c>
      <c r="E141" s="180">
        <f>L25</f>
        <v>0.65</v>
      </c>
      <c r="F141" s="179">
        <f>D141*E141</f>
        <v>35196.509791476856</v>
      </c>
      <c r="G141" s="173"/>
    </row>
    <row r="142" spans="2:7">
      <c r="B142" s="170"/>
      <c r="C142" s="178" t="s">
        <v>19</v>
      </c>
      <c r="D142" s="182">
        <f>S7</f>
        <v>36813</v>
      </c>
      <c r="E142" s="180">
        <f>M25</f>
        <v>4.5</v>
      </c>
      <c r="F142" s="179">
        <f>D142*E142</f>
        <v>165658.5</v>
      </c>
      <c r="G142" s="173"/>
    </row>
    <row r="143" spans="2:7">
      <c r="B143" s="170"/>
      <c r="C143" s="178" t="s">
        <v>21</v>
      </c>
      <c r="D143" s="179">
        <f>[3]Summary!$D$6</f>
        <v>31960.232260837322</v>
      </c>
      <c r="E143" s="180">
        <f>N25</f>
        <v>0.15</v>
      </c>
      <c r="F143" s="179">
        <f>D143*E143</f>
        <v>4794.0348391255984</v>
      </c>
      <c r="G143" s="173"/>
    </row>
    <row r="144" spans="2:7">
      <c r="B144" s="170"/>
      <c r="C144" s="178"/>
      <c r="D144" s="183"/>
      <c r="E144" s="184"/>
      <c r="F144" s="183"/>
      <c r="G144" s="173"/>
    </row>
    <row r="145" spans="2:7">
      <c r="B145" s="170"/>
      <c r="C145" s="185" t="s">
        <v>24</v>
      </c>
      <c r="D145" s="185"/>
      <c r="E145" s="186">
        <f>SUM(E140:E143)</f>
        <v>5.58</v>
      </c>
      <c r="F145" s="187">
        <f>SUM(F140:F143)</f>
        <v>222293.91060112751</v>
      </c>
      <c r="G145" s="173"/>
    </row>
    <row r="146" spans="2:7">
      <c r="B146" s="170"/>
      <c r="C146" s="189"/>
      <c r="D146" s="189"/>
      <c r="E146" s="189"/>
      <c r="F146" s="189"/>
      <c r="G146" s="173"/>
    </row>
    <row r="147" spans="2:7">
      <c r="B147" s="170"/>
      <c r="C147" s="190" t="s">
        <v>27</v>
      </c>
      <c r="D147" s="189"/>
      <c r="E147" s="191">
        <f>[3]Summary!$C$50</f>
        <v>0.21120948717799651</v>
      </c>
      <c r="F147" s="192">
        <f>F145*E147</f>
        <v>46950.582860855546</v>
      </c>
      <c r="G147" s="173"/>
    </row>
    <row r="148" spans="2:7">
      <c r="B148" s="170"/>
      <c r="C148" s="189"/>
      <c r="D148" s="189"/>
      <c r="E148" s="189"/>
      <c r="F148" s="193"/>
      <c r="G148" s="173"/>
    </row>
    <row r="149" spans="2:7">
      <c r="B149" s="170"/>
      <c r="C149" s="185" t="s">
        <v>30</v>
      </c>
      <c r="D149" s="194"/>
      <c r="E149" s="194"/>
      <c r="F149" s="195">
        <f>F145+F147</f>
        <v>269244.49346198305</v>
      </c>
      <c r="G149" s="173"/>
    </row>
    <row r="150" spans="2:7">
      <c r="B150" s="170"/>
      <c r="C150" s="178"/>
      <c r="D150" s="189"/>
      <c r="E150" s="189"/>
      <c r="F150" s="192"/>
      <c r="G150" s="173"/>
    </row>
    <row r="151" spans="2:7">
      <c r="B151" s="170"/>
      <c r="C151" s="190" t="s">
        <v>33</v>
      </c>
      <c r="D151" s="189"/>
      <c r="E151" s="196">
        <f>$S$10</f>
        <v>6660.0522057504313</v>
      </c>
      <c r="F151" s="197">
        <f t="shared" ref="F151:F156" si="6">E151*$E$145</f>
        <v>37163.091308087409</v>
      </c>
      <c r="G151" s="173"/>
    </row>
    <row r="152" spans="2:7">
      <c r="B152" s="170"/>
      <c r="C152" s="190" t="s">
        <v>73</v>
      </c>
      <c r="D152" s="189"/>
      <c r="E152" s="196">
        <f>$S$11</f>
        <v>3250</v>
      </c>
      <c r="F152" s="197">
        <f t="shared" si="6"/>
        <v>18135</v>
      </c>
      <c r="G152" s="173"/>
    </row>
    <row r="153" spans="2:7">
      <c r="B153" s="170"/>
      <c r="C153" s="190" t="s">
        <v>34</v>
      </c>
      <c r="D153" s="189"/>
      <c r="E153" s="196">
        <f>$S$12</f>
        <v>850</v>
      </c>
      <c r="F153" s="197">
        <f t="shared" si="6"/>
        <v>4743</v>
      </c>
      <c r="G153" s="173"/>
    </row>
    <row r="154" spans="2:7">
      <c r="B154" s="170"/>
      <c r="C154" s="190" t="s">
        <v>35</v>
      </c>
      <c r="D154" s="189"/>
      <c r="E154" s="196">
        <f>$S$13</f>
        <v>400</v>
      </c>
      <c r="F154" s="197">
        <f t="shared" si="6"/>
        <v>2232</v>
      </c>
      <c r="G154" s="173"/>
    </row>
    <row r="155" spans="2:7">
      <c r="B155" s="170"/>
      <c r="C155" s="190" t="s">
        <v>36</v>
      </c>
      <c r="D155" s="189"/>
      <c r="E155" s="196">
        <f>$S$14</f>
        <v>1500</v>
      </c>
      <c r="F155" s="197">
        <f t="shared" si="6"/>
        <v>8370</v>
      </c>
      <c r="G155" s="173"/>
    </row>
    <row r="156" spans="2:7">
      <c r="B156" s="170"/>
      <c r="C156" s="190" t="s">
        <v>37</v>
      </c>
      <c r="D156" s="189"/>
      <c r="E156" s="196">
        <f>$S$15</f>
        <v>1200</v>
      </c>
      <c r="F156" s="197">
        <f t="shared" si="6"/>
        <v>6696</v>
      </c>
      <c r="G156" s="173"/>
    </row>
    <row r="157" spans="2:7">
      <c r="B157" s="170"/>
      <c r="C157" s="185" t="s">
        <v>40</v>
      </c>
      <c r="D157" s="194"/>
      <c r="E157" s="194"/>
      <c r="F157" s="211">
        <f>SUM(F149:F156)</f>
        <v>346583.58477007045</v>
      </c>
      <c r="G157" s="173"/>
    </row>
    <row r="158" spans="2:7" ht="15.75" thickBot="1">
      <c r="B158" s="170"/>
      <c r="C158" s="212" t="s">
        <v>43</v>
      </c>
      <c r="D158" s="213"/>
      <c r="E158" s="214">
        <f>[3]Summary!$D$51</f>
        <v>0.12</v>
      </c>
      <c r="F158" s="215">
        <f>F157*E158</f>
        <v>41590.030172408449</v>
      </c>
      <c r="G158" s="173"/>
    </row>
    <row r="159" spans="2:7" ht="15.75" thickTop="1">
      <c r="B159" s="170"/>
      <c r="C159" s="190" t="s">
        <v>46</v>
      </c>
      <c r="D159" s="190"/>
      <c r="E159" s="190"/>
      <c r="F159" s="216">
        <f>SUM(F157:F158)</f>
        <v>388173.61494247889</v>
      </c>
      <c r="G159" s="173"/>
    </row>
    <row r="160" spans="2:7">
      <c r="B160" s="170"/>
      <c r="C160" s="190" t="s">
        <v>48</v>
      </c>
      <c r="D160" s="189"/>
      <c r="E160" s="191">
        <f>[3]CAF!$BC$27</f>
        <v>5.4121725731895332E-2</v>
      </c>
      <c r="F160" s="216">
        <f>F159+(F159*E160)</f>
        <v>409182.24086675409</v>
      </c>
      <c r="G160" s="173"/>
    </row>
    <row r="161" spans="2:7" ht="15.75" thickBot="1">
      <c r="B161" s="170"/>
      <c r="C161" s="190" t="s">
        <v>92</v>
      </c>
      <c r="D161" s="189"/>
      <c r="E161" s="191"/>
      <c r="F161" s="216">
        <f>F160*0.8</f>
        <v>327345.79269340332</v>
      </c>
      <c r="G161" s="173"/>
    </row>
    <row r="162" spans="2:7" ht="15.75" thickBot="1">
      <c r="B162" s="170"/>
      <c r="C162" s="218" t="s">
        <v>53</v>
      </c>
      <c r="D162" s="189"/>
      <c r="E162" s="189"/>
      <c r="F162" s="219">
        <f>F161/12</f>
        <v>27278.81605778361</v>
      </c>
      <c r="G162" s="173"/>
    </row>
    <row r="163" spans="2:7" ht="7.5" customHeight="1" thickBot="1">
      <c r="B163" s="220"/>
      <c r="C163" s="221"/>
      <c r="D163" s="222"/>
      <c r="E163" s="222"/>
      <c r="F163" s="223"/>
      <c r="G163" s="224"/>
    </row>
    <row r="164" spans="2:7" ht="15.75" thickBot="1"/>
    <row r="165" spans="2:7">
      <c r="B165" s="164"/>
      <c r="C165" s="165"/>
      <c r="D165" s="723" t="s">
        <v>23</v>
      </c>
      <c r="E165" s="723"/>
      <c r="F165" s="165"/>
      <c r="G165" s="166"/>
    </row>
    <row r="166" spans="2:7">
      <c r="B166" s="170"/>
      <c r="C166" s="171"/>
      <c r="D166" s="172" t="s">
        <v>11</v>
      </c>
      <c r="E166" s="172" t="s">
        <v>12</v>
      </c>
      <c r="F166" s="172" t="s">
        <v>13</v>
      </c>
      <c r="G166" s="173"/>
    </row>
    <row r="167" spans="2:7">
      <c r="B167" s="170"/>
      <c r="C167" s="178" t="s">
        <v>15</v>
      </c>
      <c r="D167" s="179">
        <f>[3]Summary!$D$3</f>
        <v>59445.949894732272</v>
      </c>
      <c r="E167" s="180">
        <f>K26</f>
        <v>0.3</v>
      </c>
      <c r="F167" s="179">
        <f>D167*E167</f>
        <v>17833.784968419681</v>
      </c>
      <c r="G167" s="173"/>
    </row>
    <row r="168" spans="2:7">
      <c r="B168" s="170"/>
      <c r="C168" s="178" t="s">
        <v>17</v>
      </c>
      <c r="D168" s="179">
        <f>[3]Summary!$D$4</f>
        <v>54148.47660227208</v>
      </c>
      <c r="E168" s="180">
        <f>L26</f>
        <v>0.75</v>
      </c>
      <c r="F168" s="179">
        <f>D168*E168</f>
        <v>40611.357451704062</v>
      </c>
      <c r="G168" s="173"/>
    </row>
    <row r="169" spans="2:7">
      <c r="B169" s="170"/>
      <c r="C169" s="178" t="s">
        <v>19</v>
      </c>
      <c r="D169" s="182">
        <f>S7</f>
        <v>36813</v>
      </c>
      <c r="E169" s="180">
        <f>M26</f>
        <v>5</v>
      </c>
      <c r="F169" s="179">
        <f>D169*E169</f>
        <v>184065</v>
      </c>
      <c r="G169" s="173"/>
    </row>
    <row r="170" spans="2:7">
      <c r="B170" s="170"/>
      <c r="C170" s="178" t="s">
        <v>21</v>
      </c>
      <c r="D170" s="179">
        <f>[3]Summary!$D$6</f>
        <v>31960.232260837322</v>
      </c>
      <c r="E170" s="180">
        <f>N26</f>
        <v>0.16</v>
      </c>
      <c r="F170" s="179">
        <f>D170*E170</f>
        <v>5113.6371617339719</v>
      </c>
      <c r="G170" s="173"/>
    </row>
    <row r="171" spans="2:7">
      <c r="B171" s="170"/>
      <c r="C171" s="178"/>
      <c r="D171" s="183"/>
      <c r="E171" s="184"/>
      <c r="F171" s="183"/>
      <c r="G171" s="173"/>
    </row>
    <row r="172" spans="2:7">
      <c r="B172" s="170"/>
      <c r="C172" s="185" t="s">
        <v>24</v>
      </c>
      <c r="D172" s="185"/>
      <c r="E172" s="186">
        <f>SUM(E167:E170)</f>
        <v>6.21</v>
      </c>
      <c r="F172" s="187">
        <f>SUM(F167:F170)</f>
        <v>247623.7795818577</v>
      </c>
      <c r="G172" s="173"/>
    </row>
    <row r="173" spans="2:7">
      <c r="B173" s="170"/>
      <c r="C173" s="189"/>
      <c r="D173" s="189"/>
      <c r="E173" s="189"/>
      <c r="F173" s="189"/>
      <c r="G173" s="173"/>
    </row>
    <row r="174" spans="2:7">
      <c r="B174" s="170"/>
      <c r="C174" s="190" t="s">
        <v>27</v>
      </c>
      <c r="D174" s="189"/>
      <c r="E174" s="191">
        <f>[3]Summary!$C$50</f>
        <v>0.21120948717799651</v>
      </c>
      <c r="F174" s="192">
        <f>F172*E174</f>
        <v>52300.491498561409</v>
      </c>
      <c r="G174" s="173"/>
    </row>
    <row r="175" spans="2:7">
      <c r="B175" s="170"/>
      <c r="C175" s="189"/>
      <c r="D175" s="189"/>
      <c r="E175" s="189"/>
      <c r="F175" s="193"/>
      <c r="G175" s="173"/>
    </row>
    <row r="176" spans="2:7">
      <c r="B176" s="170"/>
      <c r="C176" s="185" t="s">
        <v>30</v>
      </c>
      <c r="D176" s="194"/>
      <c r="E176" s="194"/>
      <c r="F176" s="195">
        <f>F172+F174</f>
        <v>299924.27108041913</v>
      </c>
      <c r="G176" s="173"/>
    </row>
    <row r="177" spans="2:7">
      <c r="B177" s="170"/>
      <c r="C177" s="178"/>
      <c r="D177" s="189"/>
      <c r="E177" s="189"/>
      <c r="F177" s="192"/>
      <c r="G177" s="173"/>
    </row>
    <row r="178" spans="2:7">
      <c r="B178" s="170"/>
      <c r="C178" s="190" t="s">
        <v>33</v>
      </c>
      <c r="D178" s="189"/>
      <c r="E178" s="196">
        <f>$S$10</f>
        <v>6660.0522057504313</v>
      </c>
      <c r="F178" s="197">
        <f t="shared" ref="F178:F183" si="7">E178*$E$172</f>
        <v>41358.924197710177</v>
      </c>
      <c r="G178" s="173"/>
    </row>
    <row r="179" spans="2:7">
      <c r="B179" s="170"/>
      <c r="C179" s="190" t="s">
        <v>73</v>
      </c>
      <c r="D179" s="189"/>
      <c r="E179" s="196">
        <f>$S$11</f>
        <v>3250</v>
      </c>
      <c r="F179" s="197">
        <f t="shared" si="7"/>
        <v>20182.5</v>
      </c>
      <c r="G179" s="173"/>
    </row>
    <row r="180" spans="2:7">
      <c r="B180" s="170"/>
      <c r="C180" s="190" t="s">
        <v>34</v>
      </c>
      <c r="D180" s="189"/>
      <c r="E180" s="196">
        <f>$S$12</f>
        <v>850</v>
      </c>
      <c r="F180" s="197">
        <f t="shared" si="7"/>
        <v>5278.5</v>
      </c>
      <c r="G180" s="173"/>
    </row>
    <row r="181" spans="2:7">
      <c r="B181" s="170"/>
      <c r="C181" s="190" t="s">
        <v>35</v>
      </c>
      <c r="D181" s="189"/>
      <c r="E181" s="196">
        <f>$S$13</f>
        <v>400</v>
      </c>
      <c r="F181" s="197">
        <f t="shared" si="7"/>
        <v>2484</v>
      </c>
      <c r="G181" s="173"/>
    </row>
    <row r="182" spans="2:7">
      <c r="B182" s="170"/>
      <c r="C182" s="190" t="s">
        <v>36</v>
      </c>
      <c r="D182" s="189"/>
      <c r="E182" s="196">
        <f>$S$14</f>
        <v>1500</v>
      </c>
      <c r="F182" s="197">
        <f t="shared" si="7"/>
        <v>9315</v>
      </c>
      <c r="G182" s="173"/>
    </row>
    <row r="183" spans="2:7">
      <c r="B183" s="170"/>
      <c r="C183" s="190" t="s">
        <v>37</v>
      </c>
      <c r="D183" s="189"/>
      <c r="E183" s="196">
        <f>$S$15</f>
        <v>1200</v>
      </c>
      <c r="F183" s="197">
        <f t="shared" si="7"/>
        <v>7452</v>
      </c>
      <c r="G183" s="173"/>
    </row>
    <row r="184" spans="2:7">
      <c r="B184" s="170"/>
      <c r="C184" s="185" t="s">
        <v>40</v>
      </c>
      <c r="D184" s="194"/>
      <c r="E184" s="194"/>
      <c r="F184" s="211">
        <f>SUM(F176:F183)</f>
        <v>385995.19527812931</v>
      </c>
      <c r="G184" s="173"/>
    </row>
    <row r="185" spans="2:7" ht="15.75" thickBot="1">
      <c r="B185" s="170"/>
      <c r="C185" s="212" t="s">
        <v>43</v>
      </c>
      <c r="D185" s="213"/>
      <c r="E185" s="214">
        <f>[3]Summary!$D$51</f>
        <v>0.12</v>
      </c>
      <c r="F185" s="215">
        <f>F184*E185</f>
        <v>46319.423433375516</v>
      </c>
      <c r="G185" s="173"/>
    </row>
    <row r="186" spans="2:7" ht="15.75" thickTop="1">
      <c r="B186" s="170"/>
      <c r="C186" s="190" t="s">
        <v>46</v>
      </c>
      <c r="D186" s="190"/>
      <c r="E186" s="190"/>
      <c r="F186" s="216">
        <f>SUM(F184:F185)</f>
        <v>432314.61871150485</v>
      </c>
      <c r="G186" s="173"/>
    </row>
    <row r="187" spans="2:7">
      <c r="B187" s="170"/>
      <c r="C187" s="190" t="s">
        <v>48</v>
      </c>
      <c r="D187" s="189"/>
      <c r="E187" s="191">
        <f>[3]CAF!$BC$27</f>
        <v>5.4121725731895332E-2</v>
      </c>
      <c r="F187" s="216">
        <f>F186+(F186*E187)</f>
        <v>455712.23193529784</v>
      </c>
      <c r="G187" s="173"/>
    </row>
    <row r="188" spans="2:7" ht="15.75" thickBot="1">
      <c r="B188" s="170"/>
      <c r="C188" s="190" t="s">
        <v>92</v>
      </c>
      <c r="D188" s="189"/>
      <c r="E188" s="191"/>
      <c r="F188" s="217">
        <f>F187*0.8</f>
        <v>364569.78554823832</v>
      </c>
      <c r="G188" s="173"/>
    </row>
    <row r="189" spans="2:7" ht="15.75" thickBot="1">
      <c r="B189" s="170"/>
      <c r="C189" s="218" t="s">
        <v>53</v>
      </c>
      <c r="D189" s="189"/>
      <c r="E189" s="189"/>
      <c r="F189" s="219">
        <f>F188/12</f>
        <v>30380.815462353192</v>
      </c>
      <c r="G189" s="173"/>
    </row>
    <row r="190" spans="2:7" ht="7.5" customHeight="1" thickBot="1">
      <c r="B190" s="220"/>
      <c r="C190" s="221"/>
      <c r="D190" s="222"/>
      <c r="E190" s="222"/>
      <c r="F190" s="223"/>
      <c r="G190" s="224"/>
    </row>
    <row r="191" spans="2:7" ht="15.75" thickBot="1"/>
    <row r="192" spans="2:7">
      <c r="B192" s="164"/>
      <c r="C192" s="165"/>
      <c r="D192" s="723" t="s">
        <v>25</v>
      </c>
      <c r="E192" s="723"/>
      <c r="F192" s="165"/>
      <c r="G192" s="166"/>
    </row>
    <row r="193" spans="2:7">
      <c r="B193" s="170"/>
      <c r="C193" s="171"/>
      <c r="D193" s="172" t="s">
        <v>11</v>
      </c>
      <c r="E193" s="172" t="s">
        <v>12</v>
      </c>
      <c r="F193" s="172" t="s">
        <v>13</v>
      </c>
      <c r="G193" s="173"/>
    </row>
    <row r="194" spans="2:7">
      <c r="B194" s="170"/>
      <c r="C194" s="178" t="s">
        <v>15</v>
      </c>
      <c r="D194" s="179">
        <f>[3]Summary!$D$3</f>
        <v>59445.949894732272</v>
      </c>
      <c r="E194" s="180">
        <f>K27</f>
        <v>0.32</v>
      </c>
      <c r="F194" s="179">
        <f>D194*E194</f>
        <v>19022.703966314326</v>
      </c>
      <c r="G194" s="173"/>
    </row>
    <row r="195" spans="2:7">
      <c r="B195" s="170"/>
      <c r="C195" s="178" t="s">
        <v>17</v>
      </c>
      <c r="D195" s="179">
        <f>[3]Summary!$D$4</f>
        <v>54148.47660227208</v>
      </c>
      <c r="E195" s="180">
        <f>L27</f>
        <v>0.82</v>
      </c>
      <c r="F195" s="179">
        <f>D195*E195</f>
        <v>44401.750813863102</v>
      </c>
      <c r="G195" s="173"/>
    </row>
    <row r="196" spans="2:7">
      <c r="B196" s="170"/>
      <c r="C196" s="178" t="s">
        <v>19</v>
      </c>
      <c r="D196" s="182">
        <f>S7</f>
        <v>36813</v>
      </c>
      <c r="E196" s="180">
        <f>M27</f>
        <v>5.5</v>
      </c>
      <c r="F196" s="179">
        <f>D196*E196</f>
        <v>202471.5</v>
      </c>
      <c r="G196" s="173"/>
    </row>
    <row r="197" spans="2:7">
      <c r="B197" s="170"/>
      <c r="C197" s="178" t="s">
        <v>21</v>
      </c>
      <c r="D197" s="179">
        <f>[3]Summary!$D$6</f>
        <v>31960.232260837322</v>
      </c>
      <c r="E197" s="180">
        <f>N27</f>
        <v>0.18</v>
      </c>
      <c r="F197" s="179">
        <f>D197*E197</f>
        <v>5752.8418069507179</v>
      </c>
      <c r="G197" s="173"/>
    </row>
    <row r="198" spans="2:7">
      <c r="B198" s="170"/>
      <c r="C198" s="178"/>
      <c r="D198" s="183"/>
      <c r="E198" s="184"/>
      <c r="F198" s="183"/>
      <c r="G198" s="173"/>
    </row>
    <row r="199" spans="2:7">
      <c r="B199" s="170"/>
      <c r="C199" s="185" t="s">
        <v>24</v>
      </c>
      <c r="D199" s="185"/>
      <c r="E199" s="186">
        <f>SUM(E194:E197)</f>
        <v>6.8199999999999994</v>
      </c>
      <c r="F199" s="187">
        <f>SUM(F194:F197)</f>
        <v>271648.79658712819</v>
      </c>
      <c r="G199" s="173"/>
    </row>
    <row r="200" spans="2:7">
      <c r="B200" s="170"/>
      <c r="C200" s="189"/>
      <c r="D200" s="189"/>
      <c r="E200" s="189"/>
      <c r="F200" s="189"/>
      <c r="G200" s="173"/>
    </row>
    <row r="201" spans="2:7">
      <c r="B201" s="170"/>
      <c r="C201" s="190" t="s">
        <v>27</v>
      </c>
      <c r="D201" s="189"/>
      <c r="E201" s="191">
        <f>[3]Summary!$C$50</f>
        <v>0.21120948717799651</v>
      </c>
      <c r="F201" s="192">
        <f>F199*E201</f>
        <v>57374.803019687235</v>
      </c>
      <c r="G201" s="173"/>
    </row>
    <row r="202" spans="2:7">
      <c r="B202" s="170"/>
      <c r="C202" s="189"/>
      <c r="D202" s="189"/>
      <c r="E202" s="189"/>
      <c r="F202" s="193"/>
      <c r="G202" s="173"/>
    </row>
    <row r="203" spans="2:7">
      <c r="B203" s="170"/>
      <c r="C203" s="185" t="s">
        <v>30</v>
      </c>
      <c r="D203" s="194"/>
      <c r="E203" s="194"/>
      <c r="F203" s="195">
        <f>F199+F201</f>
        <v>329023.59960681543</v>
      </c>
      <c r="G203" s="173"/>
    </row>
    <row r="204" spans="2:7">
      <c r="B204" s="170"/>
      <c r="C204" s="178"/>
      <c r="D204" s="189"/>
      <c r="E204" s="189"/>
      <c r="F204" s="192"/>
      <c r="G204" s="173"/>
    </row>
    <row r="205" spans="2:7">
      <c r="B205" s="170"/>
      <c r="C205" s="190" t="s">
        <v>33</v>
      </c>
      <c r="D205" s="189"/>
      <c r="E205" s="196">
        <f>$S$10</f>
        <v>6660.0522057504313</v>
      </c>
      <c r="F205" s="197">
        <f t="shared" ref="F205:F210" si="8">E205*$E$199</f>
        <v>45421.556043217941</v>
      </c>
      <c r="G205" s="173"/>
    </row>
    <row r="206" spans="2:7">
      <c r="B206" s="170"/>
      <c r="C206" s="190" t="s">
        <v>73</v>
      </c>
      <c r="D206" s="189"/>
      <c r="E206" s="196">
        <f>$S$11</f>
        <v>3250</v>
      </c>
      <c r="F206" s="197">
        <f t="shared" si="8"/>
        <v>22164.999999999996</v>
      </c>
      <c r="G206" s="173"/>
    </row>
    <row r="207" spans="2:7">
      <c r="B207" s="170"/>
      <c r="C207" s="190" t="s">
        <v>34</v>
      </c>
      <c r="D207" s="189"/>
      <c r="E207" s="196">
        <f>$S$12</f>
        <v>850</v>
      </c>
      <c r="F207" s="197">
        <f t="shared" si="8"/>
        <v>5796.9999999999991</v>
      </c>
      <c r="G207" s="173"/>
    </row>
    <row r="208" spans="2:7">
      <c r="B208" s="170"/>
      <c r="C208" s="190" t="s">
        <v>35</v>
      </c>
      <c r="D208" s="189"/>
      <c r="E208" s="196">
        <f>$S$13</f>
        <v>400</v>
      </c>
      <c r="F208" s="197">
        <f t="shared" si="8"/>
        <v>2727.9999999999995</v>
      </c>
      <c r="G208" s="173"/>
    </row>
    <row r="209" spans="2:7">
      <c r="B209" s="170"/>
      <c r="C209" s="190" t="s">
        <v>36</v>
      </c>
      <c r="D209" s="189"/>
      <c r="E209" s="196">
        <f>$S$14</f>
        <v>1500</v>
      </c>
      <c r="F209" s="197">
        <f t="shared" si="8"/>
        <v>10230</v>
      </c>
      <c r="G209" s="173"/>
    </row>
    <row r="210" spans="2:7">
      <c r="B210" s="170"/>
      <c r="C210" s="190" t="s">
        <v>37</v>
      </c>
      <c r="D210" s="189"/>
      <c r="E210" s="196">
        <f>$S$15</f>
        <v>1200</v>
      </c>
      <c r="F210" s="197">
        <f t="shared" si="8"/>
        <v>8183.9999999999991</v>
      </c>
      <c r="G210" s="173"/>
    </row>
    <row r="211" spans="2:7">
      <c r="B211" s="170"/>
      <c r="C211" s="185" t="s">
        <v>40</v>
      </c>
      <c r="D211" s="194"/>
      <c r="E211" s="194"/>
      <c r="F211" s="211">
        <f>SUM(F203:F210)</f>
        <v>423549.15565003338</v>
      </c>
      <c r="G211" s="173"/>
    </row>
    <row r="212" spans="2:7" ht="15.75" thickBot="1">
      <c r="B212" s="170"/>
      <c r="C212" s="212" t="s">
        <v>43</v>
      </c>
      <c r="D212" s="213"/>
      <c r="E212" s="214">
        <f>[3]Summary!$D$51</f>
        <v>0.12</v>
      </c>
      <c r="F212" s="215">
        <f>F211*E212</f>
        <v>50825.898678004007</v>
      </c>
      <c r="G212" s="173"/>
    </row>
    <row r="213" spans="2:7" ht="15.75" thickTop="1">
      <c r="B213" s="170"/>
      <c r="C213" s="190" t="s">
        <v>46</v>
      </c>
      <c r="D213" s="190"/>
      <c r="E213" s="190"/>
      <c r="F213" s="216">
        <f>SUM(F211:F212)</f>
        <v>474375.05432803737</v>
      </c>
      <c r="G213" s="173"/>
    </row>
    <row r="214" spans="2:7">
      <c r="B214" s="170"/>
      <c r="C214" s="190" t="s">
        <v>48</v>
      </c>
      <c r="D214" s="189"/>
      <c r="E214" s="191">
        <f>[3]CAF!$BC$27</f>
        <v>5.4121725731895332E-2</v>
      </c>
      <c r="F214" s="216">
        <f>F213+(F213*E214)</f>
        <v>500049.05091243237</v>
      </c>
      <c r="G214" s="173"/>
    </row>
    <row r="215" spans="2:7" ht="15.75" thickBot="1">
      <c r="B215" s="170"/>
      <c r="C215" s="190" t="s">
        <v>92</v>
      </c>
      <c r="D215" s="189"/>
      <c r="E215" s="191"/>
      <c r="F215" s="217">
        <f>F214*0.8</f>
        <v>400039.24072994594</v>
      </c>
      <c r="G215" s="173"/>
    </row>
    <row r="216" spans="2:7" ht="15.75" thickBot="1">
      <c r="B216" s="170"/>
      <c r="C216" s="218" t="s">
        <v>53</v>
      </c>
      <c r="D216" s="189"/>
      <c r="E216" s="189"/>
      <c r="F216" s="219">
        <f>F215/12</f>
        <v>33336.603394162164</v>
      </c>
      <c r="G216" s="173"/>
    </row>
    <row r="217" spans="2:7" ht="7.5" customHeight="1" thickBot="1">
      <c r="B217" s="220"/>
      <c r="C217" s="221"/>
      <c r="D217" s="222"/>
      <c r="E217" s="222"/>
      <c r="F217" s="223"/>
      <c r="G217" s="224"/>
    </row>
    <row r="218" spans="2:7" ht="15.75" thickBot="1"/>
    <row r="219" spans="2:7">
      <c r="B219" s="164"/>
      <c r="C219" s="165"/>
      <c r="D219" s="723" t="s">
        <v>26</v>
      </c>
      <c r="E219" s="723"/>
      <c r="F219" s="165"/>
      <c r="G219" s="166"/>
    </row>
    <row r="220" spans="2:7">
      <c r="B220" s="170"/>
      <c r="C220" s="171"/>
      <c r="D220" s="172" t="s">
        <v>11</v>
      </c>
      <c r="E220" s="172" t="s">
        <v>12</v>
      </c>
      <c r="F220" s="172" t="s">
        <v>13</v>
      </c>
      <c r="G220" s="173"/>
    </row>
    <row r="221" spans="2:7">
      <c r="B221" s="170"/>
      <c r="C221" s="178" t="s">
        <v>15</v>
      </c>
      <c r="D221" s="179">
        <f>[3]Summary!$D$3</f>
        <v>59445.949894732272</v>
      </c>
      <c r="E221" s="180">
        <f>K28</f>
        <v>0.35</v>
      </c>
      <c r="F221" s="179">
        <f>D221*E221</f>
        <v>20806.082463156294</v>
      </c>
      <c r="G221" s="173"/>
    </row>
    <row r="222" spans="2:7">
      <c r="B222" s="170"/>
      <c r="C222" s="178" t="s">
        <v>17</v>
      </c>
      <c r="D222" s="179">
        <f>[3]Summary!$D$4</f>
        <v>54148.47660227208</v>
      </c>
      <c r="E222" s="180">
        <f>L28</f>
        <v>0.9</v>
      </c>
      <c r="F222" s="179">
        <f>D222*E222</f>
        <v>48733.628942044874</v>
      </c>
      <c r="G222" s="173"/>
    </row>
    <row r="223" spans="2:7">
      <c r="B223" s="170"/>
      <c r="C223" s="178" t="s">
        <v>19</v>
      </c>
      <c r="D223" s="182">
        <f>S7</f>
        <v>36813</v>
      </c>
      <c r="E223" s="180">
        <f>M28</f>
        <v>6</v>
      </c>
      <c r="F223" s="179">
        <f>D223*E223</f>
        <v>220878</v>
      </c>
      <c r="G223" s="173"/>
    </row>
    <row r="224" spans="2:7">
      <c r="B224" s="170"/>
      <c r="C224" s="178" t="s">
        <v>21</v>
      </c>
      <c r="D224" s="179">
        <f>[3]Summary!$D$6</f>
        <v>31960.232260837322</v>
      </c>
      <c r="E224" s="180">
        <f>N28</f>
        <v>0.2</v>
      </c>
      <c r="F224" s="179">
        <f>D224*E224</f>
        <v>6392.0464521674648</v>
      </c>
      <c r="G224" s="173"/>
    </row>
    <row r="225" spans="2:7">
      <c r="B225" s="170"/>
      <c r="C225" s="178"/>
      <c r="D225" s="183"/>
      <c r="E225" s="184"/>
      <c r="F225" s="183"/>
      <c r="G225" s="173"/>
    </row>
    <row r="226" spans="2:7">
      <c r="B226" s="170"/>
      <c r="C226" s="185" t="s">
        <v>24</v>
      </c>
      <c r="D226" s="185"/>
      <c r="E226" s="186">
        <f>SUM(E221:E224)</f>
        <v>7.45</v>
      </c>
      <c r="F226" s="187">
        <f>SUM(F221:F224)</f>
        <v>296809.75785736862</v>
      </c>
      <c r="G226" s="173"/>
    </row>
    <row r="227" spans="2:7">
      <c r="B227" s="170"/>
      <c r="C227" s="189"/>
      <c r="D227" s="189"/>
      <c r="E227" s="189"/>
      <c r="F227" s="189"/>
      <c r="G227" s="173"/>
    </row>
    <row r="228" spans="2:7">
      <c r="B228" s="170"/>
      <c r="C228" s="190" t="s">
        <v>27</v>
      </c>
      <c r="D228" s="189"/>
      <c r="E228" s="191">
        <f>[3]Summary!$C$50</f>
        <v>0.21120948717799651</v>
      </c>
      <c r="F228" s="192">
        <f>F226*E228</f>
        <v>62689.036746480146</v>
      </c>
      <c r="G228" s="173"/>
    </row>
    <row r="229" spans="2:7">
      <c r="B229" s="170"/>
      <c r="C229" s="189"/>
      <c r="D229" s="189"/>
      <c r="E229" s="189"/>
      <c r="F229" s="193"/>
      <c r="G229" s="173"/>
    </row>
    <row r="230" spans="2:7">
      <c r="B230" s="170"/>
      <c r="C230" s="185" t="s">
        <v>30</v>
      </c>
      <c r="D230" s="194"/>
      <c r="E230" s="194"/>
      <c r="F230" s="195">
        <f>F226+F228</f>
        <v>359498.79460384877</v>
      </c>
      <c r="G230" s="173"/>
    </row>
    <row r="231" spans="2:7">
      <c r="B231" s="170"/>
      <c r="C231" s="178"/>
      <c r="D231" s="189"/>
      <c r="E231" s="189"/>
      <c r="F231" s="192"/>
      <c r="G231" s="173"/>
    </row>
    <row r="232" spans="2:7">
      <c r="B232" s="170"/>
      <c r="C232" s="190" t="s">
        <v>33</v>
      </c>
      <c r="D232" s="189"/>
      <c r="E232" s="196">
        <f>$S$10</f>
        <v>6660.0522057504313</v>
      </c>
      <c r="F232" s="197">
        <f t="shared" ref="F232:F237" si="9">E232*$E$226</f>
        <v>49617.388932840717</v>
      </c>
      <c r="G232" s="173"/>
    </row>
    <row r="233" spans="2:7">
      <c r="B233" s="170"/>
      <c r="C233" s="190" t="s">
        <v>73</v>
      </c>
      <c r="D233" s="189"/>
      <c r="E233" s="196">
        <f>$S$11</f>
        <v>3250</v>
      </c>
      <c r="F233" s="197">
        <f t="shared" si="9"/>
        <v>24212.5</v>
      </c>
      <c r="G233" s="173"/>
    </row>
    <row r="234" spans="2:7">
      <c r="B234" s="170"/>
      <c r="C234" s="190" t="s">
        <v>34</v>
      </c>
      <c r="D234" s="189"/>
      <c r="E234" s="196">
        <f>$S$12</f>
        <v>850</v>
      </c>
      <c r="F234" s="197">
        <f t="shared" si="9"/>
        <v>6332.5</v>
      </c>
      <c r="G234" s="173"/>
    </row>
    <row r="235" spans="2:7">
      <c r="B235" s="170"/>
      <c r="C235" s="190" t="s">
        <v>35</v>
      </c>
      <c r="D235" s="189"/>
      <c r="E235" s="196">
        <f>$S$13</f>
        <v>400</v>
      </c>
      <c r="F235" s="197">
        <f t="shared" si="9"/>
        <v>2980</v>
      </c>
      <c r="G235" s="173"/>
    </row>
    <row r="236" spans="2:7">
      <c r="B236" s="170"/>
      <c r="C236" s="190" t="s">
        <v>36</v>
      </c>
      <c r="D236" s="189"/>
      <c r="E236" s="196">
        <f>$S$14</f>
        <v>1500</v>
      </c>
      <c r="F236" s="197">
        <f t="shared" si="9"/>
        <v>11175</v>
      </c>
      <c r="G236" s="173"/>
    </row>
    <row r="237" spans="2:7">
      <c r="B237" s="170"/>
      <c r="C237" s="190" t="s">
        <v>37</v>
      </c>
      <c r="D237" s="189"/>
      <c r="E237" s="196">
        <f>$S$15</f>
        <v>1200</v>
      </c>
      <c r="F237" s="197">
        <f t="shared" si="9"/>
        <v>8940</v>
      </c>
      <c r="G237" s="173"/>
    </row>
    <row r="238" spans="2:7">
      <c r="B238" s="170"/>
      <c r="C238" s="185" t="s">
        <v>40</v>
      </c>
      <c r="D238" s="194"/>
      <c r="E238" s="194"/>
      <c r="F238" s="211">
        <f>SUM(F230:F237)</f>
        <v>462756.1835366895</v>
      </c>
      <c r="G238" s="173"/>
    </row>
    <row r="239" spans="2:7" ht="15.75" thickBot="1">
      <c r="B239" s="170"/>
      <c r="C239" s="212" t="s">
        <v>43</v>
      </c>
      <c r="D239" s="213"/>
      <c r="E239" s="214">
        <f>[3]Summary!$D$51</f>
        <v>0.12</v>
      </c>
      <c r="F239" s="215">
        <f>F238*E239</f>
        <v>55530.742024402738</v>
      </c>
      <c r="G239" s="173"/>
    </row>
    <row r="240" spans="2:7" ht="15.75" thickTop="1">
      <c r="B240" s="170"/>
      <c r="C240" s="190" t="s">
        <v>46</v>
      </c>
      <c r="D240" s="190"/>
      <c r="E240" s="190"/>
      <c r="F240" s="216">
        <f>SUM(F238:F239)</f>
        <v>518286.92556109221</v>
      </c>
      <c r="G240" s="173"/>
    </row>
    <row r="241" spans="2:7">
      <c r="B241" s="170"/>
      <c r="C241" s="190" t="s">
        <v>48</v>
      </c>
      <c r="D241" s="189"/>
      <c r="E241" s="191">
        <f>[3]CAF!$BC$27</f>
        <v>5.4121725731895332E-2</v>
      </c>
      <c r="F241" s="216">
        <f>F240+(F240*E241)</f>
        <v>546337.50839673693</v>
      </c>
      <c r="G241" s="173"/>
    </row>
    <row r="242" spans="2:7" ht="15.75" thickBot="1">
      <c r="B242" s="170"/>
      <c r="C242" s="190" t="s">
        <v>92</v>
      </c>
      <c r="D242" s="189"/>
      <c r="E242" s="191"/>
      <c r="F242" s="217">
        <f>F241*0.8</f>
        <v>437070.00671738957</v>
      </c>
      <c r="G242" s="173"/>
    </row>
    <row r="243" spans="2:7" ht="15.75" thickBot="1">
      <c r="B243" s="170"/>
      <c r="C243" s="218" t="s">
        <v>53</v>
      </c>
      <c r="D243" s="189"/>
      <c r="E243" s="189"/>
      <c r="F243" s="219">
        <f>F242/12</f>
        <v>36422.500559782464</v>
      </c>
      <c r="G243" s="173"/>
    </row>
    <row r="244" spans="2:7" ht="7.5" customHeight="1" thickBot="1">
      <c r="B244" s="220"/>
      <c r="C244" s="221"/>
      <c r="D244" s="222"/>
      <c r="E244" s="222"/>
      <c r="F244" s="223"/>
      <c r="G244" s="224"/>
    </row>
    <row r="245" spans="2:7" ht="15.75" thickBot="1"/>
    <row r="246" spans="2:7">
      <c r="B246" s="164"/>
      <c r="C246" s="165"/>
      <c r="D246" s="723" t="s">
        <v>28</v>
      </c>
      <c r="E246" s="723"/>
      <c r="F246" s="165"/>
      <c r="G246" s="166"/>
    </row>
    <row r="247" spans="2:7">
      <c r="B247" s="170"/>
      <c r="C247" s="171"/>
      <c r="D247" s="172" t="s">
        <v>11</v>
      </c>
      <c r="E247" s="172" t="s">
        <v>12</v>
      </c>
      <c r="F247" s="172" t="s">
        <v>13</v>
      </c>
      <c r="G247" s="173"/>
    </row>
    <row r="248" spans="2:7">
      <c r="B248" s="170"/>
      <c r="C248" s="178" t="s">
        <v>15</v>
      </c>
      <c r="D248" s="179">
        <f>[3]Summary!$D$3</f>
        <v>59445.949894732272</v>
      </c>
      <c r="E248" s="180">
        <f>K29</f>
        <v>0.38</v>
      </c>
      <c r="F248" s="179">
        <f>D248*E248</f>
        <v>22589.460959998265</v>
      </c>
      <c r="G248" s="173"/>
    </row>
    <row r="249" spans="2:7">
      <c r="B249" s="170"/>
      <c r="C249" s="178" t="s">
        <v>17</v>
      </c>
      <c r="D249" s="179">
        <f>[3]Summary!$D$4</f>
        <v>54148.47660227208</v>
      </c>
      <c r="E249" s="180">
        <f>L29</f>
        <v>1</v>
      </c>
      <c r="F249" s="179">
        <f>D249*E249</f>
        <v>54148.47660227208</v>
      </c>
      <c r="G249" s="173"/>
    </row>
    <row r="250" spans="2:7">
      <c r="B250" s="170"/>
      <c r="C250" s="178" t="s">
        <v>19</v>
      </c>
      <c r="D250" s="182">
        <f>S7</f>
        <v>36813</v>
      </c>
      <c r="E250" s="180">
        <f>M29</f>
        <v>6.5</v>
      </c>
      <c r="F250" s="179">
        <f>D250*E250</f>
        <v>239284.5</v>
      </c>
      <c r="G250" s="173"/>
    </row>
    <row r="251" spans="2:7">
      <c r="B251" s="170"/>
      <c r="C251" s="178" t="s">
        <v>21</v>
      </c>
      <c r="D251" s="179">
        <f>[3]Summary!$D$6</f>
        <v>31960.232260837322</v>
      </c>
      <c r="E251" s="180">
        <f>N29</f>
        <v>0.24</v>
      </c>
      <c r="F251" s="179">
        <f>D251*E251</f>
        <v>7670.4557426009569</v>
      </c>
      <c r="G251" s="173"/>
    </row>
    <row r="252" spans="2:7">
      <c r="B252" s="170"/>
      <c r="C252" s="178"/>
      <c r="D252" s="183"/>
      <c r="E252" s="184"/>
      <c r="F252" s="183"/>
      <c r="G252" s="173"/>
    </row>
    <row r="253" spans="2:7">
      <c r="B253" s="170"/>
      <c r="C253" s="185" t="s">
        <v>24</v>
      </c>
      <c r="D253" s="185"/>
      <c r="E253" s="186">
        <f>SUM(E248:E251)</f>
        <v>8.1199999999999992</v>
      </c>
      <c r="F253" s="187">
        <f>SUM(F248:F251)</f>
        <v>323692.89330487128</v>
      </c>
      <c r="G253" s="173"/>
    </row>
    <row r="254" spans="2:7">
      <c r="B254" s="170"/>
      <c r="C254" s="189"/>
      <c r="D254" s="189"/>
      <c r="E254" s="189"/>
      <c r="F254" s="189"/>
      <c r="G254" s="173"/>
    </row>
    <row r="255" spans="2:7">
      <c r="B255" s="170"/>
      <c r="C255" s="190" t="s">
        <v>27</v>
      </c>
      <c r="D255" s="189"/>
      <c r="E255" s="191">
        <f>[3]Summary!$C$50</f>
        <v>0.21120948717799651</v>
      </c>
      <c r="F255" s="192">
        <f>F253*E255</f>
        <v>68367.009998083799</v>
      </c>
      <c r="G255" s="173"/>
    </row>
    <row r="256" spans="2:7">
      <c r="B256" s="170"/>
      <c r="C256" s="189"/>
      <c r="D256" s="189"/>
      <c r="E256" s="189"/>
      <c r="F256" s="193"/>
      <c r="G256" s="173"/>
    </row>
    <row r="257" spans="2:7">
      <c r="B257" s="170"/>
      <c r="C257" s="185" t="s">
        <v>30</v>
      </c>
      <c r="D257" s="194"/>
      <c r="E257" s="194"/>
      <c r="F257" s="195">
        <f>F253+F255</f>
        <v>392059.90330295509</v>
      </c>
      <c r="G257" s="173"/>
    </row>
    <row r="258" spans="2:7">
      <c r="B258" s="170"/>
      <c r="C258" s="178"/>
      <c r="D258" s="189"/>
      <c r="E258" s="189"/>
      <c r="F258" s="192"/>
      <c r="G258" s="173"/>
    </row>
    <row r="259" spans="2:7">
      <c r="B259" s="170"/>
      <c r="C259" s="190" t="s">
        <v>33</v>
      </c>
      <c r="D259" s="189"/>
      <c r="E259" s="196">
        <f>$S$10</f>
        <v>6660.0522057504313</v>
      </c>
      <c r="F259" s="197">
        <f t="shared" ref="F259:F264" si="10">E259*$E$253</f>
        <v>54079.623910693495</v>
      </c>
      <c r="G259" s="173"/>
    </row>
    <row r="260" spans="2:7">
      <c r="B260" s="170"/>
      <c r="C260" s="190" t="s">
        <v>73</v>
      </c>
      <c r="D260" s="189"/>
      <c r="E260" s="196">
        <f>$S$11</f>
        <v>3250</v>
      </c>
      <c r="F260" s="197">
        <f t="shared" si="10"/>
        <v>26389.999999999996</v>
      </c>
      <c r="G260" s="173"/>
    </row>
    <row r="261" spans="2:7">
      <c r="B261" s="170"/>
      <c r="C261" s="190" t="s">
        <v>34</v>
      </c>
      <c r="D261" s="189"/>
      <c r="E261" s="196">
        <f>$S$12</f>
        <v>850</v>
      </c>
      <c r="F261" s="197">
        <f t="shared" si="10"/>
        <v>6901.9999999999991</v>
      </c>
      <c r="G261" s="173"/>
    </row>
    <row r="262" spans="2:7">
      <c r="B262" s="170"/>
      <c r="C262" s="190" t="s">
        <v>35</v>
      </c>
      <c r="D262" s="189"/>
      <c r="E262" s="196">
        <f>$S$13</f>
        <v>400</v>
      </c>
      <c r="F262" s="197">
        <f t="shared" si="10"/>
        <v>3247.9999999999995</v>
      </c>
      <c r="G262" s="173"/>
    </row>
    <row r="263" spans="2:7">
      <c r="B263" s="170"/>
      <c r="C263" s="190" t="s">
        <v>36</v>
      </c>
      <c r="D263" s="189"/>
      <c r="E263" s="196">
        <f>$S$14</f>
        <v>1500</v>
      </c>
      <c r="F263" s="197">
        <f t="shared" si="10"/>
        <v>12179.999999999998</v>
      </c>
      <c r="G263" s="173"/>
    </row>
    <row r="264" spans="2:7">
      <c r="B264" s="170"/>
      <c r="C264" s="190" t="s">
        <v>37</v>
      </c>
      <c r="D264" s="189"/>
      <c r="E264" s="196">
        <f>$S$15</f>
        <v>1200</v>
      </c>
      <c r="F264" s="197">
        <f t="shared" si="10"/>
        <v>9743.9999999999982</v>
      </c>
      <c r="G264" s="173"/>
    </row>
    <row r="265" spans="2:7">
      <c r="B265" s="170"/>
      <c r="C265" s="185" t="s">
        <v>40</v>
      </c>
      <c r="D265" s="194"/>
      <c r="E265" s="194"/>
      <c r="F265" s="211">
        <f>SUM(F257:F264)</f>
        <v>504603.5272136486</v>
      </c>
      <c r="G265" s="173"/>
    </row>
    <row r="266" spans="2:7" ht="15.75" thickBot="1">
      <c r="B266" s="170"/>
      <c r="C266" s="212" t="s">
        <v>43</v>
      </c>
      <c r="D266" s="213"/>
      <c r="E266" s="214">
        <f>[3]Summary!$D$51</f>
        <v>0.12</v>
      </c>
      <c r="F266" s="215">
        <f>F265*E266</f>
        <v>60552.42326563783</v>
      </c>
      <c r="G266" s="173"/>
    </row>
    <row r="267" spans="2:7" ht="15.75" thickTop="1">
      <c r="B267" s="170"/>
      <c r="C267" s="190" t="s">
        <v>46</v>
      </c>
      <c r="D267" s="190"/>
      <c r="E267" s="190"/>
      <c r="F267" s="216">
        <f>SUM(F265:F266)</f>
        <v>565155.95047928649</v>
      </c>
      <c r="G267" s="173"/>
    </row>
    <row r="268" spans="2:7">
      <c r="B268" s="170"/>
      <c r="C268" s="190" t="s">
        <v>48</v>
      </c>
      <c r="D268" s="189"/>
      <c r="E268" s="191">
        <f>[3]CAF!$BC$27</f>
        <v>5.4121725731895332E-2</v>
      </c>
      <c r="F268" s="216">
        <f>F267+(F267*E268)</f>
        <v>595743.16582687502</v>
      </c>
      <c r="G268" s="173"/>
    </row>
    <row r="269" spans="2:7" ht="15.75" thickBot="1">
      <c r="B269" s="170"/>
      <c r="C269" s="190" t="s">
        <v>92</v>
      </c>
      <c r="D269" s="189"/>
      <c r="E269" s="191"/>
      <c r="F269" s="217">
        <f>F268*0.8</f>
        <v>476594.53266150004</v>
      </c>
      <c r="G269" s="173"/>
    </row>
    <row r="270" spans="2:7" ht="15.75" thickBot="1">
      <c r="B270" s="170"/>
      <c r="C270" s="218" t="s">
        <v>53</v>
      </c>
      <c r="D270" s="189"/>
      <c r="E270" s="189"/>
      <c r="F270" s="219">
        <f>F269/12</f>
        <v>39716.211055125001</v>
      </c>
      <c r="G270" s="173"/>
    </row>
    <row r="271" spans="2:7" ht="6.75" customHeight="1" thickBot="1">
      <c r="B271" s="220"/>
      <c r="C271" s="221"/>
      <c r="D271" s="222"/>
      <c r="E271" s="222"/>
      <c r="F271" s="223"/>
      <c r="G271" s="224"/>
    </row>
    <row r="272" spans="2:7" ht="15.75" thickBot="1"/>
    <row r="273" spans="2:7">
      <c r="B273" s="164"/>
      <c r="C273" s="165"/>
      <c r="D273" s="723" t="s">
        <v>29</v>
      </c>
      <c r="E273" s="723"/>
      <c r="F273" s="165"/>
      <c r="G273" s="166"/>
    </row>
    <row r="274" spans="2:7">
      <c r="B274" s="170"/>
      <c r="C274" s="171"/>
      <c r="D274" s="172" t="s">
        <v>11</v>
      </c>
      <c r="E274" s="172" t="s">
        <v>12</v>
      </c>
      <c r="F274" s="172" t="s">
        <v>13</v>
      </c>
      <c r="G274" s="173"/>
    </row>
    <row r="275" spans="2:7">
      <c r="B275" s="170"/>
      <c r="C275" s="178" t="s">
        <v>15</v>
      </c>
      <c r="D275" s="179">
        <f>[3]Summary!$D$3</f>
        <v>59445.949894732272</v>
      </c>
      <c r="E275" s="180">
        <f>K30</f>
        <v>0.41</v>
      </c>
      <c r="F275" s="179">
        <f>D275*E275</f>
        <v>24372.839456840229</v>
      </c>
      <c r="G275" s="173"/>
    </row>
    <row r="276" spans="2:7">
      <c r="B276" s="170"/>
      <c r="C276" s="178" t="s">
        <v>17</v>
      </c>
      <c r="D276" s="179">
        <f>[3]Summary!$D$4</f>
        <v>54148.47660227208</v>
      </c>
      <c r="E276" s="180">
        <f>L30</f>
        <v>1.08</v>
      </c>
      <c r="F276" s="179">
        <f>D276*E276</f>
        <v>58480.354730453852</v>
      </c>
      <c r="G276" s="173"/>
    </row>
    <row r="277" spans="2:7">
      <c r="B277" s="170"/>
      <c r="C277" s="178" t="s">
        <v>19</v>
      </c>
      <c r="D277" s="182">
        <f>S7</f>
        <v>36813</v>
      </c>
      <c r="E277" s="180">
        <f>M30</f>
        <v>7</v>
      </c>
      <c r="F277" s="179">
        <f>D277*E277</f>
        <v>257691</v>
      </c>
      <c r="G277" s="173"/>
    </row>
    <row r="278" spans="2:7">
      <c r="B278" s="170"/>
      <c r="C278" s="178" t="s">
        <v>21</v>
      </c>
      <c r="D278" s="179">
        <f>[3]Summary!$D$6</f>
        <v>31960.232260837322</v>
      </c>
      <c r="E278" s="180">
        <f>N30</f>
        <v>0.26</v>
      </c>
      <c r="F278" s="179">
        <f>D278*E278</f>
        <v>8309.6603878177048</v>
      </c>
      <c r="G278" s="173"/>
    </row>
    <row r="279" spans="2:7">
      <c r="B279" s="170"/>
      <c r="C279" s="178"/>
      <c r="D279" s="183"/>
      <c r="E279" s="184"/>
      <c r="F279" s="183"/>
      <c r="G279" s="173"/>
    </row>
    <row r="280" spans="2:7">
      <c r="B280" s="170"/>
      <c r="C280" s="185" t="s">
        <v>24</v>
      </c>
      <c r="D280" s="185"/>
      <c r="E280" s="186">
        <f>SUM(E275:E278)</f>
        <v>8.75</v>
      </c>
      <c r="F280" s="187">
        <f>SUM(F275:F278)</f>
        <v>348853.85457511182</v>
      </c>
      <c r="G280" s="173"/>
    </row>
    <row r="281" spans="2:7">
      <c r="B281" s="170"/>
      <c r="C281" s="189"/>
      <c r="D281" s="189"/>
      <c r="E281" s="189"/>
      <c r="F281" s="189"/>
      <c r="G281" s="173"/>
    </row>
    <row r="282" spans="2:7">
      <c r="B282" s="170"/>
      <c r="C282" s="190" t="s">
        <v>27</v>
      </c>
      <c r="D282" s="189"/>
      <c r="E282" s="191">
        <f>[3]Summary!$C$50</f>
        <v>0.21120948717799651</v>
      </c>
      <c r="F282" s="192">
        <f>F280*E282</f>
        <v>73681.243724876738</v>
      </c>
      <c r="G282" s="173"/>
    </row>
    <row r="283" spans="2:7">
      <c r="B283" s="170"/>
      <c r="C283" s="189"/>
      <c r="D283" s="189"/>
      <c r="E283" s="189"/>
      <c r="F283" s="193"/>
      <c r="G283" s="173"/>
    </row>
    <row r="284" spans="2:7">
      <c r="B284" s="170"/>
      <c r="C284" s="185" t="s">
        <v>30</v>
      </c>
      <c r="D284" s="194"/>
      <c r="E284" s="194"/>
      <c r="F284" s="195">
        <f>F280+F282</f>
        <v>422535.09829998855</v>
      </c>
      <c r="G284" s="173"/>
    </row>
    <row r="285" spans="2:7">
      <c r="B285" s="170"/>
      <c r="C285" s="178"/>
      <c r="D285" s="189"/>
      <c r="E285" s="189"/>
      <c r="F285" s="192"/>
      <c r="G285" s="173"/>
    </row>
    <row r="286" spans="2:7">
      <c r="B286" s="170"/>
      <c r="C286" s="190" t="s">
        <v>33</v>
      </c>
      <c r="D286" s="189"/>
      <c r="E286" s="196">
        <f>$S$10</f>
        <v>6660.0522057504313</v>
      </c>
      <c r="F286" s="197">
        <f t="shared" ref="F286:F291" si="11">E286*$E$280</f>
        <v>58275.456800316271</v>
      </c>
      <c r="G286" s="173"/>
    </row>
    <row r="287" spans="2:7">
      <c r="B287" s="170"/>
      <c r="C287" s="190" t="s">
        <v>73</v>
      </c>
      <c r="D287" s="189"/>
      <c r="E287" s="196">
        <f>$S$11</f>
        <v>3250</v>
      </c>
      <c r="F287" s="197">
        <f t="shared" si="11"/>
        <v>28437.5</v>
      </c>
      <c r="G287" s="173"/>
    </row>
    <row r="288" spans="2:7">
      <c r="B288" s="170"/>
      <c r="C288" s="190" t="s">
        <v>34</v>
      </c>
      <c r="D288" s="189"/>
      <c r="E288" s="196">
        <f>$S$12</f>
        <v>850</v>
      </c>
      <c r="F288" s="197">
        <f t="shared" si="11"/>
        <v>7437.5</v>
      </c>
      <c r="G288" s="173"/>
    </row>
    <row r="289" spans="2:7">
      <c r="B289" s="170"/>
      <c r="C289" s="190" t="s">
        <v>35</v>
      </c>
      <c r="D289" s="189"/>
      <c r="E289" s="196">
        <f>$S$13</f>
        <v>400</v>
      </c>
      <c r="F289" s="197">
        <f t="shared" si="11"/>
        <v>3500</v>
      </c>
      <c r="G289" s="173"/>
    </row>
    <row r="290" spans="2:7">
      <c r="B290" s="170"/>
      <c r="C290" s="190" t="s">
        <v>36</v>
      </c>
      <c r="D290" s="189"/>
      <c r="E290" s="196">
        <f>$S$14</f>
        <v>1500</v>
      </c>
      <c r="F290" s="197">
        <f t="shared" si="11"/>
        <v>13125</v>
      </c>
      <c r="G290" s="173"/>
    </row>
    <row r="291" spans="2:7">
      <c r="B291" s="170"/>
      <c r="C291" s="190" t="s">
        <v>37</v>
      </c>
      <c r="D291" s="189"/>
      <c r="E291" s="196">
        <f>$S$15</f>
        <v>1200</v>
      </c>
      <c r="F291" s="197">
        <f t="shared" si="11"/>
        <v>10500</v>
      </c>
      <c r="G291" s="173"/>
    </row>
    <row r="292" spans="2:7">
      <c r="B292" s="170"/>
      <c r="C292" s="185" t="s">
        <v>40</v>
      </c>
      <c r="D292" s="194"/>
      <c r="E292" s="194"/>
      <c r="F292" s="211">
        <f>SUM(F284:F291)</f>
        <v>543810.55510030477</v>
      </c>
      <c r="G292" s="173"/>
    </row>
    <row r="293" spans="2:7" ht="15.75" thickBot="1">
      <c r="B293" s="170"/>
      <c r="C293" s="212" t="s">
        <v>43</v>
      </c>
      <c r="D293" s="213"/>
      <c r="E293" s="214">
        <f>[3]Summary!$D$51</f>
        <v>0.12</v>
      </c>
      <c r="F293" s="215">
        <f>F292*E293</f>
        <v>65257.266612036568</v>
      </c>
      <c r="G293" s="173"/>
    </row>
    <row r="294" spans="2:7" ht="15.75" thickTop="1">
      <c r="B294" s="170"/>
      <c r="C294" s="190" t="s">
        <v>46</v>
      </c>
      <c r="D294" s="190"/>
      <c r="E294" s="190"/>
      <c r="F294" s="216">
        <f>SUM(F292:F293)</f>
        <v>609067.82171234139</v>
      </c>
      <c r="G294" s="173"/>
    </row>
    <row r="295" spans="2:7">
      <c r="B295" s="170"/>
      <c r="C295" s="190" t="s">
        <v>48</v>
      </c>
      <c r="D295" s="189"/>
      <c r="E295" s="191">
        <f>[3]CAF!$BC$27</f>
        <v>5.4121725731895332E-2</v>
      </c>
      <c r="F295" s="216">
        <f>F294+(F294*E295)</f>
        <v>642031.62331117969</v>
      </c>
      <c r="G295" s="173"/>
    </row>
    <row r="296" spans="2:7" ht="15.75" thickBot="1">
      <c r="B296" s="170"/>
      <c r="C296" s="190" t="s">
        <v>92</v>
      </c>
      <c r="D296" s="189"/>
      <c r="E296" s="191"/>
      <c r="F296" s="217">
        <f>F295*0.8</f>
        <v>513625.29864894378</v>
      </c>
      <c r="G296" s="173"/>
    </row>
    <row r="297" spans="2:7" ht="15.75" thickBot="1">
      <c r="B297" s="170"/>
      <c r="C297" s="218" t="s">
        <v>53</v>
      </c>
      <c r="D297" s="189"/>
      <c r="E297" s="189"/>
      <c r="F297" s="219">
        <f>F296/12</f>
        <v>42802.108220745315</v>
      </c>
      <c r="G297" s="173"/>
    </row>
    <row r="298" spans="2:7" ht="8.25" customHeight="1" thickBot="1">
      <c r="B298" s="220"/>
      <c r="C298" s="221"/>
      <c r="D298" s="222"/>
      <c r="E298" s="222"/>
      <c r="F298" s="223"/>
      <c r="G298" s="224"/>
    </row>
    <row r="299" spans="2:7" ht="15.75" thickBot="1"/>
    <row r="300" spans="2:7">
      <c r="B300" s="164"/>
      <c r="C300" s="165"/>
      <c r="D300" s="723" t="s">
        <v>31</v>
      </c>
      <c r="E300" s="723"/>
      <c r="F300" s="165"/>
      <c r="G300" s="166"/>
    </row>
    <row r="301" spans="2:7">
      <c r="B301" s="170"/>
      <c r="C301" s="171"/>
      <c r="D301" s="172" t="s">
        <v>11</v>
      </c>
      <c r="E301" s="172" t="s">
        <v>12</v>
      </c>
      <c r="F301" s="172" t="s">
        <v>13</v>
      </c>
      <c r="G301" s="173"/>
    </row>
    <row r="302" spans="2:7">
      <c r="B302" s="170"/>
      <c r="C302" s="178" t="s">
        <v>15</v>
      </c>
      <c r="D302" s="179">
        <f>[3]Summary!$D$3</f>
        <v>59445.949894732272</v>
      </c>
      <c r="E302" s="180">
        <f>K31</f>
        <v>0.45</v>
      </c>
      <c r="F302" s="179">
        <f>D302*E302</f>
        <v>26750.677452629523</v>
      </c>
      <c r="G302" s="173"/>
    </row>
    <row r="303" spans="2:7">
      <c r="B303" s="170"/>
      <c r="C303" s="178" t="s">
        <v>17</v>
      </c>
      <c r="D303" s="179">
        <f>[3]Summary!$D$4</f>
        <v>54148.47660227208</v>
      </c>
      <c r="E303" s="180">
        <f>L31</f>
        <v>1.1499999999999999</v>
      </c>
      <c r="F303" s="179">
        <f>D303*E303</f>
        <v>62270.748092612885</v>
      </c>
      <c r="G303" s="173"/>
    </row>
    <row r="304" spans="2:7">
      <c r="B304" s="170"/>
      <c r="C304" s="178" t="s">
        <v>19</v>
      </c>
      <c r="D304" s="182">
        <f>S7</f>
        <v>36813</v>
      </c>
      <c r="E304" s="180">
        <f>M31</f>
        <v>7.5</v>
      </c>
      <c r="F304" s="179">
        <f>D304*E304</f>
        <v>276097.5</v>
      </c>
      <c r="G304" s="173"/>
    </row>
    <row r="305" spans="2:7">
      <c r="B305" s="170"/>
      <c r="C305" s="178" t="s">
        <v>21</v>
      </c>
      <c r="D305" s="179">
        <f>[3]Summary!$D$6</f>
        <v>31960.232260837322</v>
      </c>
      <c r="E305" s="180">
        <f>N31</f>
        <v>0.28999999999999998</v>
      </c>
      <c r="F305" s="179">
        <f>D305*E305</f>
        <v>9268.4673556428224</v>
      </c>
      <c r="G305" s="173"/>
    </row>
    <row r="306" spans="2:7">
      <c r="B306" s="170"/>
      <c r="C306" s="178"/>
      <c r="D306" s="183"/>
      <c r="E306" s="184"/>
      <c r="F306" s="183"/>
      <c r="G306" s="173"/>
    </row>
    <row r="307" spans="2:7">
      <c r="B307" s="170"/>
      <c r="C307" s="185" t="s">
        <v>24</v>
      </c>
      <c r="D307" s="185"/>
      <c r="E307" s="186">
        <f>SUM(E302:E305)</f>
        <v>9.3899999999999988</v>
      </c>
      <c r="F307" s="187">
        <f>SUM(F302:F305)</f>
        <v>374387.3929008852</v>
      </c>
      <c r="G307" s="173"/>
    </row>
    <row r="308" spans="2:7">
      <c r="B308" s="170"/>
      <c r="C308" s="189"/>
      <c r="D308" s="189"/>
      <c r="E308" s="189"/>
      <c r="F308" s="189"/>
      <c r="G308" s="173"/>
    </row>
    <row r="309" spans="2:7">
      <c r="B309" s="170"/>
      <c r="C309" s="190" t="s">
        <v>27</v>
      </c>
      <c r="D309" s="189"/>
      <c r="E309" s="191">
        <f>[3]Summary!$C$50</f>
        <v>0.21120948717799651</v>
      </c>
      <c r="F309" s="192">
        <f>F307*E309</f>
        <v>79074.169260503055</v>
      </c>
      <c r="G309" s="173"/>
    </row>
    <row r="310" spans="2:7">
      <c r="B310" s="170"/>
      <c r="C310" s="189"/>
      <c r="D310" s="189"/>
      <c r="E310" s="189"/>
      <c r="F310" s="193"/>
      <c r="G310" s="173"/>
    </row>
    <row r="311" spans="2:7">
      <c r="B311" s="170"/>
      <c r="C311" s="185" t="s">
        <v>30</v>
      </c>
      <c r="D311" s="194"/>
      <c r="E311" s="194"/>
      <c r="F311" s="195">
        <f>F307+F309</f>
        <v>453461.56216138822</v>
      </c>
      <c r="G311" s="173"/>
    </row>
    <row r="312" spans="2:7">
      <c r="B312" s="170"/>
      <c r="C312" s="178"/>
      <c r="D312" s="189"/>
      <c r="E312" s="189"/>
      <c r="F312" s="192"/>
      <c r="G312" s="173"/>
    </row>
    <row r="313" spans="2:7">
      <c r="B313" s="170"/>
      <c r="C313" s="190" t="s">
        <v>33</v>
      </c>
      <c r="D313" s="189"/>
      <c r="E313" s="196">
        <f>$S$10</f>
        <v>6660.0522057504313</v>
      </c>
      <c r="F313" s="197">
        <f t="shared" ref="F313:F318" si="12">E313*$E$307</f>
        <v>62537.890211996542</v>
      </c>
      <c r="G313" s="173"/>
    </row>
    <row r="314" spans="2:7">
      <c r="B314" s="170"/>
      <c r="C314" s="190" t="s">
        <v>73</v>
      </c>
      <c r="D314" s="189"/>
      <c r="E314" s="196">
        <f>$S$11</f>
        <v>3250</v>
      </c>
      <c r="F314" s="197">
        <f t="shared" si="12"/>
        <v>30517.499999999996</v>
      </c>
      <c r="G314" s="173"/>
    </row>
    <row r="315" spans="2:7">
      <c r="B315" s="170"/>
      <c r="C315" s="190" t="s">
        <v>34</v>
      </c>
      <c r="D315" s="189"/>
      <c r="E315" s="196">
        <f>$S$12</f>
        <v>850</v>
      </c>
      <c r="F315" s="197">
        <f t="shared" si="12"/>
        <v>7981.4999999999991</v>
      </c>
      <c r="G315" s="173"/>
    </row>
    <row r="316" spans="2:7">
      <c r="B316" s="170"/>
      <c r="C316" s="190" t="s">
        <v>35</v>
      </c>
      <c r="D316" s="189"/>
      <c r="E316" s="196">
        <f>$S$13</f>
        <v>400</v>
      </c>
      <c r="F316" s="197">
        <f t="shared" si="12"/>
        <v>3755.9999999999995</v>
      </c>
      <c r="G316" s="173"/>
    </row>
    <row r="317" spans="2:7">
      <c r="B317" s="170"/>
      <c r="C317" s="190" t="s">
        <v>36</v>
      </c>
      <c r="D317" s="189"/>
      <c r="E317" s="196">
        <f>$S$14</f>
        <v>1500</v>
      </c>
      <c r="F317" s="197">
        <f t="shared" si="12"/>
        <v>14084.999999999998</v>
      </c>
      <c r="G317" s="173"/>
    </row>
    <row r="318" spans="2:7">
      <c r="B318" s="170"/>
      <c r="C318" s="190" t="s">
        <v>37</v>
      </c>
      <c r="D318" s="189"/>
      <c r="E318" s="196">
        <f>$S$15</f>
        <v>1200</v>
      </c>
      <c r="F318" s="197">
        <f t="shared" si="12"/>
        <v>11267.999999999998</v>
      </c>
      <c r="G318" s="173"/>
    </row>
    <row r="319" spans="2:7">
      <c r="B319" s="170"/>
      <c r="C319" s="185" t="s">
        <v>40</v>
      </c>
      <c r="D319" s="194"/>
      <c r="E319" s="194"/>
      <c r="F319" s="211">
        <f>SUM(F311:F318)</f>
        <v>583607.45237338473</v>
      </c>
      <c r="G319" s="173"/>
    </row>
    <row r="320" spans="2:7" ht="15.75" thickBot="1">
      <c r="B320" s="170"/>
      <c r="C320" s="212" t="s">
        <v>43</v>
      </c>
      <c r="D320" s="213"/>
      <c r="E320" s="214">
        <f>[3]Summary!$D$51</f>
        <v>0.12</v>
      </c>
      <c r="F320" s="215">
        <f>F319*E320</f>
        <v>70032.894284806171</v>
      </c>
      <c r="G320" s="173"/>
    </row>
    <row r="321" spans="2:7" ht="15.75" thickTop="1">
      <c r="B321" s="170"/>
      <c r="C321" s="190" t="s">
        <v>46</v>
      </c>
      <c r="D321" s="190"/>
      <c r="E321" s="190"/>
      <c r="F321" s="216">
        <f>SUM(F319:F320)</f>
        <v>653640.34665819095</v>
      </c>
      <c r="G321" s="173"/>
    </row>
    <row r="322" spans="2:7">
      <c r="B322" s="170"/>
      <c r="C322" s="190" t="s">
        <v>48</v>
      </c>
      <c r="D322" s="189"/>
      <c r="E322" s="191">
        <f>[3]CAF!$BC$27</f>
        <v>5.4121725731895332E-2</v>
      </c>
      <c r="F322" s="217">
        <f>F321+(F321*E322)</f>
        <v>689016.49022732652</v>
      </c>
      <c r="G322" s="173"/>
    </row>
    <row r="323" spans="2:7" ht="15.75" thickBot="1">
      <c r="B323" s="170"/>
      <c r="C323" s="190" t="s">
        <v>92</v>
      </c>
      <c r="D323" s="189"/>
      <c r="E323" s="191"/>
      <c r="F323" s="216">
        <f>F322*0.8</f>
        <v>551213.19218186126</v>
      </c>
      <c r="G323" s="173"/>
    </row>
    <row r="324" spans="2:7" ht="15.75" thickBot="1">
      <c r="B324" s="170"/>
      <c r="C324" s="218" t="s">
        <v>53</v>
      </c>
      <c r="D324" s="189"/>
      <c r="E324" s="189"/>
      <c r="F324" s="219">
        <f>F323/12</f>
        <v>45934.432681821774</v>
      </c>
      <c r="G324" s="173"/>
    </row>
    <row r="325" spans="2:7" ht="6.75" customHeight="1" thickBot="1">
      <c r="B325" s="220"/>
      <c r="C325" s="221"/>
      <c r="D325" s="222"/>
      <c r="E325" s="222"/>
      <c r="F325" s="223"/>
      <c r="G325" s="224"/>
    </row>
    <row r="326" spans="2:7" ht="15.75" thickBot="1"/>
    <row r="327" spans="2:7">
      <c r="B327" s="164"/>
      <c r="C327" s="165"/>
      <c r="D327" s="723" t="s">
        <v>32</v>
      </c>
      <c r="E327" s="723"/>
      <c r="F327" s="165"/>
      <c r="G327" s="166"/>
    </row>
    <row r="328" spans="2:7">
      <c r="B328" s="170"/>
      <c r="C328" s="171"/>
      <c r="D328" s="229" t="s">
        <v>11</v>
      </c>
      <c r="E328" s="229" t="s">
        <v>12</v>
      </c>
      <c r="F328" s="229" t="s">
        <v>13</v>
      </c>
      <c r="G328" s="173"/>
    </row>
    <row r="329" spans="2:7">
      <c r="B329" s="170"/>
      <c r="C329" s="230" t="s">
        <v>15</v>
      </c>
      <c r="D329" s="231">
        <f>[3]Summary!$D$3</f>
        <v>59445.949894732272</v>
      </c>
      <c r="E329" s="232">
        <f>K32</f>
        <v>0.5</v>
      </c>
      <c r="F329" s="231">
        <f>D329*E329</f>
        <v>29722.974947366136</v>
      </c>
      <c r="G329" s="173"/>
    </row>
    <row r="330" spans="2:7">
      <c r="B330" s="170"/>
      <c r="C330" s="178" t="s">
        <v>17</v>
      </c>
      <c r="D330" s="179">
        <f>[3]Summary!$D$4</f>
        <v>54148.47660227208</v>
      </c>
      <c r="E330" s="180">
        <f>L32</f>
        <v>1.22</v>
      </c>
      <c r="F330" s="179">
        <f>D330*E330</f>
        <v>66061.141454771932</v>
      </c>
      <c r="G330" s="173"/>
    </row>
    <row r="331" spans="2:7">
      <c r="B331" s="170"/>
      <c r="C331" s="178" t="s">
        <v>19</v>
      </c>
      <c r="D331" s="182">
        <f>S7</f>
        <v>36813</v>
      </c>
      <c r="E331" s="180">
        <f>M32</f>
        <v>8</v>
      </c>
      <c r="F331" s="179">
        <f>D331*E331</f>
        <v>294504</v>
      </c>
      <c r="G331" s="173"/>
    </row>
    <row r="332" spans="2:7">
      <c r="B332" s="170"/>
      <c r="C332" s="178" t="s">
        <v>21</v>
      </c>
      <c r="D332" s="179">
        <f>[3]Summary!$D$6</f>
        <v>31960.232260837322</v>
      </c>
      <c r="E332" s="180">
        <f>N32</f>
        <v>0.31</v>
      </c>
      <c r="F332" s="179">
        <f>D332*E332</f>
        <v>9907.6720008595694</v>
      </c>
      <c r="G332" s="173"/>
    </row>
    <row r="333" spans="2:7">
      <c r="B333" s="170"/>
      <c r="C333" s="178"/>
      <c r="D333" s="183"/>
      <c r="E333" s="184"/>
      <c r="F333" s="183"/>
      <c r="G333" s="173"/>
    </row>
    <row r="334" spans="2:7">
      <c r="B334" s="170"/>
      <c r="C334" s="185" t="s">
        <v>24</v>
      </c>
      <c r="D334" s="185"/>
      <c r="E334" s="186">
        <f>SUM(E329:E332)</f>
        <v>10.030000000000001</v>
      </c>
      <c r="F334" s="187">
        <f>SUM(F329:F332)</f>
        <v>400195.78840299766</v>
      </c>
      <c r="G334" s="173"/>
    </row>
    <row r="335" spans="2:7">
      <c r="B335" s="170"/>
      <c r="C335" s="189"/>
      <c r="D335" s="189"/>
      <c r="E335" s="189"/>
      <c r="F335" s="189"/>
      <c r="G335" s="173"/>
    </row>
    <row r="336" spans="2:7">
      <c r="B336" s="170"/>
      <c r="C336" s="190" t="s">
        <v>27</v>
      </c>
      <c r="D336" s="189"/>
      <c r="E336" s="191">
        <f>[3]Summary!$C$50</f>
        <v>0.21120948717799651</v>
      </c>
      <c r="F336" s="192">
        <f>F334*E336</f>
        <v>84525.147239391139</v>
      </c>
      <c r="G336" s="173"/>
    </row>
    <row r="337" spans="2:7">
      <c r="B337" s="170"/>
      <c r="C337" s="189"/>
      <c r="D337" s="189"/>
      <c r="E337" s="189"/>
      <c r="F337" s="193"/>
      <c r="G337" s="173"/>
    </row>
    <row r="338" spans="2:7">
      <c r="B338" s="170"/>
      <c r="C338" s="185" t="s">
        <v>30</v>
      </c>
      <c r="D338" s="194"/>
      <c r="E338" s="194"/>
      <c r="F338" s="195">
        <f>F334+F336</f>
        <v>484720.93564238877</v>
      </c>
      <c r="G338" s="173"/>
    </row>
    <row r="339" spans="2:7">
      <c r="B339" s="170"/>
      <c r="C339" s="178"/>
      <c r="D339" s="189"/>
      <c r="E339" s="189"/>
      <c r="F339" s="192"/>
      <c r="G339" s="173"/>
    </row>
    <row r="340" spans="2:7">
      <c r="B340" s="170"/>
      <c r="C340" s="190" t="s">
        <v>33</v>
      </c>
      <c r="D340" s="189"/>
      <c r="E340" s="196">
        <f>$S$10</f>
        <v>6660.0522057504313</v>
      </c>
      <c r="F340" s="197">
        <f t="shared" ref="F340:F345" si="13">E340*$E$307</f>
        <v>62537.890211996542</v>
      </c>
      <c r="G340" s="173"/>
    </row>
    <row r="341" spans="2:7">
      <c r="B341" s="170"/>
      <c r="C341" s="190" t="s">
        <v>73</v>
      </c>
      <c r="D341" s="189"/>
      <c r="E341" s="196">
        <f>$S$11</f>
        <v>3250</v>
      </c>
      <c r="F341" s="197">
        <f t="shared" si="13"/>
        <v>30517.499999999996</v>
      </c>
      <c r="G341" s="173"/>
    </row>
    <row r="342" spans="2:7">
      <c r="B342" s="170"/>
      <c r="C342" s="190" t="s">
        <v>34</v>
      </c>
      <c r="D342" s="189"/>
      <c r="E342" s="196">
        <f>$S$12</f>
        <v>850</v>
      </c>
      <c r="F342" s="197">
        <f t="shared" si="13"/>
        <v>7981.4999999999991</v>
      </c>
      <c r="G342" s="173"/>
    </row>
    <row r="343" spans="2:7">
      <c r="B343" s="170"/>
      <c r="C343" s="190" t="s">
        <v>35</v>
      </c>
      <c r="D343" s="189"/>
      <c r="E343" s="196">
        <f>$S$13</f>
        <v>400</v>
      </c>
      <c r="F343" s="197">
        <f t="shared" si="13"/>
        <v>3755.9999999999995</v>
      </c>
      <c r="G343" s="173"/>
    </row>
    <row r="344" spans="2:7">
      <c r="B344" s="170"/>
      <c r="C344" s="190" t="s">
        <v>36</v>
      </c>
      <c r="D344" s="189"/>
      <c r="E344" s="196">
        <f>$S$14</f>
        <v>1500</v>
      </c>
      <c r="F344" s="197">
        <f t="shared" si="13"/>
        <v>14084.999999999998</v>
      </c>
      <c r="G344" s="173"/>
    </row>
    <row r="345" spans="2:7">
      <c r="B345" s="170"/>
      <c r="C345" s="190" t="s">
        <v>37</v>
      </c>
      <c r="D345" s="189"/>
      <c r="E345" s="196">
        <f>$S$15</f>
        <v>1200</v>
      </c>
      <c r="F345" s="197">
        <f t="shared" si="13"/>
        <v>11267.999999999998</v>
      </c>
      <c r="G345" s="173"/>
    </row>
    <row r="346" spans="2:7">
      <c r="B346" s="170"/>
      <c r="C346" s="185" t="s">
        <v>40</v>
      </c>
      <c r="D346" s="194"/>
      <c r="E346" s="194"/>
      <c r="F346" s="211">
        <f>SUM(F338:F345)</f>
        <v>614866.82585438527</v>
      </c>
      <c r="G346" s="173"/>
    </row>
    <row r="347" spans="2:7" ht="15.75" thickBot="1">
      <c r="B347" s="170"/>
      <c r="C347" s="212" t="s">
        <v>43</v>
      </c>
      <c r="D347" s="213"/>
      <c r="E347" s="214">
        <f>[3]Summary!$D$51</f>
        <v>0.12</v>
      </c>
      <c r="F347" s="215">
        <f>F346*E347</f>
        <v>73784.019102526232</v>
      </c>
      <c r="G347" s="173"/>
    </row>
    <row r="348" spans="2:7" ht="15.75" thickTop="1">
      <c r="B348" s="170"/>
      <c r="C348" s="190" t="s">
        <v>46</v>
      </c>
      <c r="D348" s="190"/>
      <c r="E348" s="190"/>
      <c r="F348" s="216">
        <f>SUM(F346:F347)</f>
        <v>688650.84495691152</v>
      </c>
      <c r="G348" s="173"/>
    </row>
    <row r="349" spans="2:7">
      <c r="B349" s="170"/>
      <c r="C349" s="190" t="s">
        <v>48</v>
      </c>
      <c r="D349" s="189"/>
      <c r="E349" s="191">
        <f>[3]CAF!$BC$27</f>
        <v>5.4121725731895332E-2</v>
      </c>
      <c r="F349" s="216">
        <f>F348+(F348*E349)</f>
        <v>725921.81711270742</v>
      </c>
      <c r="G349" s="173"/>
    </row>
    <row r="350" spans="2:7" ht="15.75" thickBot="1">
      <c r="B350" s="170"/>
      <c r="C350" s="190" t="s">
        <v>92</v>
      </c>
      <c r="D350" s="189"/>
      <c r="E350" s="191"/>
      <c r="F350" s="217">
        <f>F349*0.8</f>
        <v>580737.453690166</v>
      </c>
      <c r="G350" s="173"/>
    </row>
    <row r="351" spans="2:7" ht="15.75" thickBot="1">
      <c r="B351" s="170"/>
      <c r="C351" s="218" t="s">
        <v>53</v>
      </c>
      <c r="D351" s="189"/>
      <c r="E351" s="189"/>
      <c r="F351" s="219">
        <f>F350/12</f>
        <v>48394.787807513836</v>
      </c>
      <c r="G351" s="173"/>
    </row>
    <row r="352" spans="2:7" ht="9" customHeight="1" thickBot="1">
      <c r="B352" s="220"/>
      <c r="C352" s="221"/>
      <c r="D352" s="222"/>
      <c r="E352" s="222"/>
      <c r="F352" s="223"/>
      <c r="G352" s="224"/>
    </row>
  </sheetData>
  <mergeCells count="18">
    <mergeCell ref="J18:O18"/>
    <mergeCell ref="B2:G2"/>
    <mergeCell ref="M2:N2"/>
    <mergeCell ref="Q2:T2"/>
    <mergeCell ref="D3:E3"/>
    <mergeCell ref="J2:L2"/>
    <mergeCell ref="D327:E327"/>
    <mergeCell ref="D30:E30"/>
    <mergeCell ref="D57:E57"/>
    <mergeCell ref="D84:E84"/>
    <mergeCell ref="D111:E111"/>
    <mergeCell ref="D138:E138"/>
    <mergeCell ref="D165:E165"/>
    <mergeCell ref="D192:E192"/>
    <mergeCell ref="D219:E219"/>
    <mergeCell ref="D246:E246"/>
    <mergeCell ref="D273:E273"/>
    <mergeCell ref="D300:E300"/>
  </mergeCells>
  <pageMargins left="0.25" right="0.25" top="0.75" bottom="0.75" header="0.3" footer="0.3"/>
  <pageSetup orientation="landscape" r:id="rId1"/>
  <rowBreaks count="1" manualBreakCount="1">
    <brk id="82" max="16383" man="1"/>
  </rowBreaks>
  <colBreaks count="1" manualBreakCount="1">
    <brk id="12" min="1" max="3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B1" workbookViewId="0">
      <selection activeCell="M21" sqref="M21"/>
    </sheetView>
  </sheetViews>
  <sheetFormatPr defaultColWidth="11.6640625" defaultRowHeight="12.75"/>
  <cols>
    <col min="1" max="1" width="7" style="438" customWidth="1"/>
    <col min="2" max="2" width="61.6640625" style="460" customWidth="1"/>
    <col min="3" max="3" width="18.83203125" style="438" customWidth="1"/>
    <col min="4" max="4" width="16.33203125" style="438" customWidth="1"/>
    <col min="5" max="5" width="17.1640625" style="438" bestFit="1" customWidth="1"/>
    <col min="6" max="6" width="16.83203125" style="438" bestFit="1" customWidth="1"/>
    <col min="7" max="7" width="16.5" style="438" bestFit="1" customWidth="1"/>
    <col min="8" max="8" width="12.83203125" style="438" bestFit="1" customWidth="1"/>
    <col min="9" max="9" width="12.5" style="438" bestFit="1" customWidth="1"/>
    <col min="10" max="10" width="11.6640625" style="438"/>
    <col min="11" max="11" width="31" style="438" customWidth="1"/>
    <col min="12" max="12" width="22.5" style="438" customWidth="1"/>
    <col min="13" max="13" width="25.5" style="438" customWidth="1"/>
    <col min="14" max="16384" width="11.6640625" style="438"/>
  </cols>
  <sheetData>
    <row r="1" spans="1:13">
      <c r="A1" s="436"/>
      <c r="B1" s="437"/>
      <c r="C1" s="436"/>
      <c r="D1" s="436"/>
      <c r="E1" s="793" t="s">
        <v>144</v>
      </c>
      <c r="F1" s="793"/>
      <c r="G1" s="794"/>
      <c r="H1" s="794"/>
      <c r="I1" s="794"/>
      <c r="J1" s="436"/>
      <c r="K1" s="436"/>
    </row>
    <row r="2" spans="1:13" ht="25.5">
      <c r="A2" s="436"/>
      <c r="B2" s="437"/>
      <c r="C2" s="439" t="s">
        <v>145</v>
      </c>
      <c r="D2" s="440" t="s">
        <v>146</v>
      </c>
      <c r="E2" s="439" t="s">
        <v>147</v>
      </c>
      <c r="F2" s="440" t="s">
        <v>148</v>
      </c>
      <c r="G2" s="439" t="s">
        <v>149</v>
      </c>
      <c r="H2" s="439" t="s">
        <v>150</v>
      </c>
      <c r="I2" s="439" t="s">
        <v>151</v>
      </c>
      <c r="J2" s="436"/>
      <c r="K2" s="436"/>
    </row>
    <row r="3" spans="1:13" ht="15" customHeight="1">
      <c r="A3" s="441" t="s">
        <v>15</v>
      </c>
      <c r="B3" s="437"/>
      <c r="C3" s="436"/>
      <c r="D3" s="442"/>
      <c r="E3" s="436"/>
      <c r="F3" s="436"/>
      <c r="G3" s="436"/>
      <c r="H3" s="436"/>
      <c r="I3" s="436"/>
      <c r="J3" s="436"/>
      <c r="K3" s="795" t="s">
        <v>152</v>
      </c>
      <c r="L3" s="795"/>
    </row>
    <row r="4" spans="1:13">
      <c r="A4" s="443" t="s">
        <v>153</v>
      </c>
      <c r="B4" s="565" t="s">
        <v>154</v>
      </c>
      <c r="C4" s="617" t="e">
        <v>#VALUE!</v>
      </c>
      <c r="D4" s="618" t="s">
        <v>677</v>
      </c>
      <c r="E4" s="619">
        <v>62457.822579832733</v>
      </c>
      <c r="F4" s="619">
        <v>53553.850036795731</v>
      </c>
      <c r="G4" s="619">
        <v>61860</v>
      </c>
      <c r="H4" s="619">
        <v>102383.33333333334</v>
      </c>
      <c r="I4" s="619">
        <v>33269</v>
      </c>
      <c r="J4" s="436"/>
      <c r="K4" s="795"/>
      <c r="L4" s="795"/>
    </row>
    <row r="5" spans="1:13" ht="15" customHeight="1">
      <c r="A5" s="443" t="s">
        <v>155</v>
      </c>
      <c r="B5" s="565" t="s">
        <v>156</v>
      </c>
      <c r="C5" s="617" t="e">
        <v>#VALUE!</v>
      </c>
      <c r="D5" s="618" t="s">
        <v>677</v>
      </c>
      <c r="E5" s="619">
        <v>66260.245676480801</v>
      </c>
      <c r="F5" s="619">
        <v>51061.512410506162</v>
      </c>
      <c r="G5" s="619">
        <v>65593.333333333343</v>
      </c>
      <c r="H5" s="619">
        <v>113573.33333333334</v>
      </c>
      <c r="I5" s="619">
        <v>22880</v>
      </c>
      <c r="J5" s="436"/>
      <c r="K5" s="795"/>
      <c r="L5" s="795"/>
    </row>
    <row r="6" spans="1:13" ht="15" customHeight="1">
      <c r="A6" s="443" t="s">
        <v>157</v>
      </c>
      <c r="B6" s="565" t="s">
        <v>158</v>
      </c>
      <c r="C6" s="617" t="e">
        <v>#VALUE!</v>
      </c>
      <c r="D6" s="618" t="s">
        <v>677</v>
      </c>
      <c r="E6" s="619">
        <v>55388.385677899685</v>
      </c>
      <c r="F6" s="619">
        <v>52332.629464285717</v>
      </c>
      <c r="G6" s="619">
        <v>52458.47537878788</v>
      </c>
      <c r="H6" s="619">
        <v>66793.333333333343</v>
      </c>
      <c r="I6" s="619">
        <v>49843.258620689659</v>
      </c>
      <c r="J6" s="436"/>
      <c r="K6" s="795"/>
      <c r="L6" s="795"/>
    </row>
    <row r="7" spans="1:13">
      <c r="A7" s="443" t="s">
        <v>159</v>
      </c>
      <c r="B7" s="566" t="s">
        <v>160</v>
      </c>
      <c r="C7" s="621" t="e">
        <v>#VALUE!</v>
      </c>
      <c r="D7" s="622" t="s">
        <v>677</v>
      </c>
      <c r="E7" s="623">
        <v>45022.727272727272</v>
      </c>
      <c r="F7" s="623">
        <v>45022.727272727272</v>
      </c>
      <c r="G7" s="623">
        <v>45022.727272727272</v>
      </c>
      <c r="H7" s="623">
        <v>45022.727272727272</v>
      </c>
      <c r="I7" s="623">
        <v>45022.727272727272</v>
      </c>
    </row>
    <row r="8" spans="1:13">
      <c r="A8" s="443" t="s">
        <v>161</v>
      </c>
      <c r="B8" s="444" t="s">
        <v>162</v>
      </c>
      <c r="C8" s="445" t="e">
        <v>#VALUE!</v>
      </c>
      <c r="D8" s="446" t="s">
        <v>677</v>
      </c>
      <c r="E8" s="447" t="s">
        <v>139</v>
      </c>
      <c r="F8" s="447" t="s">
        <v>139</v>
      </c>
      <c r="G8" s="447" t="s">
        <v>139</v>
      </c>
      <c r="H8" s="447" t="s">
        <v>139</v>
      </c>
      <c r="I8" s="447" t="s">
        <v>139</v>
      </c>
    </row>
    <row r="9" spans="1:13">
      <c r="A9" s="448"/>
      <c r="B9" s="437"/>
      <c r="C9" s="449"/>
      <c r="D9" s="450"/>
      <c r="E9" s="451"/>
      <c r="F9" s="451"/>
      <c r="G9" s="451"/>
      <c r="H9" s="451"/>
      <c r="I9" s="451"/>
    </row>
    <row r="10" spans="1:13">
      <c r="A10" s="436"/>
      <c r="B10" s="437"/>
      <c r="E10" s="452"/>
      <c r="F10" s="452"/>
      <c r="G10" s="452"/>
      <c r="H10" s="452"/>
      <c r="I10" s="452"/>
    </row>
    <row r="11" spans="1:13">
      <c r="A11" s="441" t="s">
        <v>163</v>
      </c>
      <c r="B11" s="437"/>
      <c r="E11" s="452"/>
      <c r="F11" s="452"/>
      <c r="G11" s="452"/>
      <c r="H11" s="452"/>
      <c r="I11" s="452"/>
    </row>
    <row r="12" spans="1:13">
      <c r="A12" s="443" t="s">
        <v>164</v>
      </c>
      <c r="B12" s="444" t="s">
        <v>165</v>
      </c>
      <c r="C12" s="453" t="e">
        <v>#VALUE!</v>
      </c>
      <c r="D12" s="446" t="s">
        <v>677</v>
      </c>
      <c r="E12" s="447" t="s">
        <v>139</v>
      </c>
      <c r="F12" s="447" t="s">
        <v>139</v>
      </c>
      <c r="G12" s="447" t="s">
        <v>139</v>
      </c>
      <c r="H12" s="447" t="s">
        <v>139</v>
      </c>
      <c r="I12" s="447" t="s">
        <v>139</v>
      </c>
    </row>
    <row r="13" spans="1:13">
      <c r="A13" s="443" t="s">
        <v>166</v>
      </c>
      <c r="B13" s="444" t="s">
        <v>167</v>
      </c>
      <c r="C13" s="453" t="e">
        <v>#VALUE!</v>
      </c>
      <c r="D13" s="446" t="s">
        <v>677</v>
      </c>
      <c r="E13" s="447" t="s">
        <v>139</v>
      </c>
      <c r="F13" s="447" t="s">
        <v>139</v>
      </c>
      <c r="G13" s="447" t="s">
        <v>139</v>
      </c>
      <c r="H13" s="447" t="s">
        <v>139</v>
      </c>
      <c r="I13" s="447" t="s">
        <v>139</v>
      </c>
    </row>
    <row r="14" spans="1:13">
      <c r="A14" s="443" t="s">
        <v>168</v>
      </c>
      <c r="B14" s="444" t="s">
        <v>169</v>
      </c>
      <c r="C14" s="453" t="e">
        <v>#VALUE!</v>
      </c>
      <c r="D14" s="446" t="s">
        <v>677</v>
      </c>
      <c r="E14" s="447" t="s">
        <v>139</v>
      </c>
      <c r="F14" s="447" t="s">
        <v>139</v>
      </c>
      <c r="G14" s="447" t="s">
        <v>139</v>
      </c>
      <c r="H14" s="447" t="s">
        <v>139</v>
      </c>
      <c r="I14" s="447" t="s">
        <v>139</v>
      </c>
    </row>
    <row r="15" spans="1:13">
      <c r="A15" s="443" t="s">
        <v>170</v>
      </c>
      <c r="B15" s="444" t="s">
        <v>171</v>
      </c>
      <c r="C15" s="453" t="e">
        <v>#VALUE!</v>
      </c>
      <c r="D15" s="446" t="s">
        <v>677</v>
      </c>
      <c r="E15" s="447" t="s">
        <v>139</v>
      </c>
      <c r="F15" s="447" t="s">
        <v>139</v>
      </c>
      <c r="G15" s="447" t="s">
        <v>139</v>
      </c>
      <c r="H15" s="447" t="s">
        <v>139</v>
      </c>
      <c r="I15" s="447" t="s">
        <v>139</v>
      </c>
      <c r="L15" s="438" t="s">
        <v>537</v>
      </c>
      <c r="M15" s="438" t="s">
        <v>538</v>
      </c>
    </row>
    <row r="16" spans="1:13">
      <c r="A16" s="443" t="s">
        <v>172</v>
      </c>
      <c r="B16" s="444" t="s">
        <v>173</v>
      </c>
      <c r="C16" s="453" t="e">
        <v>#VALUE!</v>
      </c>
      <c r="D16" s="446" t="s">
        <v>677</v>
      </c>
      <c r="E16" s="447" t="s">
        <v>139</v>
      </c>
      <c r="F16" s="447" t="s">
        <v>139</v>
      </c>
      <c r="G16" s="447" t="s">
        <v>139</v>
      </c>
      <c r="H16" s="447" t="s">
        <v>139</v>
      </c>
      <c r="I16" s="447" t="s">
        <v>139</v>
      </c>
      <c r="K16" s="568" t="s">
        <v>15</v>
      </c>
      <c r="L16" s="624">
        <f>'Clean Data'!DR49</f>
        <v>42848.357727394883</v>
      </c>
      <c r="M16" s="624">
        <f>59446*(5.41%+1)</f>
        <v>62662.028600000005</v>
      </c>
    </row>
    <row r="17" spans="1:13">
      <c r="A17" s="443" t="s">
        <v>174</v>
      </c>
      <c r="B17" s="444" t="s">
        <v>175</v>
      </c>
      <c r="C17" s="453" t="e">
        <v>#VALUE!</v>
      </c>
      <c r="D17" s="446" t="s">
        <v>677</v>
      </c>
      <c r="E17" s="447" t="s">
        <v>139</v>
      </c>
      <c r="F17" s="447" t="s">
        <v>139</v>
      </c>
      <c r="G17" s="447" t="s">
        <v>139</v>
      </c>
      <c r="H17" s="447" t="s">
        <v>139</v>
      </c>
      <c r="I17" s="447" t="s">
        <v>139</v>
      </c>
      <c r="K17" s="567" t="s">
        <v>17</v>
      </c>
      <c r="L17" s="624">
        <f>F7</f>
        <v>45022.727272727272</v>
      </c>
      <c r="M17" s="624">
        <f>54148*(5.41%+1)</f>
        <v>57077.406800000004</v>
      </c>
    </row>
    <row r="18" spans="1:13">
      <c r="A18" s="443" t="s">
        <v>176</v>
      </c>
      <c r="B18" s="444" t="s">
        <v>177</v>
      </c>
      <c r="C18" s="453" t="e">
        <v>#VALUE!</v>
      </c>
      <c r="D18" s="446" t="s">
        <v>677</v>
      </c>
      <c r="E18" s="447" t="s">
        <v>139</v>
      </c>
      <c r="F18" s="447" t="s">
        <v>139</v>
      </c>
      <c r="G18" s="447" t="s">
        <v>139</v>
      </c>
      <c r="H18" s="447" t="s">
        <v>139</v>
      </c>
      <c r="I18" s="447" t="s">
        <v>139</v>
      </c>
      <c r="K18" s="612" t="s">
        <v>113</v>
      </c>
      <c r="L18" s="624">
        <f>'Clean Data'!GF54</f>
        <v>32374.700805072334</v>
      </c>
      <c r="M18" s="624">
        <f>36813*(5.41%+1)</f>
        <v>38804.583299999998</v>
      </c>
    </row>
    <row r="19" spans="1:13">
      <c r="A19" s="443" t="s">
        <v>178</v>
      </c>
      <c r="B19" s="444" t="s">
        <v>179</v>
      </c>
      <c r="C19" s="453" t="e">
        <v>#VALUE!</v>
      </c>
      <c r="D19" s="446" t="s">
        <v>677</v>
      </c>
      <c r="E19" s="447" t="s">
        <v>139</v>
      </c>
      <c r="F19" s="447" t="s">
        <v>139</v>
      </c>
      <c r="G19" s="447" t="s">
        <v>139</v>
      </c>
      <c r="H19" s="447" t="s">
        <v>139</v>
      </c>
      <c r="I19" s="447" t="s">
        <v>139</v>
      </c>
      <c r="K19" s="687" t="s">
        <v>115</v>
      </c>
      <c r="L19" s="624">
        <f>'Clean Data'!HP50</f>
        <v>36554.733556867519</v>
      </c>
      <c r="M19" s="624">
        <f>31960*(5.41%+1)</f>
        <v>33689.036</v>
      </c>
    </row>
    <row r="20" spans="1:13">
      <c r="A20" s="443" t="s">
        <v>180</v>
      </c>
      <c r="B20" s="444" t="s">
        <v>181</v>
      </c>
      <c r="C20" s="453" t="e">
        <v>#VALUE!</v>
      </c>
      <c r="D20" s="446" t="s">
        <v>677</v>
      </c>
      <c r="E20" s="447" t="s">
        <v>139</v>
      </c>
      <c r="F20" s="447" t="s">
        <v>139</v>
      </c>
      <c r="G20" s="447" t="s">
        <v>139</v>
      </c>
      <c r="H20" s="447" t="s">
        <v>139</v>
      </c>
      <c r="I20" s="447" t="s">
        <v>139</v>
      </c>
      <c r="K20" s="625" t="s">
        <v>640</v>
      </c>
    </row>
    <row r="21" spans="1:13">
      <c r="A21" s="443" t="s">
        <v>182</v>
      </c>
      <c r="B21" s="444" t="s">
        <v>183</v>
      </c>
      <c r="C21" s="453" t="e">
        <v>#VALUE!</v>
      </c>
      <c r="D21" s="446" t="s">
        <v>677</v>
      </c>
      <c r="E21" s="447" t="s">
        <v>139</v>
      </c>
      <c r="F21" s="447" t="s">
        <v>139</v>
      </c>
      <c r="G21" s="447" t="s">
        <v>139</v>
      </c>
      <c r="H21" s="447" t="s">
        <v>139</v>
      </c>
      <c r="I21" s="447" t="s">
        <v>139</v>
      </c>
      <c r="K21" s="438" t="s">
        <v>33</v>
      </c>
      <c r="L21" s="627">
        <v>9376</v>
      </c>
    </row>
    <row r="22" spans="1:13">
      <c r="A22" s="448"/>
      <c r="B22" s="437"/>
      <c r="C22" s="454"/>
      <c r="D22" s="450"/>
      <c r="E22" s="451"/>
      <c r="F22" s="451"/>
      <c r="G22" s="451"/>
      <c r="H22" s="451"/>
      <c r="I22" s="451"/>
      <c r="K22" s="438" t="s">
        <v>539</v>
      </c>
      <c r="L22" s="627">
        <v>180</v>
      </c>
    </row>
    <row r="23" spans="1:13">
      <c r="A23" s="448"/>
      <c r="B23" s="437"/>
      <c r="C23" s="454"/>
      <c r="D23" s="450"/>
      <c r="E23" s="455"/>
      <c r="F23" s="455"/>
      <c r="G23" s="455"/>
      <c r="H23" s="455"/>
      <c r="I23" s="455"/>
      <c r="K23" s="438" t="s">
        <v>540</v>
      </c>
      <c r="L23" s="627">
        <v>839</v>
      </c>
    </row>
    <row r="24" spans="1:13">
      <c r="A24" s="441" t="s">
        <v>184</v>
      </c>
      <c r="B24" s="437"/>
      <c r="E24" s="452"/>
      <c r="F24" s="452"/>
      <c r="G24" s="452"/>
      <c r="H24" s="452"/>
      <c r="I24" s="452"/>
      <c r="K24" s="438" t="s">
        <v>541</v>
      </c>
      <c r="L24" s="627">
        <v>1015</v>
      </c>
    </row>
    <row r="25" spans="1:13">
      <c r="A25" s="443" t="s">
        <v>185</v>
      </c>
      <c r="B25" s="444" t="s">
        <v>186</v>
      </c>
      <c r="C25" s="453" t="e">
        <v>#VALUE!</v>
      </c>
      <c r="D25" s="446" t="s">
        <v>677</v>
      </c>
      <c r="E25" s="447" t="s">
        <v>139</v>
      </c>
      <c r="F25" s="447" t="s">
        <v>139</v>
      </c>
      <c r="G25" s="447" t="s">
        <v>139</v>
      </c>
      <c r="H25" s="447" t="s">
        <v>139</v>
      </c>
      <c r="I25" s="447" t="s">
        <v>139</v>
      </c>
      <c r="L25" s="626"/>
    </row>
    <row r="26" spans="1:13">
      <c r="A26" s="443" t="s">
        <v>187</v>
      </c>
      <c r="B26" s="444" t="s">
        <v>188</v>
      </c>
      <c r="C26" s="453" t="e">
        <v>#VALUE!</v>
      </c>
      <c r="D26" s="446" t="s">
        <v>677</v>
      </c>
      <c r="E26" s="447" t="s">
        <v>139</v>
      </c>
      <c r="F26" s="447" t="s">
        <v>139</v>
      </c>
      <c r="G26" s="447" t="s">
        <v>139</v>
      </c>
      <c r="H26" s="447" t="s">
        <v>139</v>
      </c>
      <c r="I26" s="447" t="s">
        <v>139</v>
      </c>
    </row>
    <row r="27" spans="1:13">
      <c r="A27" s="443" t="s">
        <v>189</v>
      </c>
      <c r="B27" s="613" t="s">
        <v>190</v>
      </c>
      <c r="C27" s="614" t="e">
        <v>#VALUE!</v>
      </c>
      <c r="D27" s="615" t="s">
        <v>677</v>
      </c>
      <c r="E27" s="616">
        <v>35143.058823529405</v>
      </c>
      <c r="F27" s="616">
        <v>35143.058823529405</v>
      </c>
      <c r="G27" s="616">
        <v>35143.058823529405</v>
      </c>
      <c r="H27" s="616">
        <v>35143.058823529405</v>
      </c>
      <c r="I27" s="616">
        <v>35143.058823529405</v>
      </c>
      <c r="K27" s="438" t="s">
        <v>542</v>
      </c>
      <c r="L27" s="628">
        <f ca="1">'Clean Data'!BN3</f>
        <v>0.20257561113147041</v>
      </c>
      <c r="M27" s="629">
        <v>0.2112</v>
      </c>
    </row>
    <row r="28" spans="1:13">
      <c r="A28" s="443" t="s">
        <v>191</v>
      </c>
      <c r="B28" s="444" t="s">
        <v>192</v>
      </c>
      <c r="C28" s="453" t="e">
        <v>#VALUE!</v>
      </c>
      <c r="D28" s="446" t="s">
        <v>677</v>
      </c>
      <c r="E28" s="447" t="s">
        <v>139</v>
      </c>
      <c r="F28" s="447" t="s">
        <v>139</v>
      </c>
      <c r="G28" s="447" t="s">
        <v>139</v>
      </c>
      <c r="H28" s="447" t="s">
        <v>139</v>
      </c>
      <c r="I28" s="447" t="s">
        <v>139</v>
      </c>
      <c r="K28" s="438" t="s">
        <v>543</v>
      </c>
      <c r="L28" s="628">
        <f ca="1">'Clean Data'!CX3</f>
        <v>0.19914887430093717</v>
      </c>
      <c r="M28" s="629">
        <v>0.12</v>
      </c>
    </row>
    <row r="29" spans="1:13">
      <c r="A29" s="443" t="s">
        <v>193</v>
      </c>
      <c r="B29" s="444" t="s">
        <v>194</v>
      </c>
      <c r="C29" s="453" t="e">
        <v>#VALUE!</v>
      </c>
      <c r="D29" s="446" t="s">
        <v>677</v>
      </c>
      <c r="E29" s="447" t="s">
        <v>139</v>
      </c>
      <c r="F29" s="447" t="s">
        <v>139</v>
      </c>
      <c r="G29" s="447" t="s">
        <v>139</v>
      </c>
      <c r="H29" s="447" t="s">
        <v>139</v>
      </c>
      <c r="I29" s="447" t="s">
        <v>139</v>
      </c>
      <c r="J29" s="456"/>
      <c r="K29" s="454"/>
    </row>
    <row r="30" spans="1:13">
      <c r="A30" s="443" t="s">
        <v>195</v>
      </c>
      <c r="B30" s="444" t="s">
        <v>196</v>
      </c>
      <c r="C30" s="453" t="e">
        <v>#VALUE!</v>
      </c>
      <c r="D30" s="446" t="s">
        <v>677</v>
      </c>
      <c r="E30" s="447" t="s">
        <v>139</v>
      </c>
      <c r="F30" s="447" t="s">
        <v>139</v>
      </c>
      <c r="G30" s="447" t="s">
        <v>139</v>
      </c>
      <c r="H30" s="447" t="s">
        <v>139</v>
      </c>
      <c r="I30" s="447" t="s">
        <v>139</v>
      </c>
      <c r="J30" s="456"/>
      <c r="K30" s="454"/>
    </row>
    <row r="31" spans="1:13">
      <c r="A31" s="443" t="s">
        <v>197</v>
      </c>
      <c r="B31" s="444" t="s">
        <v>198</v>
      </c>
      <c r="C31" s="453" t="e">
        <v>#VALUE!</v>
      </c>
      <c r="D31" s="446" t="s">
        <v>677</v>
      </c>
      <c r="E31" s="447" t="s">
        <v>139</v>
      </c>
      <c r="F31" s="447" t="s">
        <v>139</v>
      </c>
      <c r="G31" s="447" t="s">
        <v>139</v>
      </c>
      <c r="H31" s="447" t="s">
        <v>139</v>
      </c>
      <c r="I31" s="447" t="s">
        <v>139</v>
      </c>
      <c r="J31" s="456"/>
      <c r="K31" s="454"/>
    </row>
    <row r="32" spans="1:13">
      <c r="A32" s="448"/>
      <c r="B32" s="437"/>
      <c r="C32" s="454"/>
      <c r="D32" s="450"/>
      <c r="E32" s="451"/>
      <c r="F32" s="451"/>
      <c r="G32" s="451"/>
      <c r="H32" s="451"/>
      <c r="I32" s="451"/>
      <c r="J32" s="457"/>
      <c r="K32" s="454"/>
    </row>
    <row r="33" spans="1:9">
      <c r="A33" s="436"/>
      <c r="B33" s="437"/>
      <c r="D33" s="458"/>
      <c r="E33" s="452"/>
      <c r="F33" s="452"/>
      <c r="G33" s="452"/>
      <c r="H33" s="452"/>
      <c r="I33" s="452"/>
    </row>
    <row r="34" spans="1:9">
      <c r="A34" s="441" t="s">
        <v>199</v>
      </c>
      <c r="B34" s="437"/>
      <c r="D34" s="458"/>
      <c r="E34" s="452"/>
      <c r="F34" s="452"/>
      <c r="G34" s="452"/>
      <c r="H34" s="452"/>
      <c r="I34" s="452"/>
    </row>
    <row r="35" spans="1:9">
      <c r="A35" s="443" t="s">
        <v>200</v>
      </c>
      <c r="B35" s="444" t="s">
        <v>201</v>
      </c>
      <c r="C35" s="453" t="e">
        <v>#VALUE!</v>
      </c>
      <c r="D35" s="446" t="s">
        <v>677</v>
      </c>
      <c r="E35" s="447" t="s">
        <v>139</v>
      </c>
      <c r="F35" s="447" t="s">
        <v>139</v>
      </c>
      <c r="G35" s="447" t="s">
        <v>139</v>
      </c>
      <c r="H35" s="447" t="s">
        <v>139</v>
      </c>
      <c r="I35" s="447" t="s">
        <v>139</v>
      </c>
    </row>
    <row r="36" spans="1:9">
      <c r="A36" s="443" t="s">
        <v>202</v>
      </c>
      <c r="B36" s="444" t="s">
        <v>203</v>
      </c>
      <c r="C36" s="453" t="e">
        <v>#VALUE!</v>
      </c>
      <c r="D36" s="446" t="s">
        <v>677</v>
      </c>
      <c r="E36" s="447" t="s">
        <v>139</v>
      </c>
      <c r="F36" s="447" t="s">
        <v>139</v>
      </c>
      <c r="G36" s="447" t="s">
        <v>139</v>
      </c>
      <c r="H36" s="447" t="s">
        <v>139</v>
      </c>
      <c r="I36" s="447" t="s">
        <v>139</v>
      </c>
    </row>
    <row r="37" spans="1:9">
      <c r="A37" s="443" t="s">
        <v>204</v>
      </c>
      <c r="B37" s="444" t="s">
        <v>205</v>
      </c>
      <c r="C37" s="453" t="e">
        <v>#VALUE!</v>
      </c>
      <c r="D37" s="446" t="s">
        <v>677</v>
      </c>
      <c r="E37" s="447" t="s">
        <v>139</v>
      </c>
      <c r="F37" s="447" t="s">
        <v>139</v>
      </c>
      <c r="G37" s="447" t="s">
        <v>139</v>
      </c>
      <c r="H37" s="447" t="s">
        <v>139</v>
      </c>
      <c r="I37" s="447" t="s">
        <v>139</v>
      </c>
    </row>
    <row r="38" spans="1:9">
      <c r="A38" s="448"/>
      <c r="B38" s="437"/>
      <c r="C38" s="454"/>
      <c r="D38" s="450"/>
      <c r="E38" s="451"/>
      <c r="F38" s="451"/>
      <c r="G38" s="451"/>
      <c r="H38" s="451"/>
      <c r="I38" s="451"/>
    </row>
    <row r="39" spans="1:9">
      <c r="A39" s="436"/>
      <c r="B39" s="437"/>
      <c r="D39" s="458"/>
      <c r="E39" s="452"/>
      <c r="F39" s="452"/>
      <c r="G39" s="452"/>
      <c r="H39" s="452"/>
      <c r="I39" s="452"/>
    </row>
    <row r="40" spans="1:9">
      <c r="A40" s="441" t="s">
        <v>206</v>
      </c>
      <c r="B40" s="437"/>
      <c r="D40" s="458"/>
      <c r="E40" s="452"/>
      <c r="F40" s="452"/>
      <c r="G40" s="452"/>
      <c r="H40" s="452"/>
      <c r="I40" s="452"/>
    </row>
    <row r="41" spans="1:9">
      <c r="A41" s="443" t="s">
        <v>207</v>
      </c>
      <c r="B41" s="444" t="s">
        <v>208</v>
      </c>
      <c r="C41" s="459" t="e">
        <v>#VALUE!</v>
      </c>
      <c r="D41" s="446" t="s">
        <v>677</v>
      </c>
      <c r="E41" s="447">
        <v>36707.954545454544</v>
      </c>
      <c r="F41" s="447">
        <v>36707.954545454544</v>
      </c>
      <c r="G41" s="447">
        <v>36707.954545454544</v>
      </c>
      <c r="H41" s="447">
        <v>36707.954545454544</v>
      </c>
      <c r="I41" s="447">
        <v>36707.954545454544</v>
      </c>
    </row>
    <row r="42" spans="1:9">
      <c r="A42" s="443" t="s">
        <v>209</v>
      </c>
      <c r="B42" s="444" t="s">
        <v>210</v>
      </c>
      <c r="C42" s="453" t="e">
        <v>#VALUE!</v>
      </c>
      <c r="D42" s="446" t="s">
        <v>677</v>
      </c>
      <c r="E42" s="447">
        <v>39613</v>
      </c>
      <c r="F42" s="447">
        <v>39613</v>
      </c>
      <c r="G42" s="447">
        <v>39613</v>
      </c>
      <c r="H42" s="447">
        <v>39613</v>
      </c>
      <c r="I42" s="447">
        <v>39613</v>
      </c>
    </row>
    <row r="43" spans="1:9">
      <c r="A43" s="443" t="s">
        <v>211</v>
      </c>
      <c r="B43" s="444" t="s">
        <v>212</v>
      </c>
      <c r="C43" s="453" t="e">
        <v>#VALUE!</v>
      </c>
      <c r="D43" s="446" t="s">
        <v>677</v>
      </c>
      <c r="E43" s="447" t="s">
        <v>139</v>
      </c>
      <c r="F43" s="447" t="s">
        <v>139</v>
      </c>
      <c r="G43" s="447" t="s">
        <v>139</v>
      </c>
      <c r="H43" s="447" t="s">
        <v>139</v>
      </c>
      <c r="I43" s="447" t="s">
        <v>139</v>
      </c>
    </row>
    <row r="44" spans="1:9">
      <c r="A44" s="443" t="s">
        <v>213</v>
      </c>
      <c r="B44" s="613" t="s">
        <v>214</v>
      </c>
      <c r="C44" s="614" t="e">
        <v>#VALUE!</v>
      </c>
      <c r="D44" s="615" t="s">
        <v>677</v>
      </c>
      <c r="E44" s="616">
        <v>32250.172300469487</v>
      </c>
      <c r="F44" s="616">
        <v>25657.290240811151</v>
      </c>
      <c r="G44" s="616">
        <v>30252.833333333336</v>
      </c>
      <c r="H44" s="616">
        <v>45800</v>
      </c>
      <c r="I44" s="616">
        <v>22880</v>
      </c>
    </row>
    <row r="45" spans="1:9">
      <c r="A45" s="443" t="s">
        <v>215</v>
      </c>
      <c r="B45" s="565" t="s">
        <v>216</v>
      </c>
      <c r="C45" s="620" t="e">
        <v>#VALUE!</v>
      </c>
      <c r="D45" s="618" t="s">
        <v>677</v>
      </c>
      <c r="E45" s="619">
        <v>39290.831852009389</v>
      </c>
      <c r="F45" s="619">
        <v>32043.262983212728</v>
      </c>
      <c r="G45" s="619">
        <v>39686.481839673361</v>
      </c>
      <c r="H45" s="619">
        <v>50650</v>
      </c>
      <c r="I45" s="619">
        <v>22880</v>
      </c>
    </row>
    <row r="46" spans="1:9">
      <c r="A46" s="443" t="s">
        <v>217</v>
      </c>
      <c r="B46" s="565" t="s">
        <v>218</v>
      </c>
      <c r="C46" s="620" t="e">
        <v>#VALUE!</v>
      </c>
      <c r="D46" s="618" t="s">
        <v>677</v>
      </c>
      <c r="E46" s="619">
        <v>46924.655967438332</v>
      </c>
      <c r="F46" s="619">
        <v>46997.547321234772</v>
      </c>
      <c r="G46" s="619">
        <v>46690.243902439026</v>
      </c>
      <c r="H46" s="619">
        <v>64127.471428571436</v>
      </c>
      <c r="I46" s="619">
        <v>29788.306363636369</v>
      </c>
    </row>
    <row r="47" spans="1:9">
      <c r="A47" s="443" t="s">
        <v>219</v>
      </c>
      <c r="B47" s="613" t="s">
        <v>220</v>
      </c>
      <c r="C47" s="614" t="e">
        <v>#VALUE!</v>
      </c>
      <c r="D47" s="615" t="s">
        <v>677</v>
      </c>
      <c r="E47" s="616">
        <v>34989.75135199877</v>
      </c>
      <c r="F47" s="616">
        <v>34530.670827086731</v>
      </c>
      <c r="G47" s="616">
        <v>37226.027397260274</v>
      </c>
      <c r="H47" s="616">
        <v>48342.8125</v>
      </c>
      <c r="I47" s="616">
        <v>22880</v>
      </c>
    </row>
    <row r="48" spans="1:9">
      <c r="A48" s="443" t="s">
        <v>221</v>
      </c>
      <c r="B48" s="613" t="s">
        <v>222</v>
      </c>
      <c r="C48" s="614" t="e">
        <v>#VALUE!</v>
      </c>
      <c r="D48" s="615" t="s">
        <v>677</v>
      </c>
      <c r="E48" s="616">
        <v>35434.016355178748</v>
      </c>
      <c r="F48" s="616">
        <v>35022.987669515518</v>
      </c>
      <c r="G48" s="616">
        <v>34725.806451612902</v>
      </c>
      <c r="H48" s="616">
        <v>51049.286324786328</v>
      </c>
      <c r="I48" s="616">
        <v>24489.16905444123</v>
      </c>
    </row>
    <row r="49" spans="1:9">
      <c r="A49" s="443" t="s">
        <v>223</v>
      </c>
      <c r="B49" s="613" t="s">
        <v>224</v>
      </c>
      <c r="C49" s="614" t="e">
        <v>#VALUE!</v>
      </c>
      <c r="D49" s="615" t="s">
        <v>677</v>
      </c>
      <c r="E49" s="616">
        <v>30981.14764805001</v>
      </c>
      <c r="F49" s="616">
        <v>31140.208984625064</v>
      </c>
      <c r="G49" s="616">
        <v>28135.838150289019</v>
      </c>
      <c r="H49" s="616">
        <v>47451.111111111109</v>
      </c>
      <c r="I49" s="616">
        <v>22880</v>
      </c>
    </row>
    <row r="50" spans="1:9">
      <c r="A50" s="448"/>
      <c r="B50" s="437"/>
      <c r="C50" s="454"/>
      <c r="D50" s="450"/>
      <c r="E50" s="451"/>
      <c r="F50" s="451"/>
      <c r="G50" s="451"/>
      <c r="H50" s="451"/>
      <c r="I50" s="451"/>
    </row>
    <row r="51" spans="1:9">
      <c r="A51" s="436"/>
      <c r="B51" s="437"/>
      <c r="D51" s="458"/>
      <c r="E51" s="452"/>
      <c r="F51" s="452"/>
      <c r="G51" s="452"/>
      <c r="H51" s="452"/>
      <c r="I51" s="452"/>
    </row>
    <row r="52" spans="1:9">
      <c r="A52" s="441" t="s">
        <v>21</v>
      </c>
      <c r="B52" s="437"/>
      <c r="D52" s="458"/>
      <c r="E52" s="452"/>
      <c r="F52" s="452"/>
      <c r="G52" s="452"/>
      <c r="H52" s="452"/>
      <c r="I52" s="452"/>
    </row>
    <row r="53" spans="1:9">
      <c r="A53" s="443" t="s">
        <v>225</v>
      </c>
      <c r="B53" s="564" t="s">
        <v>226</v>
      </c>
      <c r="C53" s="684" t="e">
        <v>#VALUE!</v>
      </c>
      <c r="D53" s="685" t="s">
        <v>677</v>
      </c>
      <c r="E53" s="686">
        <v>33207.191421459182</v>
      </c>
      <c r="F53" s="686">
        <v>33117.27605649524</v>
      </c>
      <c r="G53" s="686">
        <v>30821.891891891893</v>
      </c>
      <c r="H53" s="686">
        <v>49663.333333333336</v>
      </c>
      <c r="I53" s="686">
        <v>22880</v>
      </c>
    </row>
    <row r="54" spans="1:9">
      <c r="A54" s="443" t="s">
        <v>227</v>
      </c>
      <c r="B54" s="564" t="s">
        <v>228</v>
      </c>
      <c r="C54" s="684" t="e">
        <v>#VALUE!</v>
      </c>
      <c r="D54" s="685" t="s">
        <v>677</v>
      </c>
      <c r="E54" s="686">
        <v>37135.5206516455</v>
      </c>
      <c r="F54" s="686">
        <v>38450.516817626703</v>
      </c>
      <c r="G54" s="686">
        <v>40160.992907801417</v>
      </c>
      <c r="H54" s="686">
        <v>51197.368421052633</v>
      </c>
      <c r="I54" s="686">
        <v>22880</v>
      </c>
    </row>
    <row r="55" spans="1:9">
      <c r="A55" s="443" t="s">
        <v>229</v>
      </c>
      <c r="B55" s="564" t="s">
        <v>230</v>
      </c>
      <c r="C55" s="684" t="e">
        <v>#VALUE!</v>
      </c>
      <c r="D55" s="685" t="s">
        <v>677</v>
      </c>
      <c r="E55" s="686">
        <v>33583.150183150181</v>
      </c>
      <c r="F55" s="686">
        <v>32178.620689655174</v>
      </c>
      <c r="G55" s="686">
        <v>33583.150183150181</v>
      </c>
      <c r="H55" s="686">
        <v>35871.428571428565</v>
      </c>
      <c r="I55" s="686">
        <v>31294.871794871797</v>
      </c>
    </row>
    <row r="56" spans="1:9">
      <c r="E56" s="452"/>
      <c r="F56" s="452"/>
      <c r="G56" s="452"/>
      <c r="H56" s="452"/>
      <c r="I56" s="452"/>
    </row>
    <row r="57" spans="1:9">
      <c r="E57" s="452"/>
      <c r="F57" s="452"/>
      <c r="G57" s="452"/>
      <c r="H57" s="452"/>
      <c r="I57" s="452"/>
    </row>
    <row r="58" spans="1:9">
      <c r="D58" s="458"/>
      <c r="E58" s="452"/>
      <c r="F58" s="452"/>
      <c r="G58" s="452"/>
      <c r="H58" s="452"/>
      <c r="I58" s="452"/>
    </row>
    <row r="59" spans="1:9">
      <c r="D59" s="458"/>
      <c r="E59" s="452"/>
      <c r="F59" s="452"/>
      <c r="G59" s="452"/>
      <c r="H59" s="452"/>
      <c r="I59" s="452"/>
    </row>
    <row r="60" spans="1:9">
      <c r="D60" s="458"/>
      <c r="E60" s="452"/>
      <c r="F60" s="452"/>
      <c r="G60" s="452"/>
      <c r="H60" s="452"/>
      <c r="I60" s="452"/>
    </row>
  </sheetData>
  <mergeCells count="2">
    <mergeCell ref="E1:I1"/>
    <mergeCell ref="K3:L6"/>
  </mergeCells>
  <pageMargins left="0.7" right="0.7" top="0.75" bottom="0.75" header="0.3" footer="0.3"/>
  <pageSetup orientation="portrait" r:id="rId1"/>
  <ignoredErrors>
    <ignoredError sqref="M16:M19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W300"/>
  <sheetViews>
    <sheetView workbookViewId="0">
      <selection activeCell="J32" sqref="J32"/>
    </sheetView>
  </sheetViews>
  <sheetFormatPr defaultRowHeight="15"/>
  <cols>
    <col min="1" max="1" width="52.33203125" customWidth="1"/>
    <col min="2" max="2" width="24" customWidth="1"/>
    <col min="4" max="15" width="24" customWidth="1"/>
    <col min="16" max="17" width="24" style="464" customWidth="1"/>
    <col min="18" max="19" width="24" customWidth="1"/>
    <col min="20" max="25" width="24" style="464" customWidth="1"/>
    <col min="26" max="35" width="24" customWidth="1"/>
    <col min="36" max="37" width="24" style="466" customWidth="1"/>
    <col min="38" max="43" width="24" customWidth="1"/>
    <col min="444" max="483" width="9.1640625" style="500"/>
    <col min="684" max="803" width="9.1640625" style="501"/>
  </cols>
  <sheetData>
    <row r="1" spans="1:43" customFormat="1" ht="12.75">
      <c r="A1" s="461">
        <v>34</v>
      </c>
      <c r="C1" s="462" t="s">
        <v>231</v>
      </c>
      <c r="E1" s="463">
        <f ca="1">IF(COUNT(E12:E300)=0,"-",AVERAGE(E12:OFFSET(E12,$A$1-1,0)))</f>
        <v>10927.07617652813</v>
      </c>
      <c r="G1" s="463">
        <f ca="1">IF(COUNT(G12:G300)=0,"-",AVERAGE(G12:OFFSET(G12,$A$1-1,0)))</f>
        <v>2126.654817480216</v>
      </c>
      <c r="I1" s="463">
        <f ca="1">IF(COUNT(I12:I300)=0,"-",AVERAGE(I12:OFFSET(I12,$A$1-1,0)))</f>
        <v>1562.5419159581513</v>
      </c>
      <c r="K1" s="463">
        <f ca="1">IF(COUNT(K12:K300)=0,"-",AVERAGE(K12:OFFSET(K12,$A$1-1,0)))</f>
        <v>919.36322855774449</v>
      </c>
      <c r="M1" s="463" t="str">
        <f ca="1">IF(COUNT(M12:M300)=0,"-",AVERAGE(M12:OFFSET(M12,$A$1-1,0)))</f>
        <v>-</v>
      </c>
      <c r="O1" s="463">
        <f ca="1">IF(COUNT(O12:O300)=0,"-",AVERAGE(O12:OFFSET(O12,$A$1-1,0)))</f>
        <v>247.96561655846716</v>
      </c>
      <c r="P1" s="464"/>
      <c r="Q1" s="465">
        <f ca="1">IF(COUNT(Q12:Q300)=0,"-",AVERAGE(Q12:OFFSET(Q12,$A$1-1,0)))</f>
        <v>482.26693840902345</v>
      </c>
      <c r="S1" s="463">
        <f ca="1">IF(COUNT(S12:S300)=0,"-",AVERAGE(S12:OFFSET(S12,$A$1-1,0)))</f>
        <v>1075.8074108030532</v>
      </c>
      <c r="T1" s="464"/>
      <c r="U1" s="465">
        <f ca="1">IF(COUNT(U12:U300)=0,"-",AVERAGE(U12:OFFSET(U12,$A$1-1,0)))</f>
        <v>485.56274466107362</v>
      </c>
      <c r="V1" s="464"/>
      <c r="W1" s="465">
        <f ca="1">IF(COUNT(W12:W300)=0,"-",AVERAGE(W12:OFFSET(W12,$A$1-1,0)))</f>
        <v>1462.8010192886859</v>
      </c>
      <c r="X1" s="464"/>
      <c r="Y1" s="465">
        <f ca="1">IF(COUNT(Y12:Y300)=0,"-",AVERAGE(Y12:OFFSET(Y12,$A$1-1,0)))</f>
        <v>458.0798165787017</v>
      </c>
      <c r="AA1" s="463">
        <f ca="1">IF(COUNT(AA12:AA300)=0,"-",AVERAGE(AA12:OFFSET(AA12,$A$1-1,0)))</f>
        <v>89.307148257082417</v>
      </c>
      <c r="AC1" s="463">
        <f ca="1">IF(COUNT(AC12:AC300)=0,"-",AVERAGE(AC12:OFFSET(AC12,$A$1-1,0)))</f>
        <v>1209.8694540465444</v>
      </c>
      <c r="AE1" s="463">
        <f ca="1">IF(COUNT(AE12:AE300)=0,"-",AVERAGE(AE12:OFFSET(AE12,$A$1-1,0)))</f>
        <v>12827.71742046108</v>
      </c>
      <c r="AG1" s="463" t="str">
        <f ca="1">IF(COUNT(AG12:AG300)=0,"-",AVERAGE(AG12:OFFSET(AG12,$A$1-1,0)))</f>
        <v>-</v>
      </c>
      <c r="AI1" s="463">
        <f ca="1">IF(COUNT(AI12:AI300)=0,"-",AVERAGE(AI12:OFFSET(AI12,$A$1-1,0)))</f>
        <v>158.30357142857144</v>
      </c>
      <c r="AJ1" s="466"/>
      <c r="AK1" s="467">
        <f ca="1">IF(COUNT(AK12:AK300)=0,"-",AVERAGE(AK12:OFFSET(AK12,$A$1-1,0)))</f>
        <v>1330.3565003028132</v>
      </c>
      <c r="AM1" s="463" t="str">
        <f ca="1">IF(COUNT(AM12:AM300)=0,"-",AVERAGE(AM12:OFFSET(AM12,$A$1-1,0)))</f>
        <v>-</v>
      </c>
      <c r="AO1" s="463">
        <f ca="1">IF(COUNT(AO12:AO300)=0,"-",AVERAGE(AO12:OFFSET(AO12,$A$1-1,0)))</f>
        <v>1291.1587864479502</v>
      </c>
      <c r="AQ1" s="463">
        <f ca="1">IF(COUNT(AQ12:AQ300)=0,"-",AVERAGE(AQ12:OFFSET(AQ12,$A$1-1,0)))</f>
        <v>9709.6510079908076</v>
      </c>
    </row>
    <row r="2" spans="1:43" customFormat="1" ht="12.75">
      <c r="C2" s="462" t="s">
        <v>232</v>
      </c>
      <c r="E2" s="463">
        <f ca="1">IF(COUNT(E12:E300)=0,"-",E1-(2*_xlfn.STDEV.P(E12:OFFSET(E12,$A$1-1,0))))</f>
        <v>-5139.1587724345391</v>
      </c>
      <c r="G2" s="463">
        <f ca="1">IF(COUNT(G12:G300)=0,"-",G1-(2*_xlfn.STDEV.P(G12:OFFSET(G12,$A$1-1,0))))</f>
        <v>-1914.3767803694477</v>
      </c>
      <c r="I2" s="463">
        <f ca="1">IF(COUNT(I12:I300)=0,"-",I1-(2*_xlfn.STDEV.P(I12:OFFSET(I12,$A$1-1,0))))</f>
        <v>-2331.5084674289837</v>
      </c>
      <c r="K2" s="463">
        <f ca="1">IF(COUNT(K12:K300)=0,"-",K1-(2*_xlfn.STDEV.P(K12:OFFSET(K12,$A$1-1,0))))</f>
        <v>-612.84372546308884</v>
      </c>
      <c r="M2" s="463" t="str">
        <f ca="1">IF(COUNT(M12:M300)=0,"-",M1-(2*_xlfn.STDEV.P(M12:OFFSET(M12,$A$1-1,0))))</f>
        <v>-</v>
      </c>
      <c r="O2" s="463">
        <f ca="1">IF(COUNT(O12:O300)=0,"-",O1-(2*_xlfn.STDEV.P(O12:OFFSET(O12,$A$1-1,0))))</f>
        <v>-587.05650533088192</v>
      </c>
      <c r="P2" s="464"/>
      <c r="Q2" s="465">
        <f ca="1">IF(COUNT(Q12:Q300)=0,"-",Q1-(2*_xlfn.STDEV.P(Q12:OFFSET(Q12,$A$1-1,0))))</f>
        <v>-897.61654102771718</v>
      </c>
      <c r="S2" s="463">
        <f ca="1">IF(COUNT(S12:S300)=0,"-",S1-(2*_xlfn.STDEV.P(S12:OFFSET(S12,$A$1-1,0))))</f>
        <v>-1684.5907504045199</v>
      </c>
      <c r="T2" s="464"/>
      <c r="U2" s="465">
        <f ca="1">IF(COUNT(U12:U300)=0,"-",U1-(2*_xlfn.STDEV.P(U12:OFFSET(U12,$A$1-1,0))))</f>
        <v>-431.08238268442932</v>
      </c>
      <c r="V2" s="464"/>
      <c r="W2" s="465">
        <f ca="1">IF(COUNT(W12:W300)=0,"-",W1-(2*_xlfn.STDEV.P(W12:OFFSET(W12,$A$1-1,0))))</f>
        <v>-680.79844331864751</v>
      </c>
      <c r="X2" s="464"/>
      <c r="Y2" s="465">
        <f ca="1">IF(COUNT(Y12:Y300)=0,"-",Y1-(2*_xlfn.STDEV.P(Y12:OFFSET(Y12,$A$1-1,0))))</f>
        <v>38.275868552493478</v>
      </c>
      <c r="AA2" s="463">
        <f ca="1">IF(COUNT(AA12:AA300)=0,"-",AA1-(2*_xlfn.STDEV.P(AA12:OFFSET(AA12,$A$1-1,0))))</f>
        <v>-83.471382767115699</v>
      </c>
      <c r="AC2" s="463">
        <f ca="1">IF(COUNT(AC12:AC300)=0,"-",AC1-(2*_xlfn.STDEV.P(AC12:OFFSET(AC12,$A$1-1,0))))</f>
        <v>-1336.3260602273517</v>
      </c>
      <c r="AE2" s="463">
        <f ca="1">IF(COUNT(AE12:AE300)=0,"-",AE1-(2*_xlfn.STDEV.P(AE12:OFFSET(AE12,$A$1-1,0))))</f>
        <v>-41623.390807905445</v>
      </c>
      <c r="AG2" s="463" t="str">
        <f ca="1">IF(COUNT(AG12:AG300)=0,"-",AG1-(2*_xlfn.STDEV.P(AG12:OFFSET(AG12,$A$1-1,0))))</f>
        <v>-</v>
      </c>
      <c r="AI2" s="463">
        <f ca="1">IF(COUNT(AI12:AI300)=0,"-",AI1-(2*_xlfn.STDEV.P(AI12:OFFSET(AI12,$A$1-1,0))))</f>
        <v>158.30357142857144</v>
      </c>
      <c r="AJ2" s="466"/>
      <c r="AK2" s="467">
        <f ca="1">IF(COUNT(AK12:AK300)=0,"-",AK1-(2*_xlfn.STDEV.P(AK12:OFFSET(AK12,$A$1-1,0))))</f>
        <v>-2036.2956694947854</v>
      </c>
      <c r="AM2" s="463" t="str">
        <f ca="1">IF(COUNT(AM12:AM300)=0,"-",AM1-(2*_xlfn.STDEV.P(AM12:OFFSET(AM12,$A$1-1,0))))</f>
        <v>-</v>
      </c>
      <c r="AO2" s="463">
        <f ca="1">IF(COUNT(AO12:AO300)=0,"-",AO1-(2*_xlfn.STDEV.P(AO12:OFFSET(AO12,$A$1-1,0))))</f>
        <v>-874.74366407671096</v>
      </c>
      <c r="AQ2" s="463">
        <f ca="1">IF(COUNT(AQ12:AQ300)=0,"-",AQ1-(2*_xlfn.STDEV.P(AQ12:OFFSET(AQ12,$A$1-1,0))))</f>
        <v>-27826.302908238304</v>
      </c>
    </row>
    <row r="3" spans="1:43" customFormat="1" ht="12.75">
      <c r="A3" s="796" t="s">
        <v>233</v>
      </c>
      <c r="C3" s="462" t="s">
        <v>234</v>
      </c>
      <c r="E3" s="463">
        <f ca="1">IF(COUNT(E12:E300)=0,"-",E1+(2*_xlfn.STDEV.P(E12:OFFSET(E12,$A$1-1,0))))</f>
        <v>26993.3111254908</v>
      </c>
      <c r="G3" s="463">
        <f ca="1">IF(COUNT(G12:G300)=0,"-",G1+(2*_xlfn.STDEV.P(G12:OFFSET(G12,$A$1-1,0))))</f>
        <v>6167.6864153298793</v>
      </c>
      <c r="I3" s="463">
        <f ca="1">IF(COUNT(I12:I300)=0,"-",I1+(2*_xlfn.STDEV.P(I12:OFFSET(I12,$A$1-1,0))))</f>
        <v>5456.5922993452868</v>
      </c>
      <c r="K3" s="463">
        <f ca="1">IF(COUNT(K12:K300)=0,"-",K1+(2*_xlfn.STDEV.P(K12:OFFSET(K12,$A$1-1,0))))</f>
        <v>2451.5701825785777</v>
      </c>
      <c r="M3" s="463" t="str">
        <f ca="1">IF(COUNT(M12:M300)=0,"-",M1+(2*_xlfn.STDEV.P(M12:OFFSET(M12,$A$1-1,0))))</f>
        <v>-</v>
      </c>
      <c r="O3" s="463">
        <f ca="1">IF(COUNT(O12:O300)=0,"-",O1+(2*_xlfn.STDEV.P(O12:OFFSET(O12,$A$1-1,0))))</f>
        <v>1082.9877384478161</v>
      </c>
      <c r="P3" s="464"/>
      <c r="Q3" s="465">
        <f ca="1">IF(COUNT(Q12:Q300)=0,"-",Q1+(2*_xlfn.STDEV.P(Q12:OFFSET(Q12,$A$1-1,0))))</f>
        <v>1862.150417845764</v>
      </c>
      <c r="S3" s="463">
        <f ca="1">IF(COUNT(S12:S300)=0,"-",S1+(2*_xlfn.STDEV.P(S12:OFFSET(S12,$A$1-1,0))))</f>
        <v>3836.2055720106264</v>
      </c>
      <c r="T3" s="464"/>
      <c r="U3" s="465">
        <f ca="1">IF(COUNT(U12:U300)=0,"-",U1+(2*_xlfn.STDEV.P(U12:OFFSET(U12,$A$1-1,0))))</f>
        <v>1402.2078720065765</v>
      </c>
      <c r="V3" s="464"/>
      <c r="W3" s="465">
        <f ca="1">IF(COUNT(W12:W300)=0,"-",W1+(2*_xlfn.STDEV.P(W12:OFFSET(W12,$A$1-1,0))))</f>
        <v>3606.4004818960193</v>
      </c>
      <c r="X3" s="464"/>
      <c r="Y3" s="465">
        <f ca="1">IF(COUNT(Y12:Y300)=0,"-",Y1+(2*_xlfn.STDEV.P(Y12:OFFSET(Y12,$A$1-1,0))))</f>
        <v>877.88376460490986</v>
      </c>
      <c r="AA3" s="463">
        <f ca="1">IF(COUNT(AA12:AA300)=0,"-",AA1+(2*_xlfn.STDEV.P(AA12:OFFSET(AA12,$A$1-1,0))))</f>
        <v>262.08567928128053</v>
      </c>
      <c r="AC3" s="463">
        <f ca="1">IF(COUNT(AC12:AC300)=0,"-",AC1+(2*_xlfn.STDEV.P(AC12:OFFSET(AC12,$A$1-1,0))))</f>
        <v>3756.0649683204406</v>
      </c>
      <c r="AE3" s="463">
        <f ca="1">IF(COUNT(AE12:AE300)=0,"-",AE1+(2*_xlfn.STDEV.P(AE12:OFFSET(AE12,$A$1-1,0))))</f>
        <v>67278.825648827609</v>
      </c>
      <c r="AG3" s="463" t="str">
        <f ca="1">IF(COUNT(AG12:AG300)=0,"-",AG1+(2*_xlfn.STDEV.P(AG12:OFFSET(AG12,$A$1-1,0))))</f>
        <v>-</v>
      </c>
      <c r="AI3" s="463">
        <f ca="1">IF(COUNT(AI12:AI300)=0,"-",AI1+(2*_xlfn.STDEV.P(AI12:OFFSET(AI12,$A$1-1,0))))</f>
        <v>158.30357142857144</v>
      </c>
      <c r="AJ3" s="466"/>
      <c r="AK3" s="467">
        <f ca="1">IF(COUNT(AK12:AK300)=0,"-",AK1+(2*_xlfn.STDEV.P(AK12:OFFSET(AK12,$A$1-1,0))))</f>
        <v>4697.008670100412</v>
      </c>
      <c r="AM3" s="463" t="str">
        <f ca="1">IF(COUNT(AM12:AM300)=0,"-",AM1+(2*_xlfn.STDEV.P(AM12:OFFSET(AM12,$A$1-1,0))))</f>
        <v>-</v>
      </c>
      <c r="AO3" s="463">
        <f ca="1">IF(COUNT(AO12:AO300)=0,"-",AO1+(2*_xlfn.STDEV.P(AO12:OFFSET(AO12,$A$1-1,0))))</f>
        <v>3457.0612369726114</v>
      </c>
      <c r="AQ3" s="463">
        <f ca="1">IF(COUNT(AQ12:AQ300)=0,"-",AQ1+(2*_xlfn.STDEV.P(AQ12:OFFSET(AQ12,$A$1-1,0))))</f>
        <v>47245.604924219922</v>
      </c>
    </row>
    <row r="4" spans="1:43" customFormat="1" ht="12.75">
      <c r="A4" s="796"/>
      <c r="C4" s="462" t="s">
        <v>235</v>
      </c>
      <c r="E4" s="468">
        <f ca="1">IF(COUNT(E12:E300)=0,"-",AVERAGEIFS(E12:E300, E12:E300, "&gt;="&amp;E2,E12:E300,"&lt;="&amp;E3))</f>
        <v>9376.0140708678391</v>
      </c>
      <c r="G4" s="468">
        <f ca="1">IF(COUNT(G12:G300)=0,"-",AVERAGEIFS(G12:G300, G12:G300, "&gt;="&amp;G2,G12:G300,"&lt;="&amp;G3))</f>
        <v>1620.0089842435277</v>
      </c>
      <c r="I4" s="468">
        <f ca="1">IF(COUNT(I12:I300)=0,"-",AVERAGEIFS(I12:I300, I12:I300, "&gt;="&amp;I2,I12:I300,"&lt;="&amp;I3))</f>
        <v>1562.5419159581513</v>
      </c>
      <c r="K4" s="468">
        <f ca="1">IF(COUNT(K12:K300)=0,"-",AVERAGEIFS(K12:K300, K12:K300, "&gt;="&amp;K2,K12:K300,"&lt;="&amp;K3))</f>
        <v>919.36322855774449</v>
      </c>
      <c r="M4" s="468" t="str">
        <f>IF(COUNT(M12:M300)=0,"-",AVERAGEIFS(M12:M300, M12:M300, "&gt;="&amp;M2,M12:M300,"&lt;="&amp;M3))</f>
        <v>-</v>
      </c>
      <c r="O4" s="468">
        <f ca="1">IF(COUNT(O12:O300)=0,"-",AVERAGEIFS(O12:O300, O12:O300, "&gt;="&amp;O2,O12:O300,"&lt;="&amp;O3))</f>
        <v>184.28471556346372</v>
      </c>
      <c r="P4" s="464"/>
      <c r="Q4" s="469">
        <f ca="1">IF(COUNT(Q12:Q300)=0,"-",AVERAGEIFS(Q12:Q300, Q12:Q300, "&gt;="&amp;Q2,Q12:Q300,"&lt;="&amp;Q3))</f>
        <v>343.82489645391871</v>
      </c>
      <c r="S4" s="468">
        <f ca="1">IF(COUNT(S12:S300)=0,"-",AVERAGEIFS(S12:S300, S12:S300, "&gt;="&amp;S2,S12:S300,"&lt;="&amp;S3))</f>
        <v>828.13276676594637</v>
      </c>
      <c r="T4" s="464"/>
      <c r="U4" s="469">
        <f ca="1">IF(COUNT(U12:U300)=0,"-",AVERAGEIFS(U12:U300, U12:U300, "&gt;="&amp;U2,U12:U300,"&lt;="&amp;U3))</f>
        <v>382.82496762316799</v>
      </c>
      <c r="V4" s="464"/>
      <c r="W4" s="469">
        <f ca="1">IF(COUNT(W12:W300)=0,"-",AVERAGEIFS(W12:W300, W12:W300, "&gt;="&amp;W2,W12:W300,"&lt;="&amp;W3))</f>
        <v>1021.2956493759311</v>
      </c>
      <c r="X4" s="464"/>
      <c r="Y4" s="469">
        <f ca="1">IF(COUNT(Y12:Y300)=0,"-",AVERAGEIFS(Y12:Y300, Y12:Y300, "&gt;="&amp;Y2,Y12:Y300,"&lt;="&amp;Y3))</f>
        <v>458.0798165787017</v>
      </c>
      <c r="AA4" s="468">
        <f ca="1">IF(COUNT(AA12:AA300)=0,"-",AVERAGEIFS(AA12:AA300, AA12:AA300, "&gt;="&amp;AA2,AA12:AA300,"&lt;="&amp;AA3))</f>
        <v>89.307148257082417</v>
      </c>
      <c r="AC4" s="468">
        <f ca="1">IF(COUNT(AC12:AC300)=0,"-",AVERAGEIFS(AC12:AC300, AC12:AC300, "&gt;="&amp;AC2,AC12:AC300,"&lt;="&amp;AC3))</f>
        <v>1209.8694540465444</v>
      </c>
      <c r="AE4" s="468">
        <f ca="1">IF(COUNT(AE12:AE300)=0,"-",AVERAGEIFS(AE12:AE300, AE12:AE300, "&gt;="&amp;AE2,AE12:AE300,"&lt;="&amp;AE3))</f>
        <v>1836.7633995666231</v>
      </c>
      <c r="AG4" s="468" t="str">
        <f>IF(COUNT(AG12:AG300)=0,"-",AVERAGEIFS(AG12:AG300, AG12:AG300, "&gt;="&amp;AG2,AG12:AG300,"&lt;="&amp;AG3))</f>
        <v>-</v>
      </c>
      <c r="AI4" s="468">
        <f ca="1">IF(COUNT(AI12:AI300)=0,"-",AVERAGEIFS(AI12:AI300, AI12:AI300, "&gt;="&amp;AI2,AI12:AI300,"&lt;="&amp;AI3))</f>
        <v>158.30357142857144</v>
      </c>
      <c r="AJ4" s="466"/>
      <c r="AK4" s="470">
        <f ca="1">IF(COUNT(AK12:AK300)=0,"-",AVERAGEIFS(AK12:AK300, AK12:AK300, "&gt;="&amp;AK2,AK12:AK300,"&lt;="&amp;AK3))</f>
        <v>1035.6748422135013</v>
      </c>
      <c r="AM4" s="468" t="str">
        <f>IF(COUNT(AM12:AM300)=0,"-",AVERAGEIFS(AM12:AM300, AM12:AM300, "&gt;="&amp;AM2,AM12:AM300,"&lt;="&amp;AM3))</f>
        <v>-</v>
      </c>
      <c r="AO4" s="468">
        <f ca="1">IF(COUNT(AO12:AO300)=0,"-",AVERAGEIFS(AO12:AO300, AO12:AO300, "&gt;="&amp;AO2,AO12:AO300,"&lt;="&amp;AO3))</f>
        <v>1291.1587864479502</v>
      </c>
      <c r="AQ4" s="468">
        <f ca="1">IF(COUNT(AQ12:AQ300)=0,"-",AVERAGEIFS(AQ12:AQ300, AQ12:AQ300, "&gt;="&amp;AQ2,AQ12:AQ300,"&lt;="&amp;AQ3))</f>
        <v>5166.4211645945252</v>
      </c>
    </row>
    <row r="5" spans="1:43" customFormat="1" ht="12.75">
      <c r="A5" s="796"/>
      <c r="C5" s="462" t="s">
        <v>236</v>
      </c>
      <c r="E5" s="471">
        <f ca="1">IF(COUNT(E12:E300)=0,"-",SUMIFS(D12:D300,E12:E300,"&gt;="&amp;E2,E12:E300,"&lt;="&amp;E3)/SUMIFS($B12:$B300,E12:E300,"&gt;="&amp;E2,E12:E300,"&lt;="&amp;E3))</f>
        <v>9572.6998703117406</v>
      </c>
      <c r="G5" s="471">
        <f ca="1">IF(COUNT(G12:G300)=0,"-",SUMIFS(F12:F300,G12:G300,"&gt;="&amp;G2,G12:G300,"&lt;="&amp;G3)/SUMIFS($B12:$B300,G12:G300,"&gt;="&amp;G2,G12:G300,"&lt;="&amp;G3))</f>
        <v>1443.8448049533342</v>
      </c>
      <c r="I5" s="471">
        <f ca="1">IF(COUNT(I12:I300)=0,"-",SUMIFS(H12:H300,I12:I300,"&gt;="&amp;I2,I12:I300,"&lt;="&amp;I3)/SUMIFS($B12:$B300,I12:I300,"&gt;="&amp;I2,I12:I300,"&lt;="&amp;I3))</f>
        <v>1321.9544259421559</v>
      </c>
      <c r="K5" s="471">
        <f ca="1">IF(COUNT(K12:K300)=0,"-",SUMIFS(J12:J300,K12:K300,"&gt;="&amp;K2,K12:K300,"&lt;="&amp;K3)/SUMIFS($B12:$B300,K12:K300,"&gt;="&amp;K2,K12:K300,"&lt;="&amp;K3))</f>
        <v>1018.6278328998262</v>
      </c>
      <c r="M5" s="471" t="str">
        <f>IF(COUNT(M12:M300)=0,"-",SUMIFS(L12:L300,M12:M300,"&gt;="&amp;M2,M12:M300,"&lt;="&amp;M3)/SUMIFS($B12:$B300,M12:M300,"&gt;="&amp;M2,M12:M300,"&lt;="&amp;M3))</f>
        <v>-</v>
      </c>
      <c r="O5" s="471">
        <f ca="1">IF(COUNT(O12:O300)=0,"-",SUMIFS(N12:N300,O12:O300,"&gt;="&amp;O2,O12:O300,"&lt;="&amp;O3)/SUMIFS($B12:$B300,O12:O300,"&gt;="&amp;O2,O12:O300,"&lt;="&amp;O3))</f>
        <v>179.59539229337176</v>
      </c>
      <c r="P5" s="464"/>
      <c r="Q5" s="472">
        <f ca="1">IF(COUNT(Q12:Q300)=0,"-",SUMIFS(P12:P300,Q12:Q300,"&gt;="&amp;Q2,Q12:Q300,"&lt;="&amp;Q3)/SUMIFS($B12:$B300,Q12:Q300,"&gt;="&amp;Q2,Q12:Q300,"&lt;="&amp;Q3))</f>
        <v>1335.5282483201941</v>
      </c>
      <c r="S5" s="471">
        <f ca="1">IF(COUNT(S12:S300)=0,"-",SUMIFS(R12:R300,S12:S300,"&gt;="&amp;S2,S12:S300,"&lt;="&amp;S3)/SUMIFS($B12:$B300,S12:S300,"&gt;="&amp;S2,S12:S300,"&lt;="&amp;S3))</f>
        <v>858.67888477660836</v>
      </c>
      <c r="T5" s="464"/>
      <c r="U5" s="472">
        <f ca="1">IF(COUNT(U12:U300)=0,"-",SUMIFS(T12:T300,U12:U300,"&gt;="&amp;U2,U12:U300,"&lt;="&amp;U3)/SUMIFS($B12:$B300,U12:U300,"&gt;="&amp;U2,U12:U300,"&lt;="&amp;U3))</f>
        <v>342.73235620639343</v>
      </c>
      <c r="V5" s="464"/>
      <c r="W5" s="472">
        <f ca="1">IF(COUNT(W12:W300)=0,"-",SUMIFS(V12:V300,W12:W300,"&gt;="&amp;W2,W12:W300,"&lt;="&amp;W3)/SUMIFS($B12:$B300,W12:W300,"&gt;="&amp;W2,W12:W300,"&lt;="&amp;W3))</f>
        <v>896.72254390432249</v>
      </c>
      <c r="X5" s="464"/>
      <c r="Y5" s="472">
        <f ca="1">IF(COUNT(Y12:Y300)=0,"-",SUMIFS(X12:X300,Y12:Y300,"&gt;="&amp;Y2,Y12:Y300,"&lt;="&amp;Y3)/SUMIFS($B12:$B300,Y12:Y300,"&gt;="&amp;Y2,Y12:Y300,"&lt;="&amp;Y3))</f>
        <v>384.39192516001964</v>
      </c>
      <c r="AA5" s="471">
        <f ca="1">IF(COUNT(AA12:AA300)=0,"-",SUMIFS(Z12:Z300,AA12:AA300,"&gt;="&amp;AA2,AA12:AA300,"&lt;="&amp;AA3)/SUMIFS($B12:$B300,AA12:AA300,"&gt;="&amp;AA2,AA12:AA300,"&lt;="&amp;AA3))</f>
        <v>51.967179363951246</v>
      </c>
      <c r="AC5" s="471">
        <f ca="1">IF(COUNT(AC12:AC300)=0,"-",SUMIFS(AB12:AB300,AC12:AC300,"&gt;="&amp;AC2,AC12:AC300,"&lt;="&amp;AC3)/SUMIFS($B12:$B300,AC12:AC300,"&gt;="&amp;AC2,AC12:AC300,"&lt;="&amp;AC3))</f>
        <v>1160.4374001720114</v>
      </c>
      <c r="AE5" s="471">
        <f ca="1">IF(COUNT(AE12:AE300)=0,"-",SUMIFS(AD12:AD300,AE12:AE300,"&gt;="&amp;AE2,AE12:AE300,"&lt;="&amp;AE3)/SUMIFS($B12:$B300,AE12:AE300,"&gt;="&amp;AE2,AE12:AE300,"&lt;="&amp;AE3))</f>
        <v>1479.4641806153916</v>
      </c>
      <c r="AG5" s="471" t="str">
        <f>IF(COUNT(AG12:AG300)=0,"-",SUMIFS(AF12:AF300,AG12:AG300,"&gt;="&amp;AG2,AG12:AG300,"&lt;="&amp;AG3)/SUMIFS($B12:$B300,AG12:AG300,"&gt;="&amp;AG2,AG12:AG300,"&lt;="&amp;AG3))</f>
        <v>-</v>
      </c>
      <c r="AI5" s="471">
        <f ca="1">IF(COUNT(AI12:AI300)=0,"-",SUMIFS(AH12:AH300,AI12:AI300,"&gt;="&amp;AI2,AI12:AI300,"&lt;="&amp;AI3)/SUMIFS($B12:$B300,AI12:AI300,"&gt;="&amp;AI2,AI12:AI300,"&lt;="&amp;AI3))</f>
        <v>158.30357142857144</v>
      </c>
      <c r="AJ5" s="466"/>
      <c r="AK5" s="473">
        <f ca="1">IF(COUNT(AK12:AK300)=0,"-",SUMIFS(AJ12:AJ300,AK12:AK300,"&gt;="&amp;AK2,AK12:AK300,"&lt;="&amp;AK3)/SUMIFS($B12:$B300,AK12:AK300,"&gt;="&amp;AK2,AK12:AK300,"&lt;="&amp;AK3))</f>
        <v>1048.4842580311629</v>
      </c>
      <c r="AM5" s="471" t="str">
        <f>IF(COUNT(AM12:AM300)=0,"-",SUMIFS(AL12:AL300,AM12:AM300,"&gt;="&amp;AM2,AM12:AM300,"&lt;="&amp;AM3)/SUMIFS($B12:$B300,AM12:AM300,"&gt;="&amp;AM2,AM12:AM300,"&lt;="&amp;AM3))</f>
        <v>-</v>
      </c>
      <c r="AO5" s="471">
        <f ca="1">IF(COUNT(AO12:AO300)=0,"-",SUMIFS(AN12:AN300,AO12:AO300,"&gt;="&amp;AO2,AO12:AO300,"&lt;="&amp;AO3)/SUMIFS($B12:$B300,AO12:AO300,"&gt;="&amp;AO2,AO12:AO300,"&lt;="&amp;AO3))</f>
        <v>1327.9375229168902</v>
      </c>
      <c r="AQ5" s="471">
        <f ca="1">IF(COUNT(AQ12:AQ300)=0,"-",SUMIFS(AP12:AP300,AQ12:AQ300,"&gt;="&amp;AQ2,AQ12:AQ300,"&lt;="&amp;AQ3)/SUMIFS($B12:$B300,AQ12:AQ300,"&gt;="&amp;AQ2,AQ12:AQ300,"&lt;="&amp;AQ3))</f>
        <v>4983.1185742712214</v>
      </c>
    </row>
    <row r="6" spans="1:43" customFormat="1" ht="12.75">
      <c r="A6" s="796"/>
      <c r="C6" s="462" t="s">
        <v>237</v>
      </c>
      <c r="E6" s="474">
        <f ca="1">IF(COUNT(E12:E300)=0,"-",SUMIFS(E12:E300, E12:E300, "&gt;="&amp;E2,E12:E300,"&lt;="&amp;E3)/($A$1-COUNTIF(E12:E300,"&lt;"&amp;E$2)-COUNTIF(E12:E300,"&gt;"&amp;E$3)))</f>
        <v>9376.0140708678391</v>
      </c>
      <c r="G6" s="474">
        <f ca="1">IF(COUNT(G12:G300)=0,"-",SUMIFS(G12:G300, G12:G300, "&gt;="&amp;G2,G12:G300,"&lt;="&amp;G3)/($A$1-COUNTIF(G12:G300,"&lt;"&amp;G$2)-COUNTIF(G12:G300,"&gt;"&amp;G$3)))</f>
        <v>490.91181340712961</v>
      </c>
      <c r="I6" s="474">
        <f ca="1">IF(COUNT(I12:I300)=0,"-",SUMIFS(I12:I300, I12:I300, "&gt;="&amp;I2,I12:I300,"&lt;="&amp;I3)/($A$1-COUNTIF(I12:I300,"&lt;"&amp;I$2)-COUNTIF(I12:I300,"&gt;"&amp;I$3)))</f>
        <v>137.87134552571922</v>
      </c>
      <c r="K6" s="474">
        <f ca="1">IF(COUNT(K12:K300)=0,"-",SUMIFS(K12:K300, K12:K300, "&gt;="&amp;K2,K12:K300,"&lt;="&amp;K3)/($A$1-COUNTIF(K12:K300,"&lt;"&amp;K$2)-COUNTIF(K12:K300,"&gt;"&amp;K$3)))</f>
        <v>81.120284872742161</v>
      </c>
      <c r="M6" s="474" t="str">
        <f>IF(COUNT(M12:M300)=0,"-",SUMIFS(M12:M300, M12:M300, "&gt;="&amp;M2,M12:M300,"&lt;="&amp;M3)/($A$1-COUNTIF(M12:M300,"&lt;"&amp;M$2)-COUNTIF(M12:M300,"&gt;"&amp;M$3)))</f>
        <v>-</v>
      </c>
      <c r="O6" s="474">
        <f ca="1">IF(COUNT(O12:O300)=0,"-",SUMIFS(O12:O300, O12:O300, "&gt;="&amp;O2,O12:O300,"&lt;="&amp;O3)/($A$1-COUNTIF(O12:O300,"&lt;"&amp;O$2)-COUNTIF(O12:O300,"&gt;"&amp;O$3)))</f>
        <v>178.70033024335876</v>
      </c>
      <c r="P6" s="464"/>
      <c r="Q6" s="475">
        <f ca="1">IF(COUNT(Q12:Q300)=0,"-",SUMIFS(Q12:Q300, Q12:Q300, "&gt;="&amp;Q2,Q12:Q300,"&lt;="&amp;Q3)/($A$1-COUNTIF(Q12:Q300,"&lt;"&amp;Q$2)-COUNTIF(Q12:Q300,"&gt;"&amp;Q$3)))</f>
        <v>311.59131241136384</v>
      </c>
      <c r="S6" s="474">
        <f ca="1">IF(COUNT(S12:S300)=0,"-",SUMIFS(S12:S300, S12:S300, "&gt;="&amp;S2,S12:S300,"&lt;="&amp;S3)/($A$1-COUNTIF(S12:S300,"&lt;"&amp;S$2)-COUNTIF(S12:S300,"&gt;"&amp;S$3)))</f>
        <v>501.89864652481594</v>
      </c>
      <c r="T6" s="464"/>
      <c r="U6" s="475">
        <f ca="1">IF(COUNT(U12:U300)=0,"-",SUMIFS(U12:U300, U12:U300, "&gt;="&amp;U2,U12:U300,"&lt;="&amp;U3)/($A$1-COUNTIF(U12:U300,"&lt;"&amp;U$2)-COUNTIF(U12:U300,"&gt;"&amp;U$3)))</f>
        <v>150.8098357303389</v>
      </c>
      <c r="V6" s="464"/>
      <c r="W6" s="475">
        <f ca="1">IF(COUNT(W12:W300)=0,"-",SUMIFS(W12:W300, W12:W300, "&gt;="&amp;W2,W12:W300,"&lt;="&amp;W3)/($A$1-COUNTIF(W12:W300,"&lt;"&amp;W$2)-COUNTIF(W12:W300,"&gt;"&amp;W$3)))</f>
        <v>154.74176505695925</v>
      </c>
      <c r="X6" s="464"/>
      <c r="Y6" s="475">
        <f ca="1">IF(COUNT(Y12:Y300)=0,"-",SUMIFS(Y12:Y300, Y12:Y300, "&gt;="&amp;Y2,Y12:Y300,"&lt;="&amp;Y3)/($A$1-COUNTIF(Y12:Y300,"&lt;"&amp;Y$2)-COUNTIF(Y12:Y300,"&gt;"&amp;Y$3)))</f>
        <v>26.945871563453039</v>
      </c>
      <c r="AA6" s="474">
        <f ca="1">IF(COUNT(AA12:AA300)=0,"-",SUMIFS(AA12:AA300, AA12:AA300, "&gt;="&amp;AA2,AA12:AA300,"&lt;="&amp;AA3)/($A$1-COUNTIF(AA12:AA300,"&lt;"&amp;AA$2)-COUNTIF(AA12:AA300,"&gt;"&amp;AA$3)))</f>
        <v>7.8800424932719784</v>
      </c>
      <c r="AC6" s="474">
        <f ca="1">IF(COUNT(AC12:AC300)=0,"-",SUMIFS(AC12:AC300, AC12:AC300, "&gt;="&amp;AC2,AC12:AC300,"&lt;="&amp;AC3)/($A$1-COUNTIF(AC12:AC300,"&lt;"&amp;AC$2)-COUNTIF(AC12:AC300,"&gt;"&amp;AC$3)))</f>
        <v>177.92197853625652</v>
      </c>
      <c r="AE6" s="474">
        <f ca="1">IF(COUNT(AE12:AE300)=0,"-",SUMIFS(AE12:AE300, AE12:AE300, "&gt;="&amp;AE2,AE12:AE300,"&lt;="&amp;AE3)/($A$1-COUNTIF(AE12:AE300,"&lt;"&amp;AE$2)-COUNTIF(AE12:AE300,"&gt;"&amp;AE$3)))</f>
        <v>688.78627483748369</v>
      </c>
      <c r="AG6" s="474" t="str">
        <f>IF(COUNT(AG12:AG300)=0,"-",SUMIFS(AG12:AG300, AG12:AG300, "&gt;="&amp;AG2,AG12:AG300,"&lt;="&amp;AG3)/($A$1-COUNTIF(AG12:AG300,"&lt;"&amp;AG$2)-COUNTIF(AG12:AG300,"&gt;"&amp;AG$3)))</f>
        <v>-</v>
      </c>
      <c r="AI6" s="474">
        <f ca="1">IF(COUNT(AI12:AI300)=0,"-",SUMIFS(AI12:AI300, AI12:AI300, "&gt;="&amp;AI2,AI12:AI300,"&lt;="&amp;AI3)/($A$1-COUNTIF(AI12:AI300,"&lt;"&amp;AI$2)-COUNTIF(AI12:AI300,"&gt;"&amp;AI$3)))</f>
        <v>4.6559873949579833</v>
      </c>
      <c r="AJ6" s="466"/>
      <c r="AK6" s="476">
        <f ca="1">IF(COUNT(AK12:AK300)=0,"-",SUMIFS(AK12:AK300, AK12:AK300, "&gt;="&amp;AK2,AK12:AK300,"&lt;="&amp;AK3)/($A$1-COUNTIF(AK12:AK300,"&lt;"&amp;AK$2)-COUNTIF(AK12:AK300,"&gt;"&amp;AK$3)))</f>
        <v>910.13849770277386</v>
      </c>
      <c r="AM6" s="474" t="str">
        <f>IF(COUNT(AM12:AM300)=0,"-",SUMIFS(AM12:AM300, AM12:AM300, "&gt;="&amp;AM2,AM12:AM300,"&lt;="&amp;AM3)/($A$1-COUNTIF(AM12:AM300,"&lt;"&amp;AM$2)-COUNTIF(AM12:AM300,"&gt;"&amp;AM$3)))</f>
        <v>-</v>
      </c>
      <c r="AO6" s="474">
        <f ca="1">IF(COUNT(AO12:AO300)=0,"-",SUMIFS(AO12:AO300, AO12:AO300, "&gt;="&amp;AO2,AO12:AO300,"&lt;="&amp;AO3)/($A$1-COUNTIF(AO12:AO300,"&lt;"&amp;AO$2)-COUNTIF(AO12:AO300,"&gt;"&amp;AO$3)))</f>
        <v>379.7525842493971</v>
      </c>
      <c r="AQ6" s="474">
        <f ca="1">IF(COUNT(AQ12:AQ300)=0,"-",SUMIFS(AQ12:AQ300, AQ12:AQ300, "&gt;="&amp;AQ2,AQ12:AQ300,"&lt;="&amp;AQ3)/($A$1-COUNTIF(AQ12:AQ300,"&lt;"&amp;AQ$2)-COUNTIF(AQ12:AQ300,"&gt;"&amp;AQ$3)))</f>
        <v>5166.4211645945252</v>
      </c>
    </row>
    <row r="7" spans="1:43" customFormat="1" ht="11.25">
      <c r="A7" s="477"/>
      <c r="B7" s="477"/>
      <c r="P7" s="464"/>
      <c r="Q7" s="464"/>
      <c r="T7" s="464"/>
      <c r="U7" s="464"/>
      <c r="V7" s="464"/>
      <c r="W7" s="464"/>
      <c r="X7" s="464"/>
      <c r="Y7" s="464"/>
      <c r="AJ7" s="466"/>
      <c r="AK7" s="466"/>
    </row>
    <row r="8" spans="1:43" customFormat="1" ht="11.25">
      <c r="A8" s="477"/>
      <c r="B8" s="477"/>
      <c r="P8" s="464"/>
      <c r="Q8" s="464"/>
      <c r="T8" s="464"/>
      <c r="U8" s="464"/>
      <c r="V8" s="464"/>
      <c r="W8" s="464"/>
      <c r="X8" s="464"/>
      <c r="Y8" s="464"/>
      <c r="AJ8" s="466"/>
      <c r="AK8" s="466"/>
    </row>
    <row r="9" spans="1:43" customFormat="1" ht="11.25">
      <c r="A9" s="477"/>
      <c r="B9" s="477"/>
      <c r="D9" s="478" t="s">
        <v>238</v>
      </c>
      <c r="E9" s="479"/>
      <c r="F9" s="478" t="s">
        <v>239</v>
      </c>
      <c r="G9" s="479"/>
      <c r="H9" s="478" t="s">
        <v>240</v>
      </c>
      <c r="I9" s="479"/>
      <c r="J9" s="478" t="s">
        <v>241</v>
      </c>
      <c r="K9" s="479"/>
      <c r="L9" s="478" t="s">
        <v>242</v>
      </c>
      <c r="M9" s="479"/>
      <c r="N9" s="478" t="s">
        <v>243</v>
      </c>
      <c r="O9" s="479"/>
      <c r="P9" s="480" t="s">
        <v>244</v>
      </c>
      <c r="Q9" s="480"/>
      <c r="R9" s="478" t="s">
        <v>245</v>
      </c>
      <c r="S9" s="479"/>
      <c r="T9" s="480" t="s">
        <v>246</v>
      </c>
      <c r="U9" s="480"/>
      <c r="V9" s="480" t="s">
        <v>247</v>
      </c>
      <c r="W9" s="480"/>
      <c r="X9" s="480" t="s">
        <v>248</v>
      </c>
      <c r="Y9" s="480"/>
      <c r="Z9" s="478" t="s">
        <v>249</v>
      </c>
      <c r="AA9" s="479"/>
      <c r="AB9" s="478" t="s">
        <v>250</v>
      </c>
      <c r="AC9" s="479"/>
      <c r="AD9" s="478" t="s">
        <v>251</v>
      </c>
      <c r="AE9" s="479"/>
      <c r="AF9" s="478" t="s">
        <v>252</v>
      </c>
      <c r="AG9" s="479"/>
      <c r="AH9" s="478" t="s">
        <v>253</v>
      </c>
      <c r="AI9" s="479"/>
      <c r="AJ9" s="481" t="s">
        <v>254</v>
      </c>
      <c r="AK9" s="481"/>
      <c r="AL9" s="478" t="s">
        <v>255</v>
      </c>
      <c r="AM9" s="479"/>
      <c r="AN9" s="478" t="s">
        <v>256</v>
      </c>
      <c r="AO9" s="479"/>
      <c r="AP9" s="478" t="s">
        <v>257</v>
      </c>
      <c r="AQ9" s="479"/>
    </row>
    <row r="10" spans="1:43" customFormat="1" ht="33.75">
      <c r="A10" s="482"/>
      <c r="B10" s="483"/>
      <c r="D10" s="484" t="s">
        <v>116</v>
      </c>
      <c r="E10" s="485" t="str">
        <f>D10&amp;"
per FTE"</f>
        <v>Total Occupancy
per FTE</v>
      </c>
      <c r="F10" s="484" t="s">
        <v>258</v>
      </c>
      <c r="G10" s="485" t="str">
        <f>F10&amp;"
per FTE"</f>
        <v>Direct Care Consultant 201
per FTE</v>
      </c>
      <c r="H10" s="484" t="s">
        <v>259</v>
      </c>
      <c r="I10" s="485" t="str">
        <f>H10&amp;"
per FTE"</f>
        <v>Temporary Help 202
per FTE</v>
      </c>
      <c r="J10" s="484" t="s">
        <v>260</v>
      </c>
      <c r="K10" s="485" t="str">
        <f>J10&amp;"
per FTE"</f>
        <v>Clients and Caregivers Reimb./Stipends 203
per FTE</v>
      </c>
      <c r="L10" s="484" t="s">
        <v>261</v>
      </c>
      <c r="M10" s="485" t="str">
        <f>L10&amp;"
per FTE"</f>
        <v>Subcontracted Direct Care 206
per FTE</v>
      </c>
      <c r="N10" s="484" t="s">
        <v>262</v>
      </c>
      <c r="O10" s="485" t="str">
        <f>N10&amp;"
per FTE"</f>
        <v>Staff Training 204
per FTE</v>
      </c>
      <c r="P10" s="486" t="s">
        <v>263</v>
      </c>
      <c r="Q10" s="486" t="str">
        <f>P10&amp;"
per FTE"</f>
        <v>Staff Mileage / Travel 205
per FTE</v>
      </c>
      <c r="R10" s="484" t="s">
        <v>264</v>
      </c>
      <c r="S10" s="485" t="str">
        <f>R10&amp;"
per FTE"</f>
        <v>Meals 207
per FTE</v>
      </c>
      <c r="T10" s="486" t="s">
        <v>265</v>
      </c>
      <c r="U10" s="486" t="str">
        <f>T10&amp;"
per FTE"</f>
        <v>Client Transportation 208
per FTE</v>
      </c>
      <c r="V10" s="486" t="s">
        <v>266</v>
      </c>
      <c r="W10" s="486" t="str">
        <f>V10&amp;"
per FTE"</f>
        <v>Vehicle Expenses 208
per FTE</v>
      </c>
      <c r="X10" s="486" t="s">
        <v>267</v>
      </c>
      <c r="Y10" s="486" t="str">
        <f>X10&amp;"
per FTE"</f>
        <v>Vehicle Depreciation 208
per FTE</v>
      </c>
      <c r="Z10" s="484" t="s">
        <v>268</v>
      </c>
      <c r="AA10" s="485" t="str">
        <f>Z10&amp;"
per FTE"</f>
        <v>Incidental Medical /Medicine/Pharmacy 209
per FTE</v>
      </c>
      <c r="AB10" s="484" t="s">
        <v>269</v>
      </c>
      <c r="AC10" s="485" t="str">
        <f>AB10&amp;"
per FTE"</f>
        <v>Client Personal Allowances 211
per FTE</v>
      </c>
      <c r="AD10" s="484" t="s">
        <v>270</v>
      </c>
      <c r="AE10" s="485" t="str">
        <f>AD10&amp;"
per FTE"</f>
        <v>Provision Material Goods/Svs./Benefits 212
per FTE</v>
      </c>
      <c r="AF10" s="484" t="s">
        <v>271</v>
      </c>
      <c r="AG10" s="485" t="str">
        <f>AF10&amp;"
per FTE"</f>
        <v>Direct Client Wages 214
per FTE</v>
      </c>
      <c r="AH10" s="484" t="s">
        <v>272</v>
      </c>
      <c r="AI10" s="485" t="str">
        <f>AH10&amp;"
per FTE"</f>
        <v>Other Commercial Prod. &amp; Svs. 214
per FTE</v>
      </c>
      <c r="AJ10" s="487" t="s">
        <v>273</v>
      </c>
      <c r="AK10" s="487" t="str">
        <f>AJ10&amp;"
per FTE"</f>
        <v>Program Supplies &amp; Materials 215
per FTE</v>
      </c>
      <c r="AL10" s="484" t="s">
        <v>274</v>
      </c>
      <c r="AM10" s="485" t="str">
        <f>AL10&amp;"
per FTE"</f>
        <v>Non Charitable Expenses
per FTE</v>
      </c>
      <c r="AN10" s="484" t="s">
        <v>275</v>
      </c>
      <c r="AO10" s="485" t="str">
        <f>AN10&amp;"
per FTE"</f>
        <v>Other Expense
per FTE</v>
      </c>
      <c r="AP10" s="484" t="s">
        <v>276</v>
      </c>
      <c r="AQ10" s="485" t="str">
        <f>AP10&amp;"
per FTE"</f>
        <v>Total Other Program Expense
per FTE</v>
      </c>
    </row>
    <row r="11" spans="1:43" customFormat="1" ht="11.25">
      <c r="A11" s="478" t="s">
        <v>277</v>
      </c>
      <c r="B11" s="488" t="s">
        <v>278</v>
      </c>
      <c r="D11" s="478" t="s">
        <v>279</v>
      </c>
      <c r="E11" s="479"/>
      <c r="F11" s="478" t="s">
        <v>279</v>
      </c>
      <c r="G11" s="479"/>
      <c r="H11" s="478" t="s">
        <v>279</v>
      </c>
      <c r="I11" s="479"/>
      <c r="J11" s="478" t="s">
        <v>279</v>
      </c>
      <c r="K11" s="479"/>
      <c r="L11" s="478" t="s">
        <v>279</v>
      </c>
      <c r="M11" s="479"/>
      <c r="N11" s="478" t="s">
        <v>279</v>
      </c>
      <c r="O11" s="479"/>
      <c r="P11" s="480" t="s">
        <v>279</v>
      </c>
      <c r="Q11" s="480"/>
      <c r="R11" s="478" t="s">
        <v>279</v>
      </c>
      <c r="S11" s="479"/>
      <c r="T11" s="480" t="s">
        <v>279</v>
      </c>
      <c r="U11" s="480"/>
      <c r="V11" s="480" t="s">
        <v>279</v>
      </c>
      <c r="W11" s="480"/>
      <c r="X11" s="480" t="s">
        <v>279</v>
      </c>
      <c r="Y11" s="480"/>
      <c r="Z11" s="478" t="s">
        <v>279</v>
      </c>
      <c r="AA11" s="479"/>
      <c r="AB11" s="478" t="s">
        <v>279</v>
      </c>
      <c r="AC11" s="479"/>
      <c r="AD11" s="478" t="s">
        <v>279</v>
      </c>
      <c r="AE11" s="479"/>
      <c r="AF11" s="478" t="s">
        <v>279</v>
      </c>
      <c r="AG11" s="479"/>
      <c r="AH11" s="478" t="s">
        <v>279</v>
      </c>
      <c r="AI11" s="479"/>
      <c r="AJ11" s="481" t="s">
        <v>279</v>
      </c>
      <c r="AK11" s="481"/>
      <c r="AL11" s="478" t="s">
        <v>279</v>
      </c>
      <c r="AM11" s="479"/>
      <c r="AN11" s="478" t="s">
        <v>279</v>
      </c>
      <c r="AO11" s="479"/>
      <c r="AP11" s="478" t="s">
        <v>279</v>
      </c>
      <c r="AQ11" s="479"/>
    </row>
    <row r="12" spans="1:43" customFormat="1" ht="11.25">
      <c r="A12" s="478" t="s">
        <v>280</v>
      </c>
      <c r="B12" s="489">
        <v>1.72541208791209</v>
      </c>
      <c r="D12" s="490">
        <v>7725</v>
      </c>
      <c r="E12" s="491">
        <f>IF(OR($B12=0,D12=0),"",D12/$B12)</f>
        <v>4477.1913064246419</v>
      </c>
      <c r="F12" s="492"/>
      <c r="G12" s="491" t="str">
        <f>IF(OR($B12=0,F12=0),"",F12/$B12)</f>
        <v/>
      </c>
      <c r="H12" s="490"/>
      <c r="I12" s="491" t="str">
        <f>IF(OR($B12=0,H12=0),"",H12/$B12)</f>
        <v/>
      </c>
      <c r="J12" s="490">
        <v>192</v>
      </c>
      <c r="K12" s="491">
        <f>IF(OR($B12=0,J12=0),"",J12/$B12)</f>
        <v>111.27776450919499</v>
      </c>
      <c r="L12" s="490"/>
      <c r="M12" s="491" t="str">
        <f>IF(OR($B12=0,L12=0),"",L12/$B12)</f>
        <v/>
      </c>
      <c r="N12" s="490">
        <v>150</v>
      </c>
      <c r="O12" s="491">
        <f>IF(OR($B12=0,N12=0),"",N12/$B12)</f>
        <v>86.935753522808582</v>
      </c>
      <c r="P12" s="493">
        <v>347</v>
      </c>
      <c r="Q12" s="472">
        <f>IF(OR($B12=0,P12=0),"",P12/$B12)</f>
        <v>201.11137648276386</v>
      </c>
      <c r="R12" s="490">
        <v>74</v>
      </c>
      <c r="S12" s="491">
        <f>IF(OR($B12=0,R12=0),"",R12/$B12)</f>
        <v>42.88830507125224</v>
      </c>
      <c r="T12" s="493">
        <v>563</v>
      </c>
      <c r="U12" s="472">
        <f>IF(OR($B12=0,T12=0),"",T12/$B12)</f>
        <v>326.29886155560826</v>
      </c>
      <c r="V12" s="493"/>
      <c r="W12" s="472" t="str">
        <f>IF(OR($B12=0,V12=0),"",V12/$B12)</f>
        <v/>
      </c>
      <c r="X12" s="493"/>
      <c r="Y12" s="472" t="str">
        <f>IF(OR($B12=0,X12=0),"",X12/$B12)</f>
        <v/>
      </c>
      <c r="Z12" s="490"/>
      <c r="AA12" s="491" t="str">
        <f>IF(OR($B12=0,Z12=0),"",Z12/$B12)</f>
        <v/>
      </c>
      <c r="AB12" s="490"/>
      <c r="AC12" s="491" t="str">
        <f>IF(OR($B12=0,AB12=0),"",AB12/$B12)</f>
        <v/>
      </c>
      <c r="AD12" s="490"/>
      <c r="AE12" s="491" t="str">
        <f>IF(OR($B12=0,AD12=0),"",AD12/$B12)</f>
        <v/>
      </c>
      <c r="AF12" s="490"/>
      <c r="AG12" s="491" t="str">
        <f>IF(OR($B12=0,AF12=0),"",AF12/$B12)</f>
        <v/>
      </c>
      <c r="AH12" s="490"/>
      <c r="AI12" s="491" t="str">
        <f>IF(OR($B12=0,AH12=0),"",AH12/$B12)</f>
        <v/>
      </c>
      <c r="AJ12" s="494">
        <v>1230</v>
      </c>
      <c r="AK12" s="473">
        <f>IF(OR($B12=0,AJ12=0),"",AJ12/$B12)</f>
        <v>712.87317888703046</v>
      </c>
      <c r="AL12" s="490"/>
      <c r="AM12" s="491" t="str">
        <f>IF(OR($B12=0,AL12=0),"",AL12/$B12)</f>
        <v/>
      </c>
      <c r="AN12" s="490">
        <v>3713</v>
      </c>
      <c r="AO12" s="491">
        <f>IF(OR($B12=0,AN12=0),"",AN12/$B12)</f>
        <v>2151.9496855345888</v>
      </c>
      <c r="AP12" s="490">
        <v>6269</v>
      </c>
      <c r="AQ12" s="491">
        <f>IF(OR($B12=0,AP12=0),"",AP12/$B12)</f>
        <v>3633.334925563247</v>
      </c>
    </row>
    <row r="13" spans="1:43" customFormat="1" ht="11.25">
      <c r="A13" s="478" t="s">
        <v>281</v>
      </c>
      <c r="B13" s="489">
        <v>11.2</v>
      </c>
      <c r="D13" s="490">
        <v>75389.27</v>
      </c>
      <c r="E13" s="491">
        <f t="shared" ref="E13:G76" si="0">IF(OR($B13=0,D13=0),"",D13/$B13)</f>
        <v>6731.1848214285719</v>
      </c>
      <c r="F13" s="490"/>
      <c r="G13" s="491" t="str">
        <f t="shared" si="0"/>
        <v/>
      </c>
      <c r="H13" s="490"/>
      <c r="I13" s="491" t="str">
        <f t="shared" ref="I13:I76" si="1">IF(OR($B13=0,H13=0),"",H13/$B13)</f>
        <v/>
      </c>
      <c r="J13" s="490"/>
      <c r="K13" s="491" t="str">
        <f t="shared" ref="K13:K76" si="2">IF(OR($B13=0,J13=0),"",J13/$B13)</f>
        <v/>
      </c>
      <c r="L13" s="490"/>
      <c r="M13" s="491" t="str">
        <f t="shared" ref="M13:M76" si="3">IF(OR($B13=0,L13=0),"",L13/$B13)</f>
        <v/>
      </c>
      <c r="N13" s="490"/>
      <c r="O13" s="491" t="str">
        <f t="shared" ref="O13:O76" si="4">IF(OR($B13=0,N13=0),"",N13/$B13)</f>
        <v/>
      </c>
      <c r="P13" s="493"/>
      <c r="Q13" s="472" t="str">
        <f t="shared" ref="Q13:Q48" si="5">IF(OR($B13=0,P13=0),"",P13/$B13)</f>
        <v/>
      </c>
      <c r="R13" s="490"/>
      <c r="S13" s="491" t="str">
        <f t="shared" ref="S13:S76" si="6">IF(OR($B13=0,R13=0),"",R13/$B13)</f>
        <v/>
      </c>
      <c r="T13" s="493"/>
      <c r="U13" s="472" t="str">
        <f t="shared" ref="U13:U48" si="7">IF(OR($B13=0,T13=0),"",T13/$B13)</f>
        <v/>
      </c>
      <c r="V13" s="493"/>
      <c r="W13" s="472" t="str">
        <f t="shared" ref="W13:W48" si="8">IF(OR($B13=0,V13=0),"",V13/$B13)</f>
        <v/>
      </c>
      <c r="X13" s="493"/>
      <c r="Y13" s="472" t="str">
        <f t="shared" ref="Y13:Y48" si="9">IF(OR($B13=0,X13=0),"",X13/$B13)</f>
        <v/>
      </c>
      <c r="Z13" s="490"/>
      <c r="AA13" s="491" t="str">
        <f t="shared" ref="AA13:AA76" si="10">IF(OR($B13=0,Z13=0),"",Z13/$B13)</f>
        <v/>
      </c>
      <c r="AB13" s="490"/>
      <c r="AC13" s="491" t="str">
        <f t="shared" ref="AC13:AC76" si="11">IF(OR($B13=0,AB13=0),"",AB13/$B13)</f>
        <v/>
      </c>
      <c r="AD13" s="490"/>
      <c r="AE13" s="491" t="str">
        <f t="shared" ref="AE13:AE76" si="12">IF(OR($B13=0,AD13=0),"",AD13/$B13)</f>
        <v/>
      </c>
      <c r="AF13" s="490"/>
      <c r="AG13" s="491" t="str">
        <f t="shared" ref="AG13:AG76" si="13">IF(OR($B13=0,AF13=0),"",AF13/$B13)</f>
        <v/>
      </c>
      <c r="AH13" s="490">
        <v>1773</v>
      </c>
      <c r="AI13" s="491">
        <f t="shared" ref="AI13:AI76" si="14">IF(OR($B13=0,AH13=0),"",AH13/$B13)</f>
        <v>158.30357142857144</v>
      </c>
      <c r="AJ13" s="494">
        <v>18097</v>
      </c>
      <c r="AK13" s="473">
        <f t="shared" ref="AK13:AK76" si="15">IF(OR($B13=0,AJ13=0),"",AJ13/$B13)</f>
        <v>1615.8035714285716</v>
      </c>
      <c r="AL13" s="490"/>
      <c r="AM13" s="491" t="str">
        <f t="shared" ref="AM13:AM76" si="16">IF(OR($B13=0,AL13=0),"",AL13/$B13)</f>
        <v/>
      </c>
      <c r="AN13" s="490">
        <v>12003</v>
      </c>
      <c r="AO13" s="491">
        <f t="shared" ref="AO13:AO76" si="17">IF(OR($B13=0,AN13=0),"",AN13/$B13)</f>
        <v>1071.6964285714287</v>
      </c>
      <c r="AP13" s="490">
        <v>31873</v>
      </c>
      <c r="AQ13" s="491">
        <f t="shared" ref="AQ13:AQ76" si="18">IF(OR($B13=0,AP13=0),"",AP13/$B13)</f>
        <v>2845.8035714285716</v>
      </c>
    </row>
    <row r="14" spans="1:43" customFormat="1" ht="11.25">
      <c r="A14" s="478" t="s">
        <v>282</v>
      </c>
      <c r="B14" s="489">
        <v>6.54</v>
      </c>
      <c r="D14" s="490">
        <v>36452</v>
      </c>
      <c r="E14" s="491">
        <f t="shared" si="0"/>
        <v>5573.7003058103974</v>
      </c>
      <c r="F14" s="490"/>
      <c r="G14" s="491" t="str">
        <f t="shared" si="0"/>
        <v/>
      </c>
      <c r="H14" s="490"/>
      <c r="I14" s="491" t="str">
        <f t="shared" si="1"/>
        <v/>
      </c>
      <c r="J14" s="490"/>
      <c r="K14" s="491" t="str">
        <f t="shared" si="2"/>
        <v/>
      </c>
      <c r="L14" s="490"/>
      <c r="M14" s="491" t="str">
        <f t="shared" si="3"/>
        <v/>
      </c>
      <c r="N14" s="490">
        <v>930</v>
      </c>
      <c r="O14" s="491">
        <f t="shared" si="4"/>
        <v>142.20183486238531</v>
      </c>
      <c r="P14" s="493">
        <v>586</v>
      </c>
      <c r="Q14" s="472">
        <f t="shared" si="5"/>
        <v>89.602446483180429</v>
      </c>
      <c r="R14" s="490">
        <v>2766</v>
      </c>
      <c r="S14" s="491">
        <f t="shared" si="6"/>
        <v>422.93577981651379</v>
      </c>
      <c r="T14" s="493">
        <v>1158</v>
      </c>
      <c r="U14" s="472">
        <f t="shared" si="7"/>
        <v>177.06422018348624</v>
      </c>
      <c r="V14" s="493"/>
      <c r="W14" s="472" t="str">
        <f t="shared" si="8"/>
        <v/>
      </c>
      <c r="X14" s="493"/>
      <c r="Y14" s="472" t="str">
        <f t="shared" si="9"/>
        <v/>
      </c>
      <c r="Z14" s="490"/>
      <c r="AA14" s="491" t="str">
        <f t="shared" si="10"/>
        <v/>
      </c>
      <c r="AB14" s="490"/>
      <c r="AC14" s="491" t="str">
        <f t="shared" si="11"/>
        <v/>
      </c>
      <c r="AD14" s="490">
        <v>5654</v>
      </c>
      <c r="AE14" s="491">
        <f t="shared" si="12"/>
        <v>864.52599388379201</v>
      </c>
      <c r="AF14" s="490"/>
      <c r="AG14" s="491" t="str">
        <f t="shared" si="13"/>
        <v/>
      </c>
      <c r="AH14" s="490"/>
      <c r="AI14" s="491" t="str">
        <f t="shared" si="14"/>
        <v/>
      </c>
      <c r="AJ14" s="494">
        <v>15055.4</v>
      </c>
      <c r="AK14" s="473">
        <f t="shared" si="15"/>
        <v>2302.0489296636083</v>
      </c>
      <c r="AL14" s="490"/>
      <c r="AM14" s="491" t="str">
        <f t="shared" si="16"/>
        <v/>
      </c>
      <c r="AN14" s="490"/>
      <c r="AO14" s="491" t="str">
        <f t="shared" si="17"/>
        <v/>
      </c>
      <c r="AP14" s="490">
        <v>26149.4</v>
      </c>
      <c r="AQ14" s="491">
        <f t="shared" si="18"/>
        <v>3998.3792048929668</v>
      </c>
    </row>
    <row r="15" spans="1:43" customFormat="1" ht="11.25">
      <c r="A15" s="495"/>
      <c r="B15" s="496">
        <v>7.54</v>
      </c>
      <c r="D15" s="497">
        <v>74821</v>
      </c>
      <c r="E15" s="491">
        <f t="shared" si="0"/>
        <v>9923.2095490716183</v>
      </c>
      <c r="F15" s="497"/>
      <c r="G15" s="491" t="str">
        <f t="shared" si="0"/>
        <v/>
      </c>
      <c r="H15" s="497"/>
      <c r="I15" s="491" t="str">
        <f t="shared" si="1"/>
        <v/>
      </c>
      <c r="J15" s="497"/>
      <c r="K15" s="491" t="str">
        <f t="shared" si="2"/>
        <v/>
      </c>
      <c r="L15" s="497"/>
      <c r="M15" s="491" t="str">
        <f t="shared" si="3"/>
        <v/>
      </c>
      <c r="N15" s="497">
        <v>946</v>
      </c>
      <c r="O15" s="491">
        <f t="shared" si="4"/>
        <v>125.46419098143237</v>
      </c>
      <c r="P15" s="498">
        <v>1112</v>
      </c>
      <c r="Q15" s="472">
        <f t="shared" si="5"/>
        <v>147.48010610079575</v>
      </c>
      <c r="R15" s="497">
        <v>1245</v>
      </c>
      <c r="S15" s="491">
        <f t="shared" si="6"/>
        <v>165.11936339522546</v>
      </c>
      <c r="T15" s="498">
        <v>2222</v>
      </c>
      <c r="U15" s="472">
        <f t="shared" si="7"/>
        <v>294.69496021220158</v>
      </c>
      <c r="V15" s="498"/>
      <c r="W15" s="472" t="str">
        <f t="shared" si="8"/>
        <v/>
      </c>
      <c r="X15" s="498"/>
      <c r="Y15" s="472" t="str">
        <f t="shared" si="9"/>
        <v/>
      </c>
      <c r="Z15" s="497"/>
      <c r="AA15" s="491" t="str">
        <f t="shared" si="10"/>
        <v/>
      </c>
      <c r="AB15" s="497"/>
      <c r="AC15" s="491" t="str">
        <f t="shared" si="11"/>
        <v/>
      </c>
      <c r="AD15" s="497"/>
      <c r="AE15" s="491" t="str">
        <f t="shared" si="12"/>
        <v/>
      </c>
      <c r="AF15" s="497"/>
      <c r="AG15" s="491" t="str">
        <f t="shared" si="13"/>
        <v/>
      </c>
      <c r="AH15" s="497"/>
      <c r="AI15" s="491" t="str">
        <f t="shared" si="14"/>
        <v/>
      </c>
      <c r="AJ15" s="499">
        <v>6934</v>
      </c>
      <c r="AK15" s="473">
        <f t="shared" si="15"/>
        <v>919.62864721485414</v>
      </c>
      <c r="AL15" s="497"/>
      <c r="AM15" s="491" t="str">
        <f t="shared" si="16"/>
        <v/>
      </c>
      <c r="AN15" s="497"/>
      <c r="AO15" s="491" t="str">
        <f t="shared" si="17"/>
        <v/>
      </c>
      <c r="AP15" s="497">
        <v>12459</v>
      </c>
      <c r="AQ15" s="491">
        <f t="shared" si="18"/>
        <v>1652.3872679045094</v>
      </c>
    </row>
    <row r="16" spans="1:43" customFormat="1" ht="11.25">
      <c r="A16" s="495"/>
      <c r="B16" s="496">
        <v>2.13</v>
      </c>
      <c r="D16" s="497">
        <v>29587</v>
      </c>
      <c r="E16" s="491">
        <f t="shared" si="0"/>
        <v>13890.610328638499</v>
      </c>
      <c r="F16" s="497"/>
      <c r="G16" s="491" t="str">
        <f t="shared" si="0"/>
        <v/>
      </c>
      <c r="H16" s="497"/>
      <c r="I16" s="491" t="str">
        <f t="shared" si="1"/>
        <v/>
      </c>
      <c r="J16" s="497"/>
      <c r="K16" s="491" t="str">
        <f t="shared" si="2"/>
        <v/>
      </c>
      <c r="L16" s="497"/>
      <c r="M16" s="491" t="str">
        <f t="shared" si="3"/>
        <v/>
      </c>
      <c r="N16" s="497">
        <v>368</v>
      </c>
      <c r="O16" s="491">
        <f t="shared" si="4"/>
        <v>172.7699530516432</v>
      </c>
      <c r="P16" s="498">
        <v>606</v>
      </c>
      <c r="Q16" s="472">
        <f t="shared" si="5"/>
        <v>284.50704225352115</v>
      </c>
      <c r="R16" s="497">
        <v>173</v>
      </c>
      <c r="S16" s="491">
        <f t="shared" si="6"/>
        <v>81.220657276995311</v>
      </c>
      <c r="T16" s="498">
        <v>178</v>
      </c>
      <c r="U16" s="472">
        <f t="shared" si="7"/>
        <v>83.568075117370896</v>
      </c>
      <c r="V16" s="498"/>
      <c r="W16" s="472" t="str">
        <f t="shared" si="8"/>
        <v/>
      </c>
      <c r="X16" s="498"/>
      <c r="Y16" s="472" t="str">
        <f t="shared" si="9"/>
        <v/>
      </c>
      <c r="Z16" s="497"/>
      <c r="AA16" s="491" t="str">
        <f t="shared" si="10"/>
        <v/>
      </c>
      <c r="AB16" s="497"/>
      <c r="AC16" s="491" t="str">
        <f t="shared" si="11"/>
        <v/>
      </c>
      <c r="AD16" s="497"/>
      <c r="AE16" s="491" t="str">
        <f t="shared" si="12"/>
        <v/>
      </c>
      <c r="AF16" s="497"/>
      <c r="AG16" s="491" t="str">
        <f t="shared" si="13"/>
        <v/>
      </c>
      <c r="AH16" s="497"/>
      <c r="AI16" s="491" t="str">
        <f t="shared" si="14"/>
        <v/>
      </c>
      <c r="AJ16" s="499">
        <v>2757</v>
      </c>
      <c r="AK16" s="473">
        <f t="shared" si="15"/>
        <v>1294.3661971830986</v>
      </c>
      <c r="AL16" s="497"/>
      <c r="AM16" s="491" t="str">
        <f t="shared" si="16"/>
        <v/>
      </c>
      <c r="AN16" s="497"/>
      <c r="AO16" s="491" t="str">
        <f t="shared" si="17"/>
        <v/>
      </c>
      <c r="AP16" s="497">
        <v>4082</v>
      </c>
      <c r="AQ16" s="491">
        <f t="shared" si="18"/>
        <v>1916.4319248826291</v>
      </c>
    </row>
    <row r="17" spans="1:43" customFormat="1" ht="11.25">
      <c r="A17" s="478" t="s">
        <v>283</v>
      </c>
      <c r="B17" s="489">
        <v>1.96</v>
      </c>
      <c r="D17" s="490">
        <v>76046</v>
      </c>
      <c r="E17" s="491">
        <f t="shared" si="0"/>
        <v>38798.979591836738</v>
      </c>
      <c r="F17" s="490"/>
      <c r="G17" s="491" t="str">
        <f t="shared" si="0"/>
        <v/>
      </c>
      <c r="H17" s="490"/>
      <c r="I17" s="491" t="str">
        <f t="shared" si="1"/>
        <v/>
      </c>
      <c r="J17" s="490"/>
      <c r="K17" s="491" t="str">
        <f t="shared" si="2"/>
        <v/>
      </c>
      <c r="L17" s="490"/>
      <c r="M17" s="491" t="str">
        <f t="shared" si="3"/>
        <v/>
      </c>
      <c r="N17" s="490">
        <v>65</v>
      </c>
      <c r="O17" s="491">
        <f t="shared" si="4"/>
        <v>33.163265306122447</v>
      </c>
      <c r="P17" s="493">
        <v>186</v>
      </c>
      <c r="Q17" s="472">
        <f t="shared" si="5"/>
        <v>94.897959183673464</v>
      </c>
      <c r="R17" s="490">
        <v>860</v>
      </c>
      <c r="S17" s="491">
        <f t="shared" si="6"/>
        <v>438.77551020408163</v>
      </c>
      <c r="T17" s="493"/>
      <c r="U17" s="472" t="str">
        <f t="shared" si="7"/>
        <v/>
      </c>
      <c r="V17" s="493"/>
      <c r="W17" s="472" t="str">
        <f t="shared" si="8"/>
        <v/>
      </c>
      <c r="X17" s="493"/>
      <c r="Y17" s="472" t="str">
        <f t="shared" si="9"/>
        <v/>
      </c>
      <c r="Z17" s="490">
        <v>410</v>
      </c>
      <c r="AA17" s="491">
        <f t="shared" si="10"/>
        <v>209.18367346938777</v>
      </c>
      <c r="AB17" s="490"/>
      <c r="AC17" s="491" t="str">
        <f t="shared" si="11"/>
        <v/>
      </c>
      <c r="AD17" s="490"/>
      <c r="AE17" s="491" t="str">
        <f t="shared" si="12"/>
        <v/>
      </c>
      <c r="AF17" s="490"/>
      <c r="AG17" s="491" t="str">
        <f t="shared" si="13"/>
        <v/>
      </c>
      <c r="AH17" s="490"/>
      <c r="AI17" s="491" t="str">
        <f t="shared" si="14"/>
        <v/>
      </c>
      <c r="AJ17" s="494">
        <v>2680</v>
      </c>
      <c r="AK17" s="473">
        <f t="shared" si="15"/>
        <v>1367.3469387755101</v>
      </c>
      <c r="AL17" s="490"/>
      <c r="AM17" s="491" t="str">
        <f t="shared" si="16"/>
        <v/>
      </c>
      <c r="AN17" s="490"/>
      <c r="AO17" s="491" t="str">
        <f t="shared" si="17"/>
        <v/>
      </c>
      <c r="AP17" s="490">
        <v>4201</v>
      </c>
      <c r="AQ17" s="491">
        <f t="shared" si="18"/>
        <v>2143.3673469387754</v>
      </c>
    </row>
    <row r="18" spans="1:43" customFormat="1" ht="11.25">
      <c r="A18" s="478" t="s">
        <v>284</v>
      </c>
      <c r="B18" s="489">
        <v>8.5</v>
      </c>
      <c r="D18" s="490">
        <v>74427</v>
      </c>
      <c r="E18" s="491">
        <f t="shared" si="0"/>
        <v>8756.1176470588234</v>
      </c>
      <c r="F18" s="490"/>
      <c r="G18" s="491" t="str">
        <f t="shared" si="0"/>
        <v/>
      </c>
      <c r="H18" s="490"/>
      <c r="I18" s="491" t="str">
        <f t="shared" si="1"/>
        <v/>
      </c>
      <c r="J18" s="490"/>
      <c r="K18" s="491" t="str">
        <f t="shared" si="2"/>
        <v/>
      </c>
      <c r="L18" s="490"/>
      <c r="M18" s="491" t="str">
        <f t="shared" si="3"/>
        <v/>
      </c>
      <c r="N18" s="490">
        <v>7641</v>
      </c>
      <c r="O18" s="491">
        <f t="shared" si="4"/>
        <v>898.94117647058829</v>
      </c>
      <c r="P18" s="493">
        <v>4443</v>
      </c>
      <c r="Q18" s="472">
        <f t="shared" si="5"/>
        <v>522.70588235294122</v>
      </c>
      <c r="R18" s="490"/>
      <c r="S18" s="491" t="str">
        <f t="shared" si="6"/>
        <v/>
      </c>
      <c r="T18" s="493"/>
      <c r="U18" s="472" t="str">
        <f t="shared" si="7"/>
        <v/>
      </c>
      <c r="V18" s="493"/>
      <c r="W18" s="472" t="str">
        <f t="shared" si="8"/>
        <v/>
      </c>
      <c r="X18" s="493"/>
      <c r="Y18" s="472" t="str">
        <f t="shared" si="9"/>
        <v/>
      </c>
      <c r="Z18" s="490"/>
      <c r="AA18" s="491" t="str">
        <f t="shared" si="10"/>
        <v/>
      </c>
      <c r="AB18" s="490"/>
      <c r="AC18" s="491" t="str">
        <f t="shared" si="11"/>
        <v/>
      </c>
      <c r="AD18" s="490"/>
      <c r="AE18" s="491" t="str">
        <f t="shared" si="12"/>
        <v/>
      </c>
      <c r="AF18" s="490"/>
      <c r="AG18" s="491" t="str">
        <f t="shared" si="13"/>
        <v/>
      </c>
      <c r="AH18" s="490"/>
      <c r="AI18" s="491" t="str">
        <f t="shared" si="14"/>
        <v/>
      </c>
      <c r="AJ18" s="494"/>
      <c r="AK18" s="473" t="str">
        <f t="shared" si="15"/>
        <v/>
      </c>
      <c r="AL18" s="490"/>
      <c r="AM18" s="491" t="str">
        <f t="shared" si="16"/>
        <v/>
      </c>
      <c r="AN18" s="490">
        <v>21058</v>
      </c>
      <c r="AO18" s="491">
        <f t="shared" si="17"/>
        <v>2477.4117647058824</v>
      </c>
      <c r="AP18" s="490">
        <v>33142</v>
      </c>
      <c r="AQ18" s="491">
        <f t="shared" si="18"/>
        <v>3899.0588235294117</v>
      </c>
    </row>
    <row r="19" spans="1:43" customFormat="1" ht="11.25">
      <c r="A19" s="495"/>
      <c r="B19" s="496">
        <v>1.9</v>
      </c>
      <c r="D19" s="497">
        <v>6709</v>
      </c>
      <c r="E19" s="491">
        <f t="shared" si="0"/>
        <v>3531.0526315789475</v>
      </c>
      <c r="F19" s="497"/>
      <c r="G19" s="491" t="str">
        <f t="shared" si="0"/>
        <v/>
      </c>
      <c r="H19" s="497"/>
      <c r="I19" s="491" t="str">
        <f t="shared" si="1"/>
        <v/>
      </c>
      <c r="J19" s="497"/>
      <c r="K19" s="491" t="str">
        <f t="shared" si="2"/>
        <v/>
      </c>
      <c r="L19" s="497"/>
      <c r="M19" s="491" t="str">
        <f t="shared" si="3"/>
        <v/>
      </c>
      <c r="N19" s="497">
        <v>200</v>
      </c>
      <c r="O19" s="491">
        <f t="shared" si="4"/>
        <v>105.26315789473685</v>
      </c>
      <c r="P19" s="498">
        <v>2407</v>
      </c>
      <c r="Q19" s="472">
        <f t="shared" si="5"/>
        <v>1266.8421052631579</v>
      </c>
      <c r="R19" s="497"/>
      <c r="S19" s="491" t="str">
        <f t="shared" si="6"/>
        <v/>
      </c>
      <c r="T19" s="498"/>
      <c r="U19" s="472" t="str">
        <f t="shared" si="7"/>
        <v/>
      </c>
      <c r="V19" s="498"/>
      <c r="W19" s="472" t="str">
        <f t="shared" si="8"/>
        <v/>
      </c>
      <c r="X19" s="498"/>
      <c r="Y19" s="472" t="str">
        <f t="shared" si="9"/>
        <v/>
      </c>
      <c r="Z19" s="497"/>
      <c r="AA19" s="491" t="str">
        <f t="shared" si="10"/>
        <v/>
      </c>
      <c r="AB19" s="497"/>
      <c r="AC19" s="491" t="str">
        <f t="shared" si="11"/>
        <v/>
      </c>
      <c r="AD19" s="497"/>
      <c r="AE19" s="491" t="str">
        <f t="shared" si="12"/>
        <v/>
      </c>
      <c r="AF19" s="497"/>
      <c r="AG19" s="491" t="str">
        <f t="shared" si="13"/>
        <v/>
      </c>
      <c r="AH19" s="497"/>
      <c r="AI19" s="491" t="str">
        <f t="shared" si="14"/>
        <v/>
      </c>
      <c r="AJ19" s="499"/>
      <c r="AK19" s="473" t="str">
        <f t="shared" si="15"/>
        <v/>
      </c>
      <c r="AL19" s="497"/>
      <c r="AM19" s="491" t="str">
        <f t="shared" si="16"/>
        <v/>
      </c>
      <c r="AN19" s="497">
        <v>683</v>
      </c>
      <c r="AO19" s="491">
        <f t="shared" si="17"/>
        <v>359.47368421052636</v>
      </c>
      <c r="AP19" s="497">
        <v>3290</v>
      </c>
      <c r="AQ19" s="491">
        <f t="shared" si="18"/>
        <v>1731.578947368421</v>
      </c>
    </row>
    <row r="20" spans="1:43" customFormat="1" ht="11.25">
      <c r="A20" s="495"/>
      <c r="B20" s="496">
        <v>3.3</v>
      </c>
      <c r="D20" s="497">
        <v>7072</v>
      </c>
      <c r="E20" s="491">
        <f t="shared" si="0"/>
        <v>2143.030303030303</v>
      </c>
      <c r="F20" s="497"/>
      <c r="G20" s="491" t="str">
        <f t="shared" si="0"/>
        <v/>
      </c>
      <c r="H20" s="497"/>
      <c r="I20" s="491" t="str">
        <f t="shared" si="1"/>
        <v/>
      </c>
      <c r="J20" s="497"/>
      <c r="K20" s="491" t="str">
        <f t="shared" si="2"/>
        <v/>
      </c>
      <c r="L20" s="497"/>
      <c r="M20" s="491" t="str">
        <f t="shared" si="3"/>
        <v/>
      </c>
      <c r="N20" s="497">
        <v>125</v>
      </c>
      <c r="O20" s="491">
        <f t="shared" si="4"/>
        <v>37.878787878787882</v>
      </c>
      <c r="P20" s="498">
        <v>3938</v>
      </c>
      <c r="Q20" s="472">
        <f t="shared" si="5"/>
        <v>1193.3333333333335</v>
      </c>
      <c r="R20" s="497"/>
      <c r="S20" s="491" t="str">
        <f t="shared" si="6"/>
        <v/>
      </c>
      <c r="T20" s="498"/>
      <c r="U20" s="472" t="str">
        <f t="shared" si="7"/>
        <v/>
      </c>
      <c r="V20" s="498"/>
      <c r="W20" s="472" t="str">
        <f t="shared" si="8"/>
        <v/>
      </c>
      <c r="X20" s="498"/>
      <c r="Y20" s="472" t="str">
        <f t="shared" si="9"/>
        <v/>
      </c>
      <c r="Z20" s="497"/>
      <c r="AA20" s="491" t="str">
        <f t="shared" si="10"/>
        <v/>
      </c>
      <c r="AB20" s="497"/>
      <c r="AC20" s="491" t="str">
        <f t="shared" si="11"/>
        <v/>
      </c>
      <c r="AD20" s="497"/>
      <c r="AE20" s="491" t="str">
        <f t="shared" si="12"/>
        <v/>
      </c>
      <c r="AF20" s="497"/>
      <c r="AG20" s="491" t="str">
        <f t="shared" si="13"/>
        <v/>
      </c>
      <c r="AH20" s="497"/>
      <c r="AI20" s="491" t="str">
        <f t="shared" si="14"/>
        <v/>
      </c>
      <c r="AJ20" s="499"/>
      <c r="AK20" s="473" t="str">
        <f t="shared" si="15"/>
        <v/>
      </c>
      <c r="AL20" s="497"/>
      <c r="AM20" s="491" t="str">
        <f t="shared" si="16"/>
        <v/>
      </c>
      <c r="AN20" s="497">
        <v>1405</v>
      </c>
      <c r="AO20" s="491">
        <f t="shared" si="17"/>
        <v>425.75757575757581</v>
      </c>
      <c r="AP20" s="497">
        <v>5468</v>
      </c>
      <c r="AQ20" s="491">
        <f t="shared" si="18"/>
        <v>1656.969696969697</v>
      </c>
    </row>
    <row r="21" spans="1:43" customFormat="1" ht="11.25">
      <c r="A21" s="478" t="s">
        <v>285</v>
      </c>
      <c r="B21" s="489">
        <v>10.49</v>
      </c>
      <c r="D21" s="490">
        <v>51249</v>
      </c>
      <c r="E21" s="491">
        <f t="shared" si="0"/>
        <v>4885.510009532888</v>
      </c>
      <c r="F21" s="490">
        <v>3448</v>
      </c>
      <c r="G21" s="491">
        <f t="shared" si="0"/>
        <v>328.69399428026691</v>
      </c>
      <c r="H21" s="490">
        <v>3751</v>
      </c>
      <c r="I21" s="491">
        <f t="shared" si="1"/>
        <v>357.57864632983791</v>
      </c>
      <c r="J21" s="490"/>
      <c r="K21" s="491" t="str">
        <f t="shared" si="2"/>
        <v/>
      </c>
      <c r="L21" s="490"/>
      <c r="M21" s="491" t="str">
        <f t="shared" si="3"/>
        <v/>
      </c>
      <c r="N21" s="490">
        <v>436</v>
      </c>
      <c r="O21" s="491">
        <f t="shared" si="4"/>
        <v>41.56339370829361</v>
      </c>
      <c r="P21" s="493">
        <v>1530</v>
      </c>
      <c r="Q21" s="472">
        <f t="shared" si="5"/>
        <v>145.85319351763584</v>
      </c>
      <c r="R21" s="490"/>
      <c r="S21" s="491" t="str">
        <f t="shared" si="6"/>
        <v/>
      </c>
      <c r="T21" s="493">
        <v>5212</v>
      </c>
      <c r="U21" s="472">
        <f t="shared" si="7"/>
        <v>496.85414680648233</v>
      </c>
      <c r="V21" s="493"/>
      <c r="W21" s="472" t="str">
        <f t="shared" si="8"/>
        <v/>
      </c>
      <c r="X21" s="493"/>
      <c r="Y21" s="472" t="str">
        <f t="shared" si="9"/>
        <v/>
      </c>
      <c r="Z21" s="490"/>
      <c r="AA21" s="491" t="str">
        <f t="shared" si="10"/>
        <v/>
      </c>
      <c r="AB21" s="490"/>
      <c r="AC21" s="491" t="str">
        <f t="shared" si="11"/>
        <v/>
      </c>
      <c r="AD21" s="490">
        <v>28126</v>
      </c>
      <c r="AE21" s="491">
        <f t="shared" si="12"/>
        <v>2681.2202097235463</v>
      </c>
      <c r="AF21" s="490"/>
      <c r="AG21" s="491" t="str">
        <f t="shared" si="13"/>
        <v/>
      </c>
      <c r="AH21" s="490"/>
      <c r="AI21" s="491" t="str">
        <f t="shared" si="14"/>
        <v/>
      </c>
      <c r="AJ21" s="494">
        <v>22673</v>
      </c>
      <c r="AK21" s="473">
        <f t="shared" si="15"/>
        <v>2161.3918017159199</v>
      </c>
      <c r="AL21" s="490"/>
      <c r="AM21" s="491" t="str">
        <f t="shared" si="16"/>
        <v/>
      </c>
      <c r="AN21" s="490"/>
      <c r="AO21" s="491" t="str">
        <f t="shared" si="17"/>
        <v/>
      </c>
      <c r="AP21" s="490">
        <v>65176</v>
      </c>
      <c r="AQ21" s="491">
        <f t="shared" si="18"/>
        <v>6213.1553860819831</v>
      </c>
    </row>
    <row r="22" spans="1:43" customFormat="1" ht="11.25">
      <c r="A22" s="478" t="s">
        <v>286</v>
      </c>
      <c r="B22" s="489">
        <v>3.27</v>
      </c>
      <c r="D22" s="490">
        <v>30281.32</v>
      </c>
      <c r="E22" s="491">
        <f t="shared" si="0"/>
        <v>9260.3425076452604</v>
      </c>
      <c r="F22" s="490">
        <v>23521.48</v>
      </c>
      <c r="G22" s="491">
        <f t="shared" si="0"/>
        <v>7193.113149847095</v>
      </c>
      <c r="H22" s="490"/>
      <c r="I22" s="491" t="str">
        <f t="shared" si="1"/>
        <v/>
      </c>
      <c r="J22" s="490">
        <v>2283.8000000000002</v>
      </c>
      <c r="K22" s="491">
        <f t="shared" si="2"/>
        <v>698.40978593272177</v>
      </c>
      <c r="L22" s="490"/>
      <c r="M22" s="491" t="str">
        <f t="shared" si="3"/>
        <v/>
      </c>
      <c r="N22" s="490">
        <v>899.76</v>
      </c>
      <c r="O22" s="491">
        <f t="shared" si="4"/>
        <v>275.1559633027523</v>
      </c>
      <c r="P22" s="493">
        <v>510.14</v>
      </c>
      <c r="Q22" s="472">
        <f t="shared" si="5"/>
        <v>156.00611620795107</v>
      </c>
      <c r="R22" s="490">
        <v>11391.37</v>
      </c>
      <c r="S22" s="491">
        <f t="shared" si="6"/>
        <v>3483.5993883792053</v>
      </c>
      <c r="T22" s="493"/>
      <c r="U22" s="472" t="str">
        <f t="shared" si="7"/>
        <v/>
      </c>
      <c r="V22" s="493"/>
      <c r="W22" s="472" t="str">
        <f t="shared" si="8"/>
        <v/>
      </c>
      <c r="X22" s="493"/>
      <c r="Y22" s="472" t="str">
        <f t="shared" si="9"/>
        <v/>
      </c>
      <c r="Z22" s="490"/>
      <c r="AA22" s="491" t="str">
        <f t="shared" si="10"/>
        <v/>
      </c>
      <c r="AB22" s="490"/>
      <c r="AC22" s="491" t="str">
        <f t="shared" si="11"/>
        <v/>
      </c>
      <c r="AD22" s="490"/>
      <c r="AE22" s="491" t="str">
        <f t="shared" si="12"/>
        <v/>
      </c>
      <c r="AF22" s="490"/>
      <c r="AG22" s="491" t="str">
        <f t="shared" si="13"/>
        <v/>
      </c>
      <c r="AH22" s="490"/>
      <c r="AI22" s="491" t="str">
        <f t="shared" si="14"/>
        <v/>
      </c>
      <c r="AJ22" s="494">
        <v>1725.92</v>
      </c>
      <c r="AK22" s="473">
        <f t="shared" si="15"/>
        <v>527.80428134556576</v>
      </c>
      <c r="AL22" s="490"/>
      <c r="AM22" s="491" t="str">
        <f t="shared" si="16"/>
        <v/>
      </c>
      <c r="AN22" s="490"/>
      <c r="AO22" s="491" t="str">
        <f t="shared" si="17"/>
        <v/>
      </c>
      <c r="AP22" s="490">
        <v>40332.47</v>
      </c>
      <c r="AQ22" s="491">
        <f t="shared" si="18"/>
        <v>12334.088685015291</v>
      </c>
    </row>
    <row r="23" spans="1:43" customFormat="1" ht="11.25">
      <c r="A23" s="495"/>
      <c r="B23" s="496">
        <v>2.81</v>
      </c>
      <c r="D23" s="497">
        <v>91856.54</v>
      </c>
      <c r="E23" s="491">
        <f t="shared" si="0"/>
        <v>32689.160142348752</v>
      </c>
      <c r="F23" s="497">
        <v>11992.99</v>
      </c>
      <c r="G23" s="491">
        <f t="shared" si="0"/>
        <v>4267.9679715302491</v>
      </c>
      <c r="H23" s="497"/>
      <c r="I23" s="491" t="str">
        <f t="shared" si="1"/>
        <v/>
      </c>
      <c r="J23" s="497">
        <v>5475.01</v>
      </c>
      <c r="K23" s="491">
        <f t="shared" si="2"/>
        <v>1948.4021352313168</v>
      </c>
      <c r="L23" s="497"/>
      <c r="M23" s="491" t="str">
        <f t="shared" si="3"/>
        <v/>
      </c>
      <c r="N23" s="497">
        <v>6422.97</v>
      </c>
      <c r="O23" s="491">
        <f t="shared" si="4"/>
        <v>2285.7544483985766</v>
      </c>
      <c r="P23" s="498">
        <v>246.05</v>
      </c>
      <c r="Q23" s="472">
        <f t="shared" si="5"/>
        <v>87.562277580071182</v>
      </c>
      <c r="R23" s="497">
        <v>2062.29</v>
      </c>
      <c r="S23" s="491">
        <f t="shared" si="6"/>
        <v>733.91103202846978</v>
      </c>
      <c r="T23" s="498"/>
      <c r="U23" s="472" t="str">
        <f t="shared" si="7"/>
        <v/>
      </c>
      <c r="V23" s="498"/>
      <c r="W23" s="472" t="str">
        <f t="shared" si="8"/>
        <v/>
      </c>
      <c r="X23" s="498"/>
      <c r="Y23" s="472" t="str">
        <f t="shared" si="9"/>
        <v/>
      </c>
      <c r="Z23" s="497"/>
      <c r="AA23" s="491" t="str">
        <f t="shared" si="10"/>
        <v/>
      </c>
      <c r="AB23" s="497"/>
      <c r="AC23" s="491" t="str">
        <f t="shared" si="11"/>
        <v/>
      </c>
      <c r="AD23" s="497"/>
      <c r="AE23" s="491" t="str">
        <f t="shared" si="12"/>
        <v/>
      </c>
      <c r="AF23" s="497"/>
      <c r="AG23" s="491" t="str">
        <f t="shared" si="13"/>
        <v/>
      </c>
      <c r="AH23" s="497"/>
      <c r="AI23" s="491" t="str">
        <f t="shared" si="14"/>
        <v/>
      </c>
      <c r="AJ23" s="499">
        <v>4265.18</v>
      </c>
      <c r="AK23" s="473">
        <f t="shared" si="15"/>
        <v>1517.8576512455518</v>
      </c>
      <c r="AL23" s="497"/>
      <c r="AM23" s="491" t="str">
        <f t="shared" si="16"/>
        <v/>
      </c>
      <c r="AN23" s="497"/>
      <c r="AO23" s="491" t="str">
        <f t="shared" si="17"/>
        <v/>
      </c>
      <c r="AP23" s="497">
        <v>30464.49</v>
      </c>
      <c r="AQ23" s="491">
        <f t="shared" si="18"/>
        <v>10841.455516014235</v>
      </c>
    </row>
    <row r="24" spans="1:43" customFormat="1" ht="11.25">
      <c r="A24" s="478" t="s">
        <v>287</v>
      </c>
      <c r="B24" s="489">
        <v>2.63</v>
      </c>
      <c r="D24" s="490">
        <v>48388</v>
      </c>
      <c r="E24" s="491">
        <f t="shared" si="0"/>
        <v>18398.479087452473</v>
      </c>
      <c r="F24" s="490"/>
      <c r="G24" s="491" t="str">
        <f t="shared" si="0"/>
        <v/>
      </c>
      <c r="H24" s="490"/>
      <c r="I24" s="491" t="str">
        <f t="shared" si="1"/>
        <v/>
      </c>
      <c r="J24" s="490"/>
      <c r="K24" s="491" t="str">
        <f t="shared" si="2"/>
        <v/>
      </c>
      <c r="L24" s="490"/>
      <c r="M24" s="491" t="str">
        <f t="shared" si="3"/>
        <v/>
      </c>
      <c r="N24" s="490">
        <v>1380</v>
      </c>
      <c r="O24" s="491">
        <f t="shared" si="4"/>
        <v>524.71482889733841</v>
      </c>
      <c r="P24" s="493">
        <v>1420</v>
      </c>
      <c r="Q24" s="472">
        <f t="shared" si="5"/>
        <v>539.9239543726236</v>
      </c>
      <c r="R24" s="490"/>
      <c r="S24" s="491" t="str">
        <f t="shared" si="6"/>
        <v/>
      </c>
      <c r="T24" s="493">
        <v>2086</v>
      </c>
      <c r="U24" s="472">
        <f t="shared" si="7"/>
        <v>793.15589353612165</v>
      </c>
      <c r="V24" s="493">
        <v>3997</v>
      </c>
      <c r="W24" s="472">
        <f t="shared" si="8"/>
        <v>1519.7718631178707</v>
      </c>
      <c r="X24" s="493"/>
      <c r="Y24" s="472" t="str">
        <f t="shared" si="9"/>
        <v/>
      </c>
      <c r="Z24" s="490"/>
      <c r="AA24" s="491" t="str">
        <f t="shared" si="10"/>
        <v/>
      </c>
      <c r="AB24" s="490"/>
      <c r="AC24" s="491" t="str">
        <f t="shared" si="11"/>
        <v/>
      </c>
      <c r="AD24" s="490"/>
      <c r="AE24" s="491" t="str">
        <f t="shared" si="12"/>
        <v/>
      </c>
      <c r="AF24" s="490"/>
      <c r="AG24" s="491" t="str">
        <f t="shared" si="13"/>
        <v/>
      </c>
      <c r="AH24" s="490"/>
      <c r="AI24" s="491" t="str">
        <f t="shared" si="14"/>
        <v/>
      </c>
      <c r="AJ24" s="494">
        <v>25146</v>
      </c>
      <c r="AK24" s="473">
        <f t="shared" si="15"/>
        <v>9561.2167300380224</v>
      </c>
      <c r="AL24" s="490"/>
      <c r="AM24" s="491" t="str">
        <f t="shared" si="16"/>
        <v/>
      </c>
      <c r="AN24" s="490"/>
      <c r="AO24" s="491" t="str">
        <f t="shared" si="17"/>
        <v/>
      </c>
      <c r="AP24" s="490">
        <v>34029</v>
      </c>
      <c r="AQ24" s="491">
        <f t="shared" si="18"/>
        <v>12938.783269961978</v>
      </c>
    </row>
    <row r="25" spans="1:43" customFormat="1" ht="11.25">
      <c r="A25" s="478" t="s">
        <v>288</v>
      </c>
      <c r="B25" s="489">
        <v>4.1517582417582402</v>
      </c>
      <c r="D25" s="490">
        <v>34366</v>
      </c>
      <c r="E25" s="491">
        <f t="shared" si="0"/>
        <v>8277.4569227918819</v>
      </c>
      <c r="F25" s="490">
        <v>9905</v>
      </c>
      <c r="G25" s="491">
        <f t="shared" si="0"/>
        <v>2385.7362166168191</v>
      </c>
      <c r="H25" s="490"/>
      <c r="I25" s="491" t="str">
        <f t="shared" si="1"/>
        <v/>
      </c>
      <c r="J25" s="490"/>
      <c r="K25" s="491" t="str">
        <f t="shared" si="2"/>
        <v/>
      </c>
      <c r="L25" s="490"/>
      <c r="M25" s="491" t="str">
        <f t="shared" si="3"/>
        <v/>
      </c>
      <c r="N25" s="490">
        <v>180</v>
      </c>
      <c r="O25" s="491">
        <f t="shared" si="4"/>
        <v>43.355125592228916</v>
      </c>
      <c r="P25" s="493">
        <v>88</v>
      </c>
      <c r="Q25" s="472">
        <f t="shared" si="5"/>
        <v>21.195839178423025</v>
      </c>
      <c r="R25" s="490">
        <v>7609</v>
      </c>
      <c r="S25" s="491">
        <f t="shared" si="6"/>
        <v>1832.7175035070545</v>
      </c>
      <c r="T25" s="493">
        <v>2317</v>
      </c>
      <c r="U25" s="472">
        <f t="shared" si="7"/>
        <v>558.07681109552448</v>
      </c>
      <c r="V25" s="493"/>
      <c r="W25" s="472" t="str">
        <f t="shared" si="8"/>
        <v/>
      </c>
      <c r="X25" s="493"/>
      <c r="Y25" s="472" t="str">
        <f t="shared" si="9"/>
        <v/>
      </c>
      <c r="Z25" s="490"/>
      <c r="AA25" s="491" t="str">
        <f t="shared" si="10"/>
        <v/>
      </c>
      <c r="AB25" s="490"/>
      <c r="AC25" s="491" t="str">
        <f t="shared" si="11"/>
        <v/>
      </c>
      <c r="AD25" s="490">
        <v>5896</v>
      </c>
      <c r="AE25" s="491">
        <f t="shared" si="12"/>
        <v>1420.1212249543428</v>
      </c>
      <c r="AF25" s="490"/>
      <c r="AG25" s="491" t="str">
        <f t="shared" si="13"/>
        <v/>
      </c>
      <c r="AH25" s="490"/>
      <c r="AI25" s="491" t="str">
        <f t="shared" si="14"/>
        <v/>
      </c>
      <c r="AJ25" s="494">
        <v>1684</v>
      </c>
      <c r="AK25" s="473">
        <f t="shared" si="15"/>
        <v>405.61128609618606</v>
      </c>
      <c r="AL25" s="490"/>
      <c r="AM25" s="491" t="str">
        <f t="shared" si="16"/>
        <v/>
      </c>
      <c r="AN25" s="490"/>
      <c r="AO25" s="491" t="str">
        <f t="shared" si="17"/>
        <v/>
      </c>
      <c r="AP25" s="490">
        <v>27679</v>
      </c>
      <c r="AQ25" s="491">
        <f t="shared" si="18"/>
        <v>6666.8140070405789</v>
      </c>
    </row>
    <row r="26" spans="1:43" customFormat="1" ht="11.25">
      <c r="A26" s="495"/>
      <c r="B26" s="496">
        <v>0.89271978021978005</v>
      </c>
      <c r="D26" s="497">
        <v>3790</v>
      </c>
      <c r="E26" s="491">
        <f t="shared" si="0"/>
        <v>4245.4531466379449</v>
      </c>
      <c r="F26" s="497"/>
      <c r="G26" s="491" t="str">
        <f t="shared" si="0"/>
        <v/>
      </c>
      <c r="H26" s="497"/>
      <c r="I26" s="491" t="str">
        <f t="shared" si="1"/>
        <v/>
      </c>
      <c r="J26" s="497"/>
      <c r="K26" s="491" t="str">
        <f t="shared" si="2"/>
        <v/>
      </c>
      <c r="L26" s="497"/>
      <c r="M26" s="491" t="str">
        <f t="shared" si="3"/>
        <v/>
      </c>
      <c r="N26" s="497">
        <v>65</v>
      </c>
      <c r="O26" s="491">
        <f t="shared" si="4"/>
        <v>72.811201723342066</v>
      </c>
      <c r="P26" s="498">
        <v>241</v>
      </c>
      <c r="Q26" s="472">
        <f t="shared" si="5"/>
        <v>269.96153254346825</v>
      </c>
      <c r="R26" s="497">
        <v>510</v>
      </c>
      <c r="S26" s="491">
        <f t="shared" si="6"/>
        <v>571.28789044468385</v>
      </c>
      <c r="T26" s="498">
        <v>392</v>
      </c>
      <c r="U26" s="472">
        <f t="shared" si="7"/>
        <v>439.10755500846295</v>
      </c>
      <c r="V26" s="498"/>
      <c r="W26" s="472" t="str">
        <f t="shared" si="8"/>
        <v/>
      </c>
      <c r="X26" s="498"/>
      <c r="Y26" s="472" t="str">
        <f t="shared" si="9"/>
        <v/>
      </c>
      <c r="Z26" s="497"/>
      <c r="AA26" s="491" t="str">
        <f t="shared" si="10"/>
        <v/>
      </c>
      <c r="AB26" s="497"/>
      <c r="AC26" s="491" t="str">
        <f t="shared" si="11"/>
        <v/>
      </c>
      <c r="AD26" s="497">
        <v>62815</v>
      </c>
      <c r="AE26" s="491">
        <f t="shared" si="12"/>
        <v>70363.625173103574</v>
      </c>
      <c r="AF26" s="497"/>
      <c r="AG26" s="491" t="str">
        <f t="shared" si="13"/>
        <v/>
      </c>
      <c r="AH26" s="497"/>
      <c r="AI26" s="491" t="str">
        <f t="shared" si="14"/>
        <v/>
      </c>
      <c r="AJ26" s="499">
        <v>346</v>
      </c>
      <c r="AK26" s="473">
        <f t="shared" si="15"/>
        <v>387.57962763502087</v>
      </c>
      <c r="AL26" s="497"/>
      <c r="AM26" s="491" t="str">
        <f t="shared" si="16"/>
        <v/>
      </c>
      <c r="AN26" s="497">
        <v>831</v>
      </c>
      <c r="AO26" s="491">
        <f t="shared" si="17"/>
        <v>930.86320972457315</v>
      </c>
      <c r="AP26" s="497">
        <v>65200</v>
      </c>
      <c r="AQ26" s="491">
        <f t="shared" si="18"/>
        <v>73035.236190183117</v>
      </c>
    </row>
    <row r="27" spans="1:43" customFormat="1" ht="11.25">
      <c r="A27" s="495"/>
      <c r="B27" s="496">
        <v>6.8850274725274696</v>
      </c>
      <c r="D27" s="497">
        <v>38420</v>
      </c>
      <c r="E27" s="491">
        <f t="shared" si="0"/>
        <v>5580.2246473674786</v>
      </c>
      <c r="F27" s="497">
        <v>8900</v>
      </c>
      <c r="G27" s="491">
        <f t="shared" si="0"/>
        <v>1292.660056261597</v>
      </c>
      <c r="H27" s="497"/>
      <c r="I27" s="491" t="str">
        <f t="shared" si="1"/>
        <v/>
      </c>
      <c r="J27" s="497"/>
      <c r="K27" s="491" t="str">
        <f t="shared" si="2"/>
        <v/>
      </c>
      <c r="L27" s="497"/>
      <c r="M27" s="491" t="str">
        <f t="shared" si="3"/>
        <v/>
      </c>
      <c r="N27" s="497">
        <v>225</v>
      </c>
      <c r="O27" s="491">
        <f t="shared" si="4"/>
        <v>32.679608163916775</v>
      </c>
      <c r="P27" s="498">
        <v>1237</v>
      </c>
      <c r="Q27" s="472">
        <f t="shared" si="5"/>
        <v>179.66522355006691</v>
      </c>
      <c r="R27" s="497">
        <v>10176</v>
      </c>
      <c r="S27" s="491">
        <f t="shared" si="6"/>
        <v>1477.9897452267428</v>
      </c>
      <c r="T27" s="498">
        <v>5027</v>
      </c>
      <c r="U27" s="472">
        <f t="shared" si="7"/>
        <v>730.13506773337622</v>
      </c>
      <c r="V27" s="498"/>
      <c r="W27" s="472" t="str">
        <f t="shared" si="8"/>
        <v/>
      </c>
      <c r="X27" s="498"/>
      <c r="Y27" s="472" t="str">
        <f t="shared" si="9"/>
        <v/>
      </c>
      <c r="Z27" s="497"/>
      <c r="AA27" s="491" t="str">
        <f t="shared" si="10"/>
        <v/>
      </c>
      <c r="AB27" s="497"/>
      <c r="AC27" s="491" t="str">
        <f t="shared" si="11"/>
        <v/>
      </c>
      <c r="AD27" s="497">
        <v>3159</v>
      </c>
      <c r="AE27" s="491">
        <f t="shared" si="12"/>
        <v>458.82169862139159</v>
      </c>
      <c r="AF27" s="497"/>
      <c r="AG27" s="491" t="str">
        <f t="shared" si="13"/>
        <v/>
      </c>
      <c r="AH27" s="497"/>
      <c r="AI27" s="491" t="str">
        <f t="shared" si="14"/>
        <v/>
      </c>
      <c r="AJ27" s="499">
        <v>2043</v>
      </c>
      <c r="AK27" s="473">
        <f t="shared" si="15"/>
        <v>296.73084212836437</v>
      </c>
      <c r="AL27" s="497"/>
      <c r="AM27" s="491" t="str">
        <f t="shared" si="16"/>
        <v/>
      </c>
      <c r="AN27" s="497"/>
      <c r="AO27" s="491" t="str">
        <f t="shared" si="17"/>
        <v/>
      </c>
      <c r="AP27" s="497">
        <v>30767</v>
      </c>
      <c r="AQ27" s="491">
        <f t="shared" si="18"/>
        <v>4468.6822416854557</v>
      </c>
    </row>
    <row r="28" spans="1:43" customFormat="1" ht="11.25">
      <c r="A28" s="478" t="s">
        <v>289</v>
      </c>
      <c r="B28" s="489">
        <v>1.59</v>
      </c>
      <c r="D28" s="490">
        <v>38196</v>
      </c>
      <c r="E28" s="491">
        <f t="shared" si="0"/>
        <v>24022.641509433961</v>
      </c>
      <c r="F28" s="490"/>
      <c r="G28" s="491" t="str">
        <f t="shared" si="0"/>
        <v/>
      </c>
      <c r="H28" s="490"/>
      <c r="I28" s="491" t="str">
        <f t="shared" si="1"/>
        <v/>
      </c>
      <c r="J28" s="490"/>
      <c r="K28" s="491" t="str">
        <f t="shared" si="2"/>
        <v/>
      </c>
      <c r="L28" s="490"/>
      <c r="M28" s="491" t="str">
        <f t="shared" si="3"/>
        <v/>
      </c>
      <c r="N28" s="490">
        <v>25</v>
      </c>
      <c r="O28" s="491">
        <f t="shared" si="4"/>
        <v>15.723270440251572</v>
      </c>
      <c r="P28" s="493"/>
      <c r="Q28" s="472" t="str">
        <f t="shared" si="5"/>
        <v/>
      </c>
      <c r="R28" s="490"/>
      <c r="S28" s="491" t="str">
        <f t="shared" si="6"/>
        <v/>
      </c>
      <c r="T28" s="493"/>
      <c r="U28" s="472" t="str">
        <f t="shared" si="7"/>
        <v/>
      </c>
      <c r="V28" s="493"/>
      <c r="W28" s="472" t="str">
        <f t="shared" si="8"/>
        <v/>
      </c>
      <c r="X28" s="493"/>
      <c r="Y28" s="472" t="str">
        <f t="shared" si="9"/>
        <v/>
      </c>
      <c r="Z28" s="490"/>
      <c r="AA28" s="491" t="str">
        <f t="shared" si="10"/>
        <v/>
      </c>
      <c r="AB28" s="490"/>
      <c r="AC28" s="491" t="str">
        <f t="shared" si="11"/>
        <v/>
      </c>
      <c r="AD28" s="490">
        <v>4659</v>
      </c>
      <c r="AE28" s="491">
        <f t="shared" si="12"/>
        <v>2930.1886792452829</v>
      </c>
      <c r="AF28" s="490"/>
      <c r="AG28" s="491" t="str">
        <f t="shared" si="13"/>
        <v/>
      </c>
      <c r="AH28" s="490"/>
      <c r="AI28" s="491" t="str">
        <f t="shared" si="14"/>
        <v/>
      </c>
      <c r="AJ28" s="494">
        <v>1730</v>
      </c>
      <c r="AK28" s="473">
        <f t="shared" si="15"/>
        <v>1088.0503144654087</v>
      </c>
      <c r="AL28" s="490"/>
      <c r="AM28" s="491" t="str">
        <f t="shared" si="16"/>
        <v/>
      </c>
      <c r="AN28" s="490"/>
      <c r="AO28" s="491" t="str">
        <f t="shared" si="17"/>
        <v/>
      </c>
      <c r="AP28" s="490">
        <v>6414</v>
      </c>
      <c r="AQ28" s="491">
        <f t="shared" si="18"/>
        <v>4033.9622641509432</v>
      </c>
    </row>
    <row r="29" spans="1:43" customFormat="1" ht="11.25">
      <c r="A29" s="495"/>
      <c r="B29" s="496">
        <v>4.68</v>
      </c>
      <c r="D29" s="497">
        <v>56949</v>
      </c>
      <c r="E29" s="491">
        <f t="shared" si="0"/>
        <v>12168.589743589744</v>
      </c>
      <c r="F29" s="497"/>
      <c r="G29" s="491" t="str">
        <f t="shared" si="0"/>
        <v/>
      </c>
      <c r="H29" s="497"/>
      <c r="I29" s="491" t="str">
        <f t="shared" si="1"/>
        <v/>
      </c>
      <c r="J29" s="497"/>
      <c r="K29" s="491" t="str">
        <f t="shared" si="2"/>
        <v/>
      </c>
      <c r="L29" s="497"/>
      <c r="M29" s="491" t="str">
        <f t="shared" si="3"/>
        <v/>
      </c>
      <c r="N29" s="497">
        <v>1019</v>
      </c>
      <c r="O29" s="491">
        <f t="shared" si="4"/>
        <v>217.73504273504275</v>
      </c>
      <c r="P29" s="498">
        <v>1562</v>
      </c>
      <c r="Q29" s="472">
        <f t="shared" si="5"/>
        <v>333.76068376068378</v>
      </c>
      <c r="R29" s="497">
        <v>8971</v>
      </c>
      <c r="S29" s="491">
        <f t="shared" si="6"/>
        <v>1916.880341880342</v>
      </c>
      <c r="T29" s="498">
        <v>8523</v>
      </c>
      <c r="U29" s="472">
        <f t="shared" si="7"/>
        <v>1821.1538461538462</v>
      </c>
      <c r="V29" s="498"/>
      <c r="W29" s="472" t="str">
        <f t="shared" si="8"/>
        <v/>
      </c>
      <c r="X29" s="498"/>
      <c r="Y29" s="472" t="str">
        <f t="shared" si="9"/>
        <v/>
      </c>
      <c r="Z29" s="497">
        <v>233</v>
      </c>
      <c r="AA29" s="491">
        <f t="shared" si="10"/>
        <v>49.786324786324791</v>
      </c>
      <c r="AB29" s="497"/>
      <c r="AC29" s="491" t="str">
        <f t="shared" si="11"/>
        <v/>
      </c>
      <c r="AD29" s="497">
        <v>1608</v>
      </c>
      <c r="AE29" s="491">
        <f t="shared" si="12"/>
        <v>343.58974358974359</v>
      </c>
      <c r="AF29" s="497"/>
      <c r="AG29" s="491" t="str">
        <f t="shared" si="13"/>
        <v/>
      </c>
      <c r="AH29" s="497"/>
      <c r="AI29" s="491" t="str">
        <f t="shared" si="14"/>
        <v/>
      </c>
      <c r="AJ29" s="499">
        <v>6865</v>
      </c>
      <c r="AK29" s="473">
        <f t="shared" si="15"/>
        <v>1466.880341880342</v>
      </c>
      <c r="AL29" s="497"/>
      <c r="AM29" s="491" t="str">
        <f t="shared" si="16"/>
        <v/>
      </c>
      <c r="AN29" s="497"/>
      <c r="AO29" s="491" t="str">
        <f t="shared" si="17"/>
        <v/>
      </c>
      <c r="AP29" s="497">
        <v>28781</v>
      </c>
      <c r="AQ29" s="491">
        <f t="shared" si="18"/>
        <v>6149.7863247863252</v>
      </c>
    </row>
    <row r="30" spans="1:43" customFormat="1" ht="11.25">
      <c r="A30" s="478" t="s">
        <v>290</v>
      </c>
      <c r="B30" s="489">
        <v>6.23</v>
      </c>
      <c r="D30" s="490">
        <v>50469</v>
      </c>
      <c r="E30" s="491">
        <f t="shared" si="0"/>
        <v>8100.963081861958</v>
      </c>
      <c r="F30" s="490"/>
      <c r="G30" s="491" t="str">
        <f t="shared" si="0"/>
        <v/>
      </c>
      <c r="H30" s="490">
        <v>130</v>
      </c>
      <c r="I30" s="491">
        <f t="shared" si="1"/>
        <v>20.866773675762438</v>
      </c>
      <c r="J30" s="490"/>
      <c r="K30" s="491" t="str">
        <f t="shared" si="2"/>
        <v/>
      </c>
      <c r="L30" s="490"/>
      <c r="M30" s="491" t="str">
        <f t="shared" si="3"/>
        <v/>
      </c>
      <c r="N30" s="490">
        <v>692</v>
      </c>
      <c r="O30" s="491">
        <f t="shared" si="4"/>
        <v>111.07544141252005</v>
      </c>
      <c r="P30" s="493">
        <v>816</v>
      </c>
      <c r="Q30" s="472">
        <f t="shared" si="5"/>
        <v>130.97913322632422</v>
      </c>
      <c r="R30" s="490"/>
      <c r="S30" s="491" t="str">
        <f t="shared" si="6"/>
        <v/>
      </c>
      <c r="T30" s="493"/>
      <c r="U30" s="472" t="str">
        <f t="shared" si="7"/>
        <v/>
      </c>
      <c r="V30" s="493"/>
      <c r="W30" s="472" t="str">
        <f t="shared" si="8"/>
        <v/>
      </c>
      <c r="X30" s="493"/>
      <c r="Y30" s="472" t="str">
        <f t="shared" si="9"/>
        <v/>
      </c>
      <c r="Z30" s="490"/>
      <c r="AA30" s="491" t="str">
        <f t="shared" si="10"/>
        <v/>
      </c>
      <c r="AB30" s="490"/>
      <c r="AC30" s="491" t="str">
        <f t="shared" si="11"/>
        <v/>
      </c>
      <c r="AD30" s="490">
        <v>8044</v>
      </c>
      <c r="AE30" s="491">
        <f t="shared" si="12"/>
        <v>1291.1717495987159</v>
      </c>
      <c r="AF30" s="490"/>
      <c r="AG30" s="491" t="str">
        <f t="shared" si="13"/>
        <v/>
      </c>
      <c r="AH30" s="490"/>
      <c r="AI30" s="491" t="str">
        <f t="shared" si="14"/>
        <v/>
      </c>
      <c r="AJ30" s="494">
        <v>3921</v>
      </c>
      <c r="AK30" s="473">
        <f t="shared" si="15"/>
        <v>629.37399678972713</v>
      </c>
      <c r="AL30" s="490"/>
      <c r="AM30" s="491" t="str">
        <f t="shared" si="16"/>
        <v/>
      </c>
      <c r="AN30" s="490"/>
      <c r="AO30" s="491" t="str">
        <f t="shared" si="17"/>
        <v/>
      </c>
      <c r="AP30" s="490">
        <v>13603</v>
      </c>
      <c r="AQ30" s="491">
        <f t="shared" si="18"/>
        <v>2183.4670947030495</v>
      </c>
    </row>
    <row r="31" spans="1:43" customFormat="1" ht="11.25">
      <c r="A31" s="478" t="s">
        <v>291</v>
      </c>
      <c r="B31" s="489">
        <v>1.65</v>
      </c>
      <c r="D31" s="490">
        <v>9963</v>
      </c>
      <c r="E31" s="491">
        <f t="shared" si="0"/>
        <v>6038.1818181818189</v>
      </c>
      <c r="F31" s="490"/>
      <c r="G31" s="491" t="str">
        <f t="shared" si="0"/>
        <v/>
      </c>
      <c r="H31" s="490"/>
      <c r="I31" s="491" t="str">
        <f t="shared" si="1"/>
        <v/>
      </c>
      <c r="J31" s="490"/>
      <c r="K31" s="491" t="str">
        <f t="shared" si="2"/>
        <v/>
      </c>
      <c r="L31" s="490"/>
      <c r="M31" s="491" t="str">
        <f t="shared" si="3"/>
        <v/>
      </c>
      <c r="N31" s="490">
        <v>105</v>
      </c>
      <c r="O31" s="491">
        <f t="shared" si="4"/>
        <v>63.63636363636364</v>
      </c>
      <c r="P31" s="493">
        <v>83</v>
      </c>
      <c r="Q31" s="472">
        <f t="shared" si="5"/>
        <v>50.303030303030305</v>
      </c>
      <c r="R31" s="490">
        <v>76</v>
      </c>
      <c r="S31" s="491">
        <f t="shared" si="6"/>
        <v>46.060606060606062</v>
      </c>
      <c r="T31" s="493"/>
      <c r="U31" s="472" t="str">
        <f t="shared" si="7"/>
        <v/>
      </c>
      <c r="V31" s="493"/>
      <c r="W31" s="472" t="str">
        <f t="shared" si="8"/>
        <v/>
      </c>
      <c r="X31" s="493"/>
      <c r="Y31" s="472" t="str">
        <f t="shared" si="9"/>
        <v/>
      </c>
      <c r="Z31" s="490"/>
      <c r="AA31" s="491" t="str">
        <f t="shared" si="10"/>
        <v/>
      </c>
      <c r="AB31" s="490"/>
      <c r="AC31" s="491" t="str">
        <f t="shared" si="11"/>
        <v/>
      </c>
      <c r="AD31" s="490"/>
      <c r="AE31" s="491" t="str">
        <f t="shared" si="12"/>
        <v/>
      </c>
      <c r="AF31" s="490"/>
      <c r="AG31" s="491" t="str">
        <f t="shared" si="13"/>
        <v/>
      </c>
      <c r="AH31" s="490"/>
      <c r="AI31" s="491" t="str">
        <f t="shared" si="14"/>
        <v/>
      </c>
      <c r="AJ31" s="494">
        <v>508</v>
      </c>
      <c r="AK31" s="473">
        <f t="shared" si="15"/>
        <v>307.87878787878788</v>
      </c>
      <c r="AL31" s="490"/>
      <c r="AM31" s="491" t="str">
        <f t="shared" si="16"/>
        <v/>
      </c>
      <c r="AN31" s="490"/>
      <c r="AO31" s="491" t="str">
        <f t="shared" si="17"/>
        <v/>
      </c>
      <c r="AP31" s="490">
        <v>772</v>
      </c>
      <c r="AQ31" s="491">
        <f t="shared" si="18"/>
        <v>467.87878787878793</v>
      </c>
    </row>
    <row r="32" spans="1:43" customFormat="1" ht="11.25">
      <c r="A32" s="478" t="s">
        <v>292</v>
      </c>
      <c r="B32" s="489">
        <v>8.94</v>
      </c>
      <c r="D32" s="490">
        <v>86529</v>
      </c>
      <c r="E32" s="491">
        <f t="shared" si="0"/>
        <v>9678.8590604026849</v>
      </c>
      <c r="F32" s="490"/>
      <c r="G32" s="491" t="str">
        <f t="shared" si="0"/>
        <v/>
      </c>
      <c r="H32" s="490"/>
      <c r="I32" s="491" t="str">
        <f t="shared" si="1"/>
        <v/>
      </c>
      <c r="J32" s="490"/>
      <c r="K32" s="491" t="str">
        <f t="shared" si="2"/>
        <v/>
      </c>
      <c r="L32" s="490"/>
      <c r="M32" s="491" t="str">
        <f t="shared" si="3"/>
        <v/>
      </c>
      <c r="N32" s="490">
        <v>325</v>
      </c>
      <c r="O32" s="491">
        <f t="shared" si="4"/>
        <v>36.353467561521256</v>
      </c>
      <c r="P32" s="493">
        <v>3575</v>
      </c>
      <c r="Q32" s="472">
        <f t="shared" si="5"/>
        <v>399.88814317673382</v>
      </c>
      <c r="R32" s="490">
        <v>12087</v>
      </c>
      <c r="S32" s="491">
        <f t="shared" si="6"/>
        <v>1352.0134228187919</v>
      </c>
      <c r="T32" s="493">
        <v>712</v>
      </c>
      <c r="U32" s="472">
        <f t="shared" si="7"/>
        <v>79.642058165548107</v>
      </c>
      <c r="V32" s="493"/>
      <c r="W32" s="472" t="str">
        <f t="shared" si="8"/>
        <v/>
      </c>
      <c r="X32" s="493"/>
      <c r="Y32" s="472" t="str">
        <f t="shared" si="9"/>
        <v/>
      </c>
      <c r="Z32" s="490"/>
      <c r="AA32" s="491" t="str">
        <f t="shared" si="10"/>
        <v/>
      </c>
      <c r="AB32" s="490">
        <v>1950</v>
      </c>
      <c r="AC32" s="491">
        <f t="shared" si="11"/>
        <v>218.12080536912754</v>
      </c>
      <c r="AD32" s="490">
        <v>802</v>
      </c>
      <c r="AE32" s="491">
        <f t="shared" si="12"/>
        <v>89.709172259507838</v>
      </c>
      <c r="AF32" s="490"/>
      <c r="AG32" s="491" t="str">
        <f t="shared" si="13"/>
        <v/>
      </c>
      <c r="AH32" s="490"/>
      <c r="AI32" s="491" t="str">
        <f t="shared" si="14"/>
        <v/>
      </c>
      <c r="AJ32" s="494">
        <v>570</v>
      </c>
      <c r="AK32" s="473">
        <f t="shared" si="15"/>
        <v>63.758389261744973</v>
      </c>
      <c r="AL32" s="490"/>
      <c r="AM32" s="491" t="str">
        <f t="shared" si="16"/>
        <v/>
      </c>
      <c r="AN32" s="490"/>
      <c r="AO32" s="491" t="str">
        <f t="shared" si="17"/>
        <v/>
      </c>
      <c r="AP32" s="490">
        <v>20021</v>
      </c>
      <c r="AQ32" s="491">
        <f t="shared" si="18"/>
        <v>2239.4854586129754</v>
      </c>
    </row>
    <row r="33" spans="1:43" customFormat="1" ht="11.25">
      <c r="A33" s="478" t="s">
        <v>293</v>
      </c>
      <c r="B33" s="489">
        <v>2.21</v>
      </c>
      <c r="D33" s="490">
        <v>28745</v>
      </c>
      <c r="E33" s="491">
        <f t="shared" si="0"/>
        <v>13006.787330316742</v>
      </c>
      <c r="F33" s="490"/>
      <c r="G33" s="491" t="str">
        <f t="shared" si="0"/>
        <v/>
      </c>
      <c r="H33" s="490"/>
      <c r="I33" s="491" t="str">
        <f t="shared" si="1"/>
        <v/>
      </c>
      <c r="J33" s="490"/>
      <c r="K33" s="491" t="str">
        <f t="shared" si="2"/>
        <v/>
      </c>
      <c r="L33" s="490"/>
      <c r="M33" s="491" t="str">
        <f t="shared" si="3"/>
        <v/>
      </c>
      <c r="N33" s="490">
        <v>720</v>
      </c>
      <c r="O33" s="491">
        <f t="shared" si="4"/>
        <v>325.79185520361989</v>
      </c>
      <c r="P33" s="493">
        <v>7269</v>
      </c>
      <c r="Q33" s="472">
        <f t="shared" si="5"/>
        <v>3289.1402714932128</v>
      </c>
      <c r="R33" s="490"/>
      <c r="S33" s="491" t="str">
        <f t="shared" si="6"/>
        <v/>
      </c>
      <c r="T33" s="493"/>
      <c r="U33" s="472" t="str">
        <f t="shared" si="7"/>
        <v/>
      </c>
      <c r="V33" s="493"/>
      <c r="W33" s="472" t="str">
        <f t="shared" si="8"/>
        <v/>
      </c>
      <c r="X33" s="493"/>
      <c r="Y33" s="472" t="str">
        <f t="shared" si="9"/>
        <v/>
      </c>
      <c r="Z33" s="490"/>
      <c r="AA33" s="491" t="str">
        <f t="shared" si="10"/>
        <v/>
      </c>
      <c r="AB33" s="490"/>
      <c r="AC33" s="491" t="str">
        <f t="shared" si="11"/>
        <v/>
      </c>
      <c r="AD33" s="490">
        <v>192675</v>
      </c>
      <c r="AE33" s="491">
        <f t="shared" si="12"/>
        <v>87183.257918552044</v>
      </c>
      <c r="AF33" s="490"/>
      <c r="AG33" s="491" t="str">
        <f t="shared" si="13"/>
        <v/>
      </c>
      <c r="AH33" s="490"/>
      <c r="AI33" s="491" t="str">
        <f t="shared" si="14"/>
        <v/>
      </c>
      <c r="AJ33" s="494">
        <v>2142</v>
      </c>
      <c r="AK33" s="473">
        <f t="shared" si="15"/>
        <v>969.23076923076928</v>
      </c>
      <c r="AL33" s="490"/>
      <c r="AM33" s="491" t="str">
        <f t="shared" si="16"/>
        <v/>
      </c>
      <c r="AN33" s="490"/>
      <c r="AO33" s="491" t="str">
        <f t="shared" si="17"/>
        <v/>
      </c>
      <c r="AP33" s="490">
        <v>202806</v>
      </c>
      <c r="AQ33" s="491">
        <f t="shared" si="18"/>
        <v>91767.420814479643</v>
      </c>
    </row>
    <row r="34" spans="1:43" customFormat="1" ht="11.25">
      <c r="A34" s="478" t="s">
        <v>294</v>
      </c>
      <c r="B34" s="489">
        <v>9.8800000000000008</v>
      </c>
      <c r="D34" s="490">
        <v>63119</v>
      </c>
      <c r="E34" s="491">
        <f t="shared" si="0"/>
        <v>6388.5627530364363</v>
      </c>
      <c r="F34" s="490">
        <v>19210</v>
      </c>
      <c r="G34" s="491">
        <f t="shared" si="0"/>
        <v>1944.331983805668</v>
      </c>
      <c r="H34" s="490"/>
      <c r="I34" s="491" t="str">
        <f t="shared" si="1"/>
        <v/>
      </c>
      <c r="J34" s="490"/>
      <c r="K34" s="491" t="str">
        <f t="shared" si="2"/>
        <v/>
      </c>
      <c r="L34" s="490"/>
      <c r="M34" s="491" t="str">
        <f t="shared" si="3"/>
        <v/>
      </c>
      <c r="N34" s="490">
        <v>980</v>
      </c>
      <c r="O34" s="491">
        <f t="shared" si="4"/>
        <v>99.190283400809705</v>
      </c>
      <c r="P34" s="493">
        <v>9577</v>
      </c>
      <c r="Q34" s="472">
        <f t="shared" si="5"/>
        <v>969.33198380566796</v>
      </c>
      <c r="R34" s="490"/>
      <c r="S34" s="491" t="str">
        <f t="shared" si="6"/>
        <v/>
      </c>
      <c r="T34" s="493"/>
      <c r="U34" s="472" t="str">
        <f t="shared" si="7"/>
        <v/>
      </c>
      <c r="V34" s="493"/>
      <c r="W34" s="472" t="str">
        <f t="shared" si="8"/>
        <v/>
      </c>
      <c r="X34" s="493"/>
      <c r="Y34" s="472" t="str">
        <f t="shared" si="9"/>
        <v/>
      </c>
      <c r="Z34" s="490"/>
      <c r="AA34" s="491" t="str">
        <f t="shared" si="10"/>
        <v/>
      </c>
      <c r="AB34" s="490"/>
      <c r="AC34" s="491" t="str">
        <f t="shared" si="11"/>
        <v/>
      </c>
      <c r="AD34" s="490">
        <v>13494</v>
      </c>
      <c r="AE34" s="491">
        <f t="shared" si="12"/>
        <v>1365.7894736842104</v>
      </c>
      <c r="AF34" s="490"/>
      <c r="AG34" s="491" t="str">
        <f t="shared" si="13"/>
        <v/>
      </c>
      <c r="AH34" s="490"/>
      <c r="AI34" s="491" t="str">
        <f t="shared" si="14"/>
        <v/>
      </c>
      <c r="AJ34" s="494">
        <v>10768</v>
      </c>
      <c r="AK34" s="473">
        <f t="shared" si="15"/>
        <v>1089.8785425101214</v>
      </c>
      <c r="AL34" s="490"/>
      <c r="AM34" s="491" t="str">
        <f t="shared" si="16"/>
        <v/>
      </c>
      <c r="AN34" s="490"/>
      <c r="AO34" s="491" t="str">
        <f t="shared" si="17"/>
        <v/>
      </c>
      <c r="AP34" s="490">
        <v>54029</v>
      </c>
      <c r="AQ34" s="491">
        <f t="shared" si="18"/>
        <v>5468.5222672064774</v>
      </c>
    </row>
    <row r="35" spans="1:43" customFormat="1" ht="11.25">
      <c r="A35" s="478" t="s">
        <v>295</v>
      </c>
      <c r="B35" s="489">
        <v>6.47</v>
      </c>
      <c r="D35" s="490">
        <v>70376</v>
      </c>
      <c r="E35" s="491">
        <f t="shared" si="0"/>
        <v>10877.279752704791</v>
      </c>
      <c r="F35" s="490">
        <v>5752</v>
      </c>
      <c r="G35" s="491">
        <f t="shared" si="0"/>
        <v>889.0262751159197</v>
      </c>
      <c r="H35" s="490"/>
      <c r="I35" s="491" t="str">
        <f t="shared" si="1"/>
        <v/>
      </c>
      <c r="J35" s="490"/>
      <c r="K35" s="491" t="str">
        <f t="shared" si="2"/>
        <v/>
      </c>
      <c r="L35" s="490"/>
      <c r="M35" s="491" t="str">
        <f t="shared" si="3"/>
        <v/>
      </c>
      <c r="N35" s="490">
        <v>2857</v>
      </c>
      <c r="O35" s="491">
        <f t="shared" si="4"/>
        <v>441.57650695517776</v>
      </c>
      <c r="P35" s="493">
        <v>2493</v>
      </c>
      <c r="Q35" s="472">
        <f t="shared" si="5"/>
        <v>385.31684698608967</v>
      </c>
      <c r="R35" s="490"/>
      <c r="S35" s="491" t="str">
        <f t="shared" si="6"/>
        <v/>
      </c>
      <c r="T35" s="493"/>
      <c r="U35" s="472" t="str">
        <f t="shared" si="7"/>
        <v/>
      </c>
      <c r="V35" s="493"/>
      <c r="W35" s="472" t="str">
        <f t="shared" si="8"/>
        <v/>
      </c>
      <c r="X35" s="493"/>
      <c r="Y35" s="472" t="str">
        <f t="shared" si="9"/>
        <v/>
      </c>
      <c r="Z35" s="490"/>
      <c r="AA35" s="491" t="str">
        <f t="shared" si="10"/>
        <v/>
      </c>
      <c r="AB35" s="490"/>
      <c r="AC35" s="491" t="str">
        <f t="shared" si="11"/>
        <v/>
      </c>
      <c r="AD35" s="490"/>
      <c r="AE35" s="491" t="str">
        <f t="shared" si="12"/>
        <v/>
      </c>
      <c r="AF35" s="490"/>
      <c r="AG35" s="491" t="str">
        <f t="shared" si="13"/>
        <v/>
      </c>
      <c r="AH35" s="490"/>
      <c r="AI35" s="491" t="str">
        <f t="shared" si="14"/>
        <v/>
      </c>
      <c r="AJ35" s="494">
        <v>16477</v>
      </c>
      <c r="AK35" s="473">
        <f t="shared" si="15"/>
        <v>2546.6769706336941</v>
      </c>
      <c r="AL35" s="490"/>
      <c r="AM35" s="491" t="str">
        <f t="shared" si="16"/>
        <v/>
      </c>
      <c r="AN35" s="490">
        <v>21165</v>
      </c>
      <c r="AO35" s="491">
        <f t="shared" si="17"/>
        <v>3271.2519319938178</v>
      </c>
      <c r="AP35" s="490">
        <v>48744</v>
      </c>
      <c r="AQ35" s="491">
        <f t="shared" si="18"/>
        <v>7533.8485316846991</v>
      </c>
    </row>
    <row r="36" spans="1:43" customFormat="1" ht="11.25">
      <c r="A36" s="478" t="s">
        <v>2</v>
      </c>
      <c r="B36" s="489">
        <v>6.8</v>
      </c>
      <c r="D36" s="490">
        <v>53319</v>
      </c>
      <c r="E36" s="491">
        <f t="shared" si="0"/>
        <v>7841.0294117647063</v>
      </c>
      <c r="F36" s="490">
        <v>94</v>
      </c>
      <c r="G36" s="491">
        <f t="shared" si="0"/>
        <v>13.823529411764707</v>
      </c>
      <c r="H36" s="490"/>
      <c r="I36" s="491" t="str">
        <f t="shared" si="1"/>
        <v/>
      </c>
      <c r="J36" s="490"/>
      <c r="K36" s="491" t="str">
        <f t="shared" si="2"/>
        <v/>
      </c>
      <c r="L36" s="490"/>
      <c r="M36" s="491" t="str">
        <f t="shared" si="3"/>
        <v/>
      </c>
      <c r="N36" s="490">
        <v>2816</v>
      </c>
      <c r="O36" s="491">
        <f t="shared" si="4"/>
        <v>414.11764705882354</v>
      </c>
      <c r="P36" s="493">
        <v>3951</v>
      </c>
      <c r="Q36" s="472">
        <f t="shared" si="5"/>
        <v>581.02941176470586</v>
      </c>
      <c r="R36" s="490"/>
      <c r="S36" s="491" t="str">
        <f t="shared" si="6"/>
        <v/>
      </c>
      <c r="T36" s="493"/>
      <c r="U36" s="472" t="str">
        <f t="shared" si="7"/>
        <v/>
      </c>
      <c r="V36" s="493"/>
      <c r="W36" s="472" t="str">
        <f t="shared" si="8"/>
        <v/>
      </c>
      <c r="X36" s="493"/>
      <c r="Y36" s="472" t="str">
        <f t="shared" si="9"/>
        <v/>
      </c>
      <c r="Z36" s="490"/>
      <c r="AA36" s="491" t="str">
        <f t="shared" si="10"/>
        <v/>
      </c>
      <c r="AB36" s="490"/>
      <c r="AC36" s="491" t="str">
        <f t="shared" si="11"/>
        <v/>
      </c>
      <c r="AD36" s="490"/>
      <c r="AE36" s="491" t="str">
        <f t="shared" si="12"/>
        <v/>
      </c>
      <c r="AF36" s="490"/>
      <c r="AG36" s="491" t="str">
        <f t="shared" si="13"/>
        <v/>
      </c>
      <c r="AH36" s="490"/>
      <c r="AI36" s="491" t="str">
        <f t="shared" si="14"/>
        <v/>
      </c>
      <c r="AJ36" s="494">
        <v>10725</v>
      </c>
      <c r="AK36" s="473">
        <f t="shared" si="15"/>
        <v>1577.2058823529412</v>
      </c>
      <c r="AL36" s="490"/>
      <c r="AM36" s="491" t="str">
        <f t="shared" si="16"/>
        <v/>
      </c>
      <c r="AN36" s="490"/>
      <c r="AO36" s="491" t="str">
        <f t="shared" si="17"/>
        <v/>
      </c>
      <c r="AP36" s="490">
        <v>17586</v>
      </c>
      <c r="AQ36" s="491">
        <f t="shared" si="18"/>
        <v>2586.1764705882356</v>
      </c>
    </row>
    <row r="37" spans="1:43" customFormat="1" ht="11.25">
      <c r="A37" s="478" t="s">
        <v>296</v>
      </c>
      <c r="B37" s="489">
        <v>6.9262548675683302</v>
      </c>
      <c r="D37" s="490">
        <v>55758</v>
      </c>
      <c r="E37" s="491">
        <f t="shared" si="0"/>
        <v>8050.2379808578316</v>
      </c>
      <c r="F37" s="490">
        <v>560</v>
      </c>
      <c r="G37" s="491">
        <f t="shared" si="0"/>
        <v>80.851774979023375</v>
      </c>
      <c r="H37" s="490"/>
      <c r="I37" s="491" t="str">
        <f t="shared" si="1"/>
        <v/>
      </c>
      <c r="J37" s="490"/>
      <c r="K37" s="491" t="str">
        <f t="shared" si="2"/>
        <v/>
      </c>
      <c r="L37" s="490"/>
      <c r="M37" s="491" t="str">
        <f t="shared" si="3"/>
        <v/>
      </c>
      <c r="N37" s="490">
        <v>1363</v>
      </c>
      <c r="O37" s="491">
        <f t="shared" si="4"/>
        <v>196.7874451721587</v>
      </c>
      <c r="P37" s="493">
        <v>156</v>
      </c>
      <c r="Q37" s="472">
        <f t="shared" si="5"/>
        <v>22.522994458442227</v>
      </c>
      <c r="R37" s="490">
        <v>7353</v>
      </c>
      <c r="S37" s="491">
        <f t="shared" si="6"/>
        <v>1061.612681108498</v>
      </c>
      <c r="T37" s="493"/>
      <c r="U37" s="472" t="str">
        <f t="shared" si="7"/>
        <v/>
      </c>
      <c r="V37" s="493">
        <v>6350</v>
      </c>
      <c r="W37" s="472">
        <f t="shared" si="8"/>
        <v>916.80137699428292</v>
      </c>
      <c r="X37" s="493"/>
      <c r="Y37" s="472" t="str">
        <f t="shared" si="9"/>
        <v/>
      </c>
      <c r="Z37" s="490">
        <v>62</v>
      </c>
      <c r="AA37" s="491">
        <f t="shared" si="10"/>
        <v>8.9514465155347303</v>
      </c>
      <c r="AB37" s="490"/>
      <c r="AC37" s="491" t="str">
        <f t="shared" si="11"/>
        <v/>
      </c>
      <c r="AD37" s="490"/>
      <c r="AE37" s="491" t="str">
        <f t="shared" si="12"/>
        <v/>
      </c>
      <c r="AF37" s="490"/>
      <c r="AG37" s="491" t="str">
        <f t="shared" si="13"/>
        <v/>
      </c>
      <c r="AH37" s="490"/>
      <c r="AI37" s="491" t="str">
        <f t="shared" si="14"/>
        <v/>
      </c>
      <c r="AJ37" s="494">
        <v>2811</v>
      </c>
      <c r="AK37" s="473">
        <f t="shared" si="15"/>
        <v>405.8470347607763</v>
      </c>
      <c r="AL37" s="490"/>
      <c r="AM37" s="491" t="str">
        <f t="shared" si="16"/>
        <v/>
      </c>
      <c r="AN37" s="490"/>
      <c r="AO37" s="491" t="str">
        <f t="shared" si="17"/>
        <v/>
      </c>
      <c r="AP37" s="490">
        <v>18655</v>
      </c>
      <c r="AQ37" s="491">
        <f t="shared" si="18"/>
        <v>2693.3747539887163</v>
      </c>
    </row>
    <row r="38" spans="1:43" customFormat="1" ht="11.25">
      <c r="A38" s="478" t="s">
        <v>297</v>
      </c>
      <c r="B38" s="489">
        <v>8.16</v>
      </c>
      <c r="D38" s="490">
        <v>166831</v>
      </c>
      <c r="E38" s="491">
        <f t="shared" si="0"/>
        <v>20444.975490196077</v>
      </c>
      <c r="F38" s="490"/>
      <c r="G38" s="491" t="str">
        <f t="shared" si="0"/>
        <v/>
      </c>
      <c r="H38" s="490"/>
      <c r="I38" s="491" t="str">
        <f t="shared" si="1"/>
        <v/>
      </c>
      <c r="J38" s="490"/>
      <c r="K38" s="491" t="str">
        <f t="shared" si="2"/>
        <v/>
      </c>
      <c r="L38" s="490"/>
      <c r="M38" s="491" t="str">
        <f t="shared" si="3"/>
        <v/>
      </c>
      <c r="N38" s="490">
        <v>324</v>
      </c>
      <c r="O38" s="491">
        <f t="shared" si="4"/>
        <v>39.705882352941174</v>
      </c>
      <c r="P38" s="493"/>
      <c r="Q38" s="472" t="str">
        <f t="shared" si="5"/>
        <v/>
      </c>
      <c r="R38" s="490"/>
      <c r="S38" s="491" t="str">
        <f t="shared" si="6"/>
        <v/>
      </c>
      <c r="T38" s="493"/>
      <c r="U38" s="472" t="str">
        <f t="shared" si="7"/>
        <v/>
      </c>
      <c r="V38" s="493">
        <v>12963</v>
      </c>
      <c r="W38" s="472">
        <f t="shared" si="8"/>
        <v>1588.6029411764705</v>
      </c>
      <c r="X38" s="493"/>
      <c r="Y38" s="472" t="str">
        <f t="shared" si="9"/>
        <v/>
      </c>
      <c r="Z38" s="490"/>
      <c r="AA38" s="491" t="str">
        <f t="shared" si="10"/>
        <v/>
      </c>
      <c r="AB38" s="490">
        <v>28999</v>
      </c>
      <c r="AC38" s="491">
        <f t="shared" si="11"/>
        <v>3553.7990196078431</v>
      </c>
      <c r="AD38" s="490"/>
      <c r="AE38" s="491" t="str">
        <f t="shared" si="12"/>
        <v/>
      </c>
      <c r="AF38" s="490"/>
      <c r="AG38" s="491" t="str">
        <f t="shared" si="13"/>
        <v/>
      </c>
      <c r="AH38" s="490"/>
      <c r="AI38" s="491" t="str">
        <f t="shared" si="14"/>
        <v/>
      </c>
      <c r="AJ38" s="494"/>
      <c r="AK38" s="473" t="str">
        <f t="shared" si="15"/>
        <v/>
      </c>
      <c r="AL38" s="490"/>
      <c r="AM38" s="491" t="str">
        <f t="shared" si="16"/>
        <v/>
      </c>
      <c r="AN38" s="490"/>
      <c r="AO38" s="491" t="str">
        <f t="shared" si="17"/>
        <v/>
      </c>
      <c r="AP38" s="490">
        <v>42286</v>
      </c>
      <c r="AQ38" s="491">
        <f t="shared" si="18"/>
        <v>5182.1078431372553</v>
      </c>
    </row>
    <row r="39" spans="1:43" customFormat="1" ht="11.25">
      <c r="A39" s="478" t="s">
        <v>298</v>
      </c>
      <c r="B39" s="489">
        <v>6.1</v>
      </c>
      <c r="D39" s="490">
        <v>45183</v>
      </c>
      <c r="E39" s="491">
        <f t="shared" si="0"/>
        <v>7407.0491803278692</v>
      </c>
      <c r="F39" s="490">
        <v>17003</v>
      </c>
      <c r="G39" s="491">
        <f t="shared" si="0"/>
        <v>2787.377049180328</v>
      </c>
      <c r="H39" s="490">
        <v>26286</v>
      </c>
      <c r="I39" s="491">
        <f t="shared" si="1"/>
        <v>4309.1803278688531</v>
      </c>
      <c r="J39" s="490"/>
      <c r="K39" s="491" t="str">
        <f t="shared" si="2"/>
        <v/>
      </c>
      <c r="L39" s="490"/>
      <c r="M39" s="491" t="str">
        <f t="shared" si="3"/>
        <v/>
      </c>
      <c r="N39" s="490">
        <v>1150</v>
      </c>
      <c r="O39" s="491">
        <f t="shared" si="4"/>
        <v>188.52459016393445</v>
      </c>
      <c r="P39" s="493">
        <v>50</v>
      </c>
      <c r="Q39" s="472">
        <f t="shared" si="5"/>
        <v>8.1967213114754109</v>
      </c>
      <c r="R39" s="490">
        <v>6184</v>
      </c>
      <c r="S39" s="491">
        <f t="shared" si="6"/>
        <v>1013.7704918032788</v>
      </c>
      <c r="T39" s="493"/>
      <c r="U39" s="472" t="str">
        <f t="shared" si="7"/>
        <v/>
      </c>
      <c r="V39" s="493">
        <v>22389</v>
      </c>
      <c r="W39" s="472">
        <f t="shared" si="8"/>
        <v>3670.3278688524592</v>
      </c>
      <c r="X39" s="493"/>
      <c r="Y39" s="472" t="str">
        <f t="shared" si="9"/>
        <v/>
      </c>
      <c r="Z39" s="490"/>
      <c r="AA39" s="491" t="str">
        <f t="shared" si="10"/>
        <v/>
      </c>
      <c r="AB39" s="490">
        <v>274</v>
      </c>
      <c r="AC39" s="491">
        <f t="shared" si="11"/>
        <v>44.918032786885249</v>
      </c>
      <c r="AD39" s="490">
        <v>6</v>
      </c>
      <c r="AE39" s="491">
        <f t="shared" si="12"/>
        <v>0.98360655737704927</v>
      </c>
      <c r="AF39" s="490"/>
      <c r="AG39" s="491" t="str">
        <f t="shared" si="13"/>
        <v/>
      </c>
      <c r="AH39" s="490"/>
      <c r="AI39" s="491" t="str">
        <f t="shared" si="14"/>
        <v/>
      </c>
      <c r="AJ39" s="494">
        <v>5023</v>
      </c>
      <c r="AK39" s="473">
        <f t="shared" si="15"/>
        <v>823.44262295081967</v>
      </c>
      <c r="AL39" s="490"/>
      <c r="AM39" s="491" t="str">
        <f t="shared" si="16"/>
        <v/>
      </c>
      <c r="AN39" s="490"/>
      <c r="AO39" s="491" t="str">
        <f t="shared" si="17"/>
        <v/>
      </c>
      <c r="AP39" s="490">
        <v>78365</v>
      </c>
      <c r="AQ39" s="491">
        <f t="shared" si="18"/>
        <v>12846.72131147541</v>
      </c>
    </row>
    <row r="40" spans="1:43" customFormat="1" ht="11.25">
      <c r="A40" s="478" t="s">
        <v>299</v>
      </c>
      <c r="B40" s="489">
        <v>3.7749999999999999</v>
      </c>
      <c r="D40" s="490">
        <v>40353</v>
      </c>
      <c r="E40" s="491">
        <f t="shared" si="0"/>
        <v>10689.53642384106</v>
      </c>
      <c r="F40" s="490"/>
      <c r="G40" s="491" t="str">
        <f t="shared" si="0"/>
        <v/>
      </c>
      <c r="H40" s="490"/>
      <c r="I40" s="491" t="str">
        <f t="shared" si="1"/>
        <v/>
      </c>
      <c r="J40" s="490"/>
      <c r="K40" s="491" t="str">
        <f t="shared" si="2"/>
        <v/>
      </c>
      <c r="L40" s="490"/>
      <c r="M40" s="491" t="str">
        <f t="shared" si="3"/>
        <v/>
      </c>
      <c r="N40" s="490">
        <v>3034</v>
      </c>
      <c r="O40" s="491">
        <f t="shared" si="4"/>
        <v>803.70860927152319</v>
      </c>
      <c r="P40" s="493">
        <v>7727</v>
      </c>
      <c r="Q40" s="472">
        <f t="shared" si="5"/>
        <v>2046.8874172185431</v>
      </c>
      <c r="R40" s="490">
        <v>174</v>
      </c>
      <c r="S40" s="491">
        <f t="shared" si="6"/>
        <v>46.092715231788084</v>
      </c>
      <c r="T40" s="493">
        <v>3298</v>
      </c>
      <c r="U40" s="472">
        <f t="shared" si="7"/>
        <v>873.64238410596033</v>
      </c>
      <c r="V40" s="493"/>
      <c r="W40" s="472" t="str">
        <f t="shared" si="8"/>
        <v/>
      </c>
      <c r="X40" s="493"/>
      <c r="Y40" s="472" t="str">
        <f t="shared" si="9"/>
        <v/>
      </c>
      <c r="Z40" s="490"/>
      <c r="AA40" s="491" t="str">
        <f t="shared" si="10"/>
        <v/>
      </c>
      <c r="AB40" s="490">
        <v>5553</v>
      </c>
      <c r="AC40" s="491">
        <f t="shared" si="11"/>
        <v>1470.9933774834437</v>
      </c>
      <c r="AD40" s="490">
        <v>38956</v>
      </c>
      <c r="AE40" s="491">
        <f t="shared" si="12"/>
        <v>10319.470198675497</v>
      </c>
      <c r="AF40" s="490"/>
      <c r="AG40" s="491" t="str">
        <f t="shared" si="13"/>
        <v/>
      </c>
      <c r="AH40" s="490"/>
      <c r="AI40" s="491" t="str">
        <f t="shared" si="14"/>
        <v/>
      </c>
      <c r="AJ40" s="494">
        <v>1837</v>
      </c>
      <c r="AK40" s="473">
        <f t="shared" si="15"/>
        <v>486.62251655629143</v>
      </c>
      <c r="AL40" s="490"/>
      <c r="AM40" s="491" t="str">
        <f t="shared" si="16"/>
        <v/>
      </c>
      <c r="AN40" s="490">
        <v>8097</v>
      </c>
      <c r="AO40" s="491">
        <f t="shared" si="17"/>
        <v>2144.9006622516558</v>
      </c>
      <c r="AP40" s="490">
        <v>68676</v>
      </c>
      <c r="AQ40" s="491">
        <f t="shared" si="18"/>
        <v>18192.317880794701</v>
      </c>
    </row>
    <row r="41" spans="1:43" customFormat="1" ht="11.25">
      <c r="A41" s="478" t="s">
        <v>300</v>
      </c>
      <c r="B41" s="489">
        <v>11.85</v>
      </c>
      <c r="D41" s="490">
        <v>144649</v>
      </c>
      <c r="E41" s="491">
        <f t="shared" si="0"/>
        <v>12206.666666666668</v>
      </c>
      <c r="F41" s="490"/>
      <c r="G41" s="491" t="str">
        <f t="shared" si="0"/>
        <v/>
      </c>
      <c r="H41" s="490"/>
      <c r="I41" s="491" t="str">
        <f t="shared" si="1"/>
        <v/>
      </c>
      <c r="J41" s="490"/>
      <c r="K41" s="491" t="str">
        <f t="shared" si="2"/>
        <v/>
      </c>
      <c r="L41" s="490"/>
      <c r="M41" s="491" t="str">
        <f t="shared" si="3"/>
        <v/>
      </c>
      <c r="N41" s="490">
        <v>1506</v>
      </c>
      <c r="O41" s="491">
        <f t="shared" si="4"/>
        <v>127.08860759493672</v>
      </c>
      <c r="P41" s="493">
        <v>8961</v>
      </c>
      <c r="Q41" s="472">
        <f t="shared" si="5"/>
        <v>756.20253164556959</v>
      </c>
      <c r="R41" s="490">
        <v>8352</v>
      </c>
      <c r="S41" s="491">
        <f t="shared" si="6"/>
        <v>704.81012658227849</v>
      </c>
      <c r="T41" s="493"/>
      <c r="U41" s="472" t="str">
        <f t="shared" si="7"/>
        <v/>
      </c>
      <c r="V41" s="493"/>
      <c r="W41" s="472" t="str">
        <f t="shared" si="8"/>
        <v/>
      </c>
      <c r="X41" s="493"/>
      <c r="Y41" s="472" t="str">
        <f t="shared" si="9"/>
        <v/>
      </c>
      <c r="Z41" s="490"/>
      <c r="AA41" s="491" t="str">
        <f t="shared" si="10"/>
        <v/>
      </c>
      <c r="AB41" s="490"/>
      <c r="AC41" s="491" t="str">
        <f t="shared" si="11"/>
        <v/>
      </c>
      <c r="AD41" s="490"/>
      <c r="AE41" s="491" t="str">
        <f t="shared" si="12"/>
        <v/>
      </c>
      <c r="AF41" s="490"/>
      <c r="AG41" s="491" t="str">
        <f t="shared" si="13"/>
        <v/>
      </c>
      <c r="AH41" s="490"/>
      <c r="AI41" s="491" t="str">
        <f t="shared" si="14"/>
        <v/>
      </c>
      <c r="AJ41" s="494"/>
      <c r="AK41" s="473" t="str">
        <f t="shared" si="15"/>
        <v/>
      </c>
      <c r="AL41" s="490"/>
      <c r="AM41" s="491" t="str">
        <f t="shared" si="16"/>
        <v/>
      </c>
      <c r="AN41" s="490"/>
      <c r="AO41" s="491" t="str">
        <f t="shared" si="17"/>
        <v/>
      </c>
      <c r="AP41" s="490">
        <v>18819</v>
      </c>
      <c r="AQ41" s="491">
        <f t="shared" si="18"/>
        <v>1588.1012658227849</v>
      </c>
    </row>
    <row r="42" spans="1:43" customFormat="1" ht="11.25">
      <c r="A42" s="478" t="s">
        <v>301</v>
      </c>
      <c r="B42" s="489">
        <v>6.59</v>
      </c>
      <c r="D42" s="490">
        <v>33943</v>
      </c>
      <c r="E42" s="491">
        <f t="shared" si="0"/>
        <v>5150.6828528072838</v>
      </c>
      <c r="F42" s="490"/>
      <c r="G42" s="491" t="str">
        <f t="shared" si="0"/>
        <v/>
      </c>
      <c r="H42" s="490"/>
      <c r="I42" s="491" t="str">
        <f t="shared" si="1"/>
        <v/>
      </c>
      <c r="J42" s="490"/>
      <c r="K42" s="491" t="str">
        <f t="shared" si="2"/>
        <v/>
      </c>
      <c r="L42" s="490"/>
      <c r="M42" s="491" t="str">
        <f t="shared" si="3"/>
        <v/>
      </c>
      <c r="N42" s="490">
        <v>118</v>
      </c>
      <c r="O42" s="491">
        <f t="shared" si="4"/>
        <v>17.905918057663126</v>
      </c>
      <c r="P42" s="493"/>
      <c r="Q42" s="472" t="str">
        <f t="shared" si="5"/>
        <v/>
      </c>
      <c r="R42" s="490">
        <v>64</v>
      </c>
      <c r="S42" s="491">
        <f t="shared" si="6"/>
        <v>9.7116843702579665</v>
      </c>
      <c r="T42" s="493"/>
      <c r="U42" s="472" t="str">
        <f t="shared" si="7"/>
        <v/>
      </c>
      <c r="V42" s="493">
        <v>3740</v>
      </c>
      <c r="W42" s="472">
        <f t="shared" si="8"/>
        <v>567.52655538694989</v>
      </c>
      <c r="X42" s="493">
        <v>4402</v>
      </c>
      <c r="Y42" s="472">
        <f t="shared" si="9"/>
        <v>667.98179059180575</v>
      </c>
      <c r="Z42" s="490"/>
      <c r="AA42" s="491" t="str">
        <f t="shared" si="10"/>
        <v/>
      </c>
      <c r="AB42" s="490"/>
      <c r="AC42" s="491" t="str">
        <f t="shared" si="11"/>
        <v/>
      </c>
      <c r="AD42" s="490">
        <v>1816</v>
      </c>
      <c r="AE42" s="491">
        <f t="shared" si="12"/>
        <v>275.56904400606982</v>
      </c>
      <c r="AF42" s="490"/>
      <c r="AG42" s="491" t="str">
        <f t="shared" si="13"/>
        <v/>
      </c>
      <c r="AH42" s="490"/>
      <c r="AI42" s="491" t="str">
        <f t="shared" si="14"/>
        <v/>
      </c>
      <c r="AJ42" s="494">
        <v>12790</v>
      </c>
      <c r="AK42" s="473">
        <f t="shared" si="15"/>
        <v>1940.8194233687404</v>
      </c>
      <c r="AL42" s="490"/>
      <c r="AM42" s="491" t="str">
        <f t="shared" si="16"/>
        <v/>
      </c>
      <c r="AN42" s="490"/>
      <c r="AO42" s="491" t="str">
        <f t="shared" si="17"/>
        <v/>
      </c>
      <c r="AP42" s="490">
        <v>22930</v>
      </c>
      <c r="AQ42" s="491">
        <f t="shared" si="18"/>
        <v>3479.5144157814871</v>
      </c>
    </row>
    <row r="43" spans="1:43" customFormat="1" ht="11.25">
      <c r="A43" s="478" t="s">
        <v>302</v>
      </c>
      <c r="B43" s="489">
        <v>7.55</v>
      </c>
      <c r="D43" s="490">
        <v>48639</v>
      </c>
      <c r="E43" s="491">
        <f t="shared" si="0"/>
        <v>6442.2516556291393</v>
      </c>
      <c r="F43" s="490"/>
      <c r="G43" s="491" t="str">
        <f t="shared" si="0"/>
        <v/>
      </c>
      <c r="H43" s="490"/>
      <c r="I43" s="491" t="str">
        <f t="shared" si="1"/>
        <v/>
      </c>
      <c r="J43" s="490"/>
      <c r="K43" s="491" t="str">
        <f t="shared" si="2"/>
        <v/>
      </c>
      <c r="L43" s="490"/>
      <c r="M43" s="491" t="str">
        <f t="shared" si="3"/>
        <v/>
      </c>
      <c r="N43" s="490">
        <v>410</v>
      </c>
      <c r="O43" s="491">
        <f t="shared" si="4"/>
        <v>54.304635761589402</v>
      </c>
      <c r="P43" s="493">
        <v>186</v>
      </c>
      <c r="Q43" s="472">
        <f t="shared" si="5"/>
        <v>24.635761589403973</v>
      </c>
      <c r="R43" s="490">
        <v>2165</v>
      </c>
      <c r="S43" s="491">
        <f t="shared" si="6"/>
        <v>286.7549668874172</v>
      </c>
      <c r="T43" s="493">
        <v>748</v>
      </c>
      <c r="U43" s="472">
        <f t="shared" si="7"/>
        <v>99.072847682119203</v>
      </c>
      <c r="V43" s="493"/>
      <c r="W43" s="472" t="str">
        <f t="shared" si="8"/>
        <v/>
      </c>
      <c r="X43" s="493"/>
      <c r="Y43" s="472" t="str">
        <f t="shared" si="9"/>
        <v/>
      </c>
      <c r="Z43" s="490"/>
      <c r="AA43" s="491" t="str">
        <f t="shared" si="10"/>
        <v/>
      </c>
      <c r="AB43" s="490"/>
      <c r="AC43" s="491" t="str">
        <f t="shared" si="11"/>
        <v/>
      </c>
      <c r="AD43" s="490"/>
      <c r="AE43" s="491" t="str">
        <f t="shared" si="12"/>
        <v/>
      </c>
      <c r="AF43" s="490"/>
      <c r="AG43" s="491" t="str">
        <f t="shared" si="13"/>
        <v/>
      </c>
      <c r="AH43" s="490"/>
      <c r="AI43" s="491" t="str">
        <f t="shared" si="14"/>
        <v/>
      </c>
      <c r="AJ43" s="494">
        <v>3389</v>
      </c>
      <c r="AK43" s="473">
        <f t="shared" si="15"/>
        <v>448.8741721854305</v>
      </c>
      <c r="AL43" s="490"/>
      <c r="AM43" s="491" t="str">
        <f t="shared" si="16"/>
        <v/>
      </c>
      <c r="AN43" s="490">
        <v>307</v>
      </c>
      <c r="AO43" s="491">
        <f t="shared" si="17"/>
        <v>40.662251655629142</v>
      </c>
      <c r="AP43" s="490">
        <v>7205</v>
      </c>
      <c r="AQ43" s="491">
        <f t="shared" si="18"/>
        <v>954.30463576158945</v>
      </c>
    </row>
    <row r="44" spans="1:43" customFormat="1" ht="11.25">
      <c r="A44" s="495"/>
      <c r="B44" s="496">
        <v>7.0439999999999996</v>
      </c>
      <c r="D44" s="497">
        <v>36755</v>
      </c>
      <c r="E44" s="491">
        <f t="shared" si="0"/>
        <v>5217.9159568427031</v>
      </c>
      <c r="F44" s="497"/>
      <c r="G44" s="491" t="str">
        <f t="shared" si="0"/>
        <v/>
      </c>
      <c r="H44" s="497"/>
      <c r="I44" s="491" t="str">
        <f t="shared" si="1"/>
        <v/>
      </c>
      <c r="J44" s="497"/>
      <c r="K44" s="491" t="str">
        <f t="shared" si="2"/>
        <v/>
      </c>
      <c r="L44" s="497"/>
      <c r="M44" s="491" t="str">
        <f t="shared" si="3"/>
        <v/>
      </c>
      <c r="N44" s="497">
        <v>449</v>
      </c>
      <c r="O44" s="491">
        <f t="shared" si="4"/>
        <v>63.742191936399777</v>
      </c>
      <c r="P44" s="498">
        <v>1475</v>
      </c>
      <c r="Q44" s="472">
        <f t="shared" si="5"/>
        <v>209.39806927881887</v>
      </c>
      <c r="R44" s="497">
        <v>6160</v>
      </c>
      <c r="S44" s="491">
        <f t="shared" si="6"/>
        <v>874.50312322544016</v>
      </c>
      <c r="T44" s="498">
        <v>179</v>
      </c>
      <c r="U44" s="472">
        <f t="shared" si="7"/>
        <v>25.411697898921069</v>
      </c>
      <c r="V44" s="498"/>
      <c r="W44" s="472" t="str">
        <f t="shared" si="8"/>
        <v/>
      </c>
      <c r="X44" s="498"/>
      <c r="Y44" s="472" t="str">
        <f t="shared" si="9"/>
        <v/>
      </c>
      <c r="Z44" s="497"/>
      <c r="AA44" s="491" t="str">
        <f t="shared" si="10"/>
        <v/>
      </c>
      <c r="AB44" s="497"/>
      <c r="AC44" s="491" t="str">
        <f t="shared" si="11"/>
        <v/>
      </c>
      <c r="AD44" s="497"/>
      <c r="AE44" s="491" t="str">
        <f t="shared" si="12"/>
        <v/>
      </c>
      <c r="AF44" s="497"/>
      <c r="AG44" s="491" t="str">
        <f t="shared" si="13"/>
        <v/>
      </c>
      <c r="AH44" s="497"/>
      <c r="AI44" s="491" t="str">
        <f t="shared" si="14"/>
        <v/>
      </c>
      <c r="AJ44" s="499">
        <v>8361</v>
      </c>
      <c r="AK44" s="473">
        <f t="shared" si="15"/>
        <v>1186.9676320272572</v>
      </c>
      <c r="AL44" s="497"/>
      <c r="AM44" s="491" t="str">
        <f t="shared" si="16"/>
        <v/>
      </c>
      <c r="AN44" s="497">
        <v>265</v>
      </c>
      <c r="AO44" s="491">
        <f t="shared" si="17"/>
        <v>37.620670073821692</v>
      </c>
      <c r="AP44" s="497">
        <v>16889</v>
      </c>
      <c r="AQ44" s="491">
        <f t="shared" si="18"/>
        <v>2397.6433844406588</v>
      </c>
    </row>
    <row r="45" spans="1:43" customFormat="1" ht="11.25">
      <c r="A45" s="478" t="s">
        <v>303</v>
      </c>
      <c r="B45" s="489">
        <v>13.72</v>
      </c>
      <c r="D45" s="490">
        <v>282998</v>
      </c>
      <c r="E45" s="491">
        <f t="shared" si="0"/>
        <v>20626.676384839648</v>
      </c>
      <c r="F45" s="490">
        <v>30316</v>
      </c>
      <c r="G45" s="491">
        <f t="shared" si="0"/>
        <v>2209.6209912536442</v>
      </c>
      <c r="H45" s="490"/>
      <c r="I45" s="491" t="str">
        <f t="shared" si="1"/>
        <v/>
      </c>
      <c r="J45" s="490"/>
      <c r="K45" s="491" t="str">
        <f t="shared" si="2"/>
        <v/>
      </c>
      <c r="L45" s="490"/>
      <c r="M45" s="491" t="str">
        <f t="shared" si="3"/>
        <v/>
      </c>
      <c r="N45" s="490">
        <v>1197</v>
      </c>
      <c r="O45" s="491">
        <f t="shared" si="4"/>
        <v>87.244897959183675</v>
      </c>
      <c r="P45" s="493">
        <v>820</v>
      </c>
      <c r="Q45" s="472">
        <f t="shared" si="5"/>
        <v>59.766763848396501</v>
      </c>
      <c r="R45" s="490">
        <v>82722</v>
      </c>
      <c r="S45" s="491">
        <f t="shared" si="6"/>
        <v>6029.3002915451889</v>
      </c>
      <c r="T45" s="493"/>
      <c r="U45" s="472" t="str">
        <f t="shared" si="7"/>
        <v/>
      </c>
      <c r="V45" s="493">
        <v>7049</v>
      </c>
      <c r="W45" s="472">
        <f t="shared" si="8"/>
        <v>513.77551020408157</v>
      </c>
      <c r="X45" s="493">
        <v>3405</v>
      </c>
      <c r="Y45" s="472">
        <f t="shared" si="9"/>
        <v>248.17784256559764</v>
      </c>
      <c r="Z45" s="490"/>
      <c r="AA45" s="491" t="str">
        <f t="shared" si="10"/>
        <v/>
      </c>
      <c r="AB45" s="490">
        <v>10448</v>
      </c>
      <c r="AC45" s="491">
        <f t="shared" si="11"/>
        <v>761.51603498542272</v>
      </c>
      <c r="AD45" s="490"/>
      <c r="AE45" s="491" t="str">
        <f t="shared" si="12"/>
        <v/>
      </c>
      <c r="AF45" s="490"/>
      <c r="AG45" s="491" t="str">
        <f t="shared" si="13"/>
        <v/>
      </c>
      <c r="AH45" s="490"/>
      <c r="AI45" s="491" t="str">
        <f t="shared" si="14"/>
        <v/>
      </c>
      <c r="AJ45" s="494">
        <v>6566</v>
      </c>
      <c r="AK45" s="473">
        <f t="shared" si="15"/>
        <v>478.57142857142856</v>
      </c>
      <c r="AL45" s="490"/>
      <c r="AM45" s="491" t="str">
        <f t="shared" si="16"/>
        <v/>
      </c>
      <c r="AN45" s="490"/>
      <c r="AO45" s="491" t="str">
        <f t="shared" si="17"/>
        <v/>
      </c>
      <c r="AP45" s="490">
        <v>142523</v>
      </c>
      <c r="AQ45" s="491">
        <f t="shared" si="18"/>
        <v>10387.973760932944</v>
      </c>
    </row>
    <row r="46" spans="1:43" customFormat="1" ht="11.25">
      <c r="E46" s="491" t="str">
        <f t="shared" si="0"/>
        <v/>
      </c>
      <c r="G46" s="491" t="str">
        <f t="shared" si="0"/>
        <v/>
      </c>
      <c r="I46" s="491" t="str">
        <f t="shared" si="1"/>
        <v/>
      </c>
      <c r="K46" s="491" t="str">
        <f t="shared" si="2"/>
        <v/>
      </c>
      <c r="M46" s="491" t="str">
        <f t="shared" si="3"/>
        <v/>
      </c>
      <c r="O46" s="491" t="str">
        <f t="shared" si="4"/>
        <v/>
      </c>
      <c r="P46" s="464"/>
      <c r="Q46" s="472" t="str">
        <f t="shared" si="5"/>
        <v/>
      </c>
      <c r="S46" s="491" t="str">
        <f t="shared" si="6"/>
        <v/>
      </c>
      <c r="T46" s="464"/>
      <c r="U46" s="472" t="str">
        <f t="shared" si="7"/>
        <v/>
      </c>
      <c r="V46" s="464"/>
      <c r="W46" s="472" t="str">
        <f t="shared" si="8"/>
        <v/>
      </c>
      <c r="X46" s="464"/>
      <c r="Y46" s="472" t="str">
        <f t="shared" si="9"/>
        <v/>
      </c>
      <c r="AA46" s="491" t="str">
        <f t="shared" si="10"/>
        <v/>
      </c>
      <c r="AC46" s="491" t="str">
        <f t="shared" si="11"/>
        <v/>
      </c>
      <c r="AE46" s="491" t="str">
        <f t="shared" si="12"/>
        <v/>
      </c>
      <c r="AG46" s="491" t="str">
        <f t="shared" si="13"/>
        <v/>
      </c>
      <c r="AI46" s="491" t="str">
        <f t="shared" si="14"/>
        <v/>
      </c>
      <c r="AJ46" s="466"/>
      <c r="AK46" s="473" t="str">
        <f t="shared" si="15"/>
        <v/>
      </c>
      <c r="AM46" s="491" t="str">
        <f t="shared" si="16"/>
        <v/>
      </c>
      <c r="AO46" s="491" t="str">
        <f t="shared" si="17"/>
        <v/>
      </c>
      <c r="AQ46" s="491" t="str">
        <f t="shared" si="18"/>
        <v/>
      </c>
    </row>
    <row r="47" spans="1:43" customFormat="1" ht="11.25">
      <c r="E47" s="491" t="str">
        <f t="shared" si="0"/>
        <v/>
      </c>
      <c r="G47" s="491" t="str">
        <f t="shared" si="0"/>
        <v/>
      </c>
      <c r="I47" s="491" t="str">
        <f t="shared" si="1"/>
        <v/>
      </c>
      <c r="K47" s="491" t="str">
        <f t="shared" si="2"/>
        <v/>
      </c>
      <c r="M47" s="491" t="str">
        <f t="shared" si="3"/>
        <v/>
      </c>
      <c r="O47" s="491" t="str">
        <f t="shared" si="4"/>
        <v/>
      </c>
      <c r="P47" s="464"/>
      <c r="Q47" s="472" t="str">
        <f t="shared" si="5"/>
        <v/>
      </c>
      <c r="S47" s="491" t="str">
        <f t="shared" si="6"/>
        <v/>
      </c>
      <c r="T47" s="464"/>
      <c r="U47" s="472" t="str">
        <f t="shared" si="7"/>
        <v/>
      </c>
      <c r="V47" s="464"/>
      <c r="W47" s="472" t="str">
        <f t="shared" si="8"/>
        <v/>
      </c>
      <c r="X47" s="464"/>
      <c r="Y47" s="472" t="str">
        <f t="shared" si="9"/>
        <v/>
      </c>
      <c r="AA47" s="491" t="str">
        <f t="shared" si="10"/>
        <v/>
      </c>
      <c r="AC47" s="491" t="str">
        <f t="shared" si="11"/>
        <v/>
      </c>
      <c r="AE47" s="491" t="str">
        <f t="shared" si="12"/>
        <v/>
      </c>
      <c r="AG47" s="491" t="str">
        <f t="shared" si="13"/>
        <v/>
      </c>
      <c r="AI47" s="491" t="str">
        <f t="shared" si="14"/>
        <v/>
      </c>
      <c r="AJ47" s="466"/>
      <c r="AK47" s="473" t="str">
        <f t="shared" si="15"/>
        <v/>
      </c>
      <c r="AM47" s="491" t="str">
        <f t="shared" si="16"/>
        <v/>
      </c>
      <c r="AO47" s="491" t="str">
        <f t="shared" si="17"/>
        <v/>
      </c>
      <c r="AQ47" s="491" t="str">
        <f t="shared" si="18"/>
        <v/>
      </c>
    </row>
    <row r="48" spans="1:43" customFormat="1" ht="11.25">
      <c r="B48">
        <f>SUM(B12:B47)</f>
        <v>196.09017244998591</v>
      </c>
      <c r="E48" s="491" t="str">
        <f t="shared" si="0"/>
        <v/>
      </c>
      <c r="G48" s="491" t="str">
        <f t="shared" si="0"/>
        <v/>
      </c>
      <c r="I48" s="491" t="str">
        <f t="shared" si="1"/>
        <v/>
      </c>
      <c r="K48" s="491" t="str">
        <f t="shared" si="2"/>
        <v/>
      </c>
      <c r="M48" s="491" t="str">
        <f t="shared" si="3"/>
        <v/>
      </c>
      <c r="O48" s="491" t="str">
        <f t="shared" si="4"/>
        <v/>
      </c>
      <c r="P48" s="464"/>
      <c r="Q48" s="472" t="str">
        <f t="shared" si="5"/>
        <v/>
      </c>
      <c r="S48" s="491" t="str">
        <f t="shared" si="6"/>
        <v/>
      </c>
      <c r="T48" s="464"/>
      <c r="U48" s="472" t="str">
        <f t="shared" si="7"/>
        <v/>
      </c>
      <c r="V48" s="464"/>
      <c r="W48" s="472" t="str">
        <f t="shared" si="8"/>
        <v/>
      </c>
      <c r="X48" s="464"/>
      <c r="Y48" s="472" t="str">
        <f t="shared" si="9"/>
        <v/>
      </c>
      <c r="AA48" s="491" t="str">
        <f t="shared" si="10"/>
        <v/>
      </c>
      <c r="AC48" s="491" t="str">
        <f t="shared" si="11"/>
        <v/>
      </c>
      <c r="AE48" s="491" t="str">
        <f t="shared" si="12"/>
        <v/>
      </c>
      <c r="AG48" s="491" t="str">
        <f t="shared" si="13"/>
        <v/>
      </c>
      <c r="AI48" s="491" t="str">
        <f t="shared" si="14"/>
        <v/>
      </c>
      <c r="AJ48" s="467">
        <f>SUM(AJ12:AJ47)</f>
        <v>199119.5</v>
      </c>
      <c r="AK48" s="473">
        <f t="shared" si="15"/>
        <v>1015.4486454479851</v>
      </c>
      <c r="AM48" s="491" t="str">
        <f t="shared" si="16"/>
        <v/>
      </c>
      <c r="AO48" s="491" t="str">
        <f t="shared" si="17"/>
        <v/>
      </c>
      <c r="AQ48" s="491" t="str">
        <f t="shared" si="18"/>
        <v/>
      </c>
    </row>
    <row r="49" spans="5:43" customFormat="1" ht="11.25">
      <c r="E49" s="491" t="str">
        <f t="shared" si="0"/>
        <v/>
      </c>
      <c r="G49" s="491" t="str">
        <f t="shared" si="0"/>
        <v/>
      </c>
      <c r="I49" s="491" t="str">
        <f t="shared" si="1"/>
        <v/>
      </c>
      <c r="K49" s="491" t="str">
        <f t="shared" si="2"/>
        <v/>
      </c>
      <c r="M49" s="491" t="str">
        <f t="shared" si="3"/>
        <v/>
      </c>
      <c r="O49" s="491" t="str">
        <f t="shared" si="4"/>
        <v/>
      </c>
      <c r="P49" s="465">
        <f>SUM(P12:P48)</f>
        <v>67598.19</v>
      </c>
      <c r="Q49" s="465"/>
      <c r="S49" s="491" t="str">
        <f t="shared" si="6"/>
        <v/>
      </c>
      <c r="T49" s="465">
        <f>SUM(T12:T48)</f>
        <v>32615</v>
      </c>
      <c r="U49" s="465"/>
      <c r="V49" s="465">
        <f t="shared" ref="V49:X49" si="19">SUM(V12:V48)</f>
        <v>56488</v>
      </c>
      <c r="W49" s="465"/>
      <c r="X49" s="465">
        <f t="shared" si="19"/>
        <v>7807</v>
      </c>
      <c r="Y49" s="465"/>
      <c r="AA49" s="491" t="str">
        <f t="shared" si="10"/>
        <v/>
      </c>
      <c r="AC49" s="491" t="str">
        <f t="shared" si="11"/>
        <v/>
      </c>
      <c r="AE49" s="491" t="str">
        <f t="shared" si="12"/>
        <v/>
      </c>
      <c r="AG49" s="491" t="str">
        <f t="shared" si="13"/>
        <v/>
      </c>
      <c r="AI49" s="491" t="str">
        <f t="shared" si="14"/>
        <v/>
      </c>
      <c r="AJ49" s="466"/>
      <c r="AK49" s="473" t="str">
        <f t="shared" si="15"/>
        <v/>
      </c>
      <c r="AM49" s="491" t="str">
        <f t="shared" si="16"/>
        <v/>
      </c>
      <c r="AO49" s="491" t="str">
        <f t="shared" si="17"/>
        <v/>
      </c>
      <c r="AQ49" s="491" t="str">
        <f t="shared" si="18"/>
        <v/>
      </c>
    </row>
    <row r="50" spans="5:43" customFormat="1" ht="11.25">
      <c r="E50" s="491" t="str">
        <f t="shared" si="0"/>
        <v/>
      </c>
      <c r="G50" s="491" t="str">
        <f t="shared" si="0"/>
        <v/>
      </c>
      <c r="I50" s="491" t="str">
        <f t="shared" si="1"/>
        <v/>
      </c>
      <c r="K50" s="491" t="str">
        <f t="shared" si="2"/>
        <v/>
      </c>
      <c r="M50" s="491" t="str">
        <f t="shared" si="3"/>
        <v/>
      </c>
      <c r="O50" s="491" t="str">
        <f t="shared" si="4"/>
        <v/>
      </c>
      <c r="P50" s="464"/>
      <c r="Q50" s="472" t="str">
        <f t="shared" ref="Q50:Q55" si="20">IF(OR($B50=0,P50=0),"",P50/$B50)</f>
        <v/>
      </c>
      <c r="S50" s="491" t="str">
        <f t="shared" si="6"/>
        <v/>
      </c>
      <c r="T50" s="464"/>
      <c r="U50" s="472" t="str">
        <f t="shared" ref="U50:U113" si="21">IF(OR($B50=0,T50=0),"",T50/$B50)</f>
        <v/>
      </c>
      <c r="V50" s="464"/>
      <c r="W50" s="472" t="str">
        <f t="shared" ref="W50:W113" si="22">IF(OR($B50=0,V50=0),"",V50/$B50)</f>
        <v/>
      </c>
      <c r="X50" s="464"/>
      <c r="Y50" s="472" t="str">
        <f t="shared" ref="Y50:Y113" si="23">IF(OR($B50=0,X50=0),"",X50/$B50)</f>
        <v/>
      </c>
      <c r="AA50" s="491" t="str">
        <f t="shared" si="10"/>
        <v/>
      </c>
      <c r="AC50" s="491" t="str">
        <f t="shared" si="11"/>
        <v/>
      </c>
      <c r="AE50" s="491" t="str">
        <f t="shared" si="12"/>
        <v/>
      </c>
      <c r="AG50" s="491" t="str">
        <f t="shared" si="13"/>
        <v/>
      </c>
      <c r="AI50" s="491" t="str">
        <f t="shared" si="14"/>
        <v/>
      </c>
      <c r="AJ50" s="466"/>
      <c r="AK50" s="473" t="str">
        <f t="shared" si="15"/>
        <v/>
      </c>
      <c r="AM50" s="491" t="str">
        <f t="shared" si="16"/>
        <v/>
      </c>
      <c r="AO50" s="491" t="str">
        <f t="shared" si="17"/>
        <v/>
      </c>
      <c r="AQ50" s="491" t="str">
        <f t="shared" si="18"/>
        <v/>
      </c>
    </row>
    <row r="51" spans="5:43" customFormat="1" ht="11.25">
      <c r="E51" s="491" t="str">
        <f t="shared" si="0"/>
        <v/>
      </c>
      <c r="G51" s="491" t="str">
        <f t="shared" si="0"/>
        <v/>
      </c>
      <c r="I51" s="491" t="str">
        <f t="shared" si="1"/>
        <v/>
      </c>
      <c r="K51" s="491" t="str">
        <f t="shared" si="2"/>
        <v/>
      </c>
      <c r="M51" s="491" t="str">
        <f t="shared" si="3"/>
        <v/>
      </c>
      <c r="O51" s="491" t="str">
        <f t="shared" si="4"/>
        <v/>
      </c>
      <c r="P51" s="464"/>
      <c r="Q51" s="472" t="str">
        <f t="shared" si="20"/>
        <v/>
      </c>
      <c r="S51" s="491" t="str">
        <f t="shared" si="6"/>
        <v/>
      </c>
      <c r="T51" s="464"/>
      <c r="U51" s="472" t="str">
        <f t="shared" si="21"/>
        <v/>
      </c>
      <c r="V51" s="464"/>
      <c r="W51" s="472" t="str">
        <f t="shared" si="22"/>
        <v/>
      </c>
      <c r="X51" s="464"/>
      <c r="Y51" s="472" t="str">
        <f t="shared" si="23"/>
        <v/>
      </c>
      <c r="AA51" s="491" t="str">
        <f t="shared" si="10"/>
        <v/>
      </c>
      <c r="AC51" s="491" t="str">
        <f t="shared" si="11"/>
        <v/>
      </c>
      <c r="AE51" s="491" t="str">
        <f t="shared" si="12"/>
        <v/>
      </c>
      <c r="AG51" s="491" t="str">
        <f t="shared" si="13"/>
        <v/>
      </c>
      <c r="AI51" s="491" t="str">
        <f t="shared" si="14"/>
        <v/>
      </c>
      <c r="AJ51" s="466"/>
      <c r="AK51" s="473" t="str">
        <f t="shared" si="15"/>
        <v/>
      </c>
      <c r="AM51" s="491" t="str">
        <f t="shared" si="16"/>
        <v/>
      </c>
      <c r="AO51" s="491" t="str">
        <f t="shared" si="17"/>
        <v/>
      </c>
      <c r="AQ51" s="491" t="str">
        <f t="shared" si="18"/>
        <v/>
      </c>
    </row>
    <row r="52" spans="5:43" customFormat="1" ht="11.25">
      <c r="E52" s="491" t="str">
        <f t="shared" si="0"/>
        <v/>
      </c>
      <c r="G52" s="491" t="str">
        <f t="shared" si="0"/>
        <v/>
      </c>
      <c r="I52" s="491" t="str">
        <f t="shared" si="1"/>
        <v/>
      </c>
      <c r="K52" s="491" t="str">
        <f t="shared" si="2"/>
        <v/>
      </c>
      <c r="M52" s="491" t="str">
        <f t="shared" si="3"/>
        <v/>
      </c>
      <c r="O52" s="491" t="str">
        <f t="shared" si="4"/>
        <v/>
      </c>
      <c r="P52" s="464"/>
      <c r="Q52" s="472" t="str">
        <f t="shared" si="20"/>
        <v/>
      </c>
      <c r="S52" s="491" t="str">
        <f t="shared" si="6"/>
        <v/>
      </c>
      <c r="T52" s="464"/>
      <c r="U52" s="472" t="str">
        <f t="shared" si="21"/>
        <v/>
      </c>
      <c r="V52" s="464"/>
      <c r="W52" s="472" t="str">
        <f t="shared" si="22"/>
        <v/>
      </c>
      <c r="X52" s="464"/>
      <c r="Y52" s="472" t="str">
        <f t="shared" si="23"/>
        <v/>
      </c>
      <c r="AA52" s="491" t="str">
        <f t="shared" si="10"/>
        <v/>
      </c>
      <c r="AC52" s="491" t="str">
        <f t="shared" si="11"/>
        <v/>
      </c>
      <c r="AE52" s="491" t="str">
        <f t="shared" si="12"/>
        <v/>
      </c>
      <c r="AG52" s="491" t="str">
        <f t="shared" si="13"/>
        <v/>
      </c>
      <c r="AI52" s="491" t="str">
        <f t="shared" si="14"/>
        <v/>
      </c>
      <c r="AJ52" s="466"/>
      <c r="AK52" s="473" t="str">
        <f t="shared" si="15"/>
        <v/>
      </c>
      <c r="AM52" s="491" t="str">
        <f t="shared" si="16"/>
        <v/>
      </c>
      <c r="AO52" s="491" t="str">
        <f t="shared" si="17"/>
        <v/>
      </c>
      <c r="AQ52" s="491" t="str">
        <f t="shared" si="18"/>
        <v/>
      </c>
    </row>
    <row r="53" spans="5:43" customFormat="1" ht="11.25">
      <c r="E53" s="491" t="str">
        <f t="shared" si="0"/>
        <v/>
      </c>
      <c r="G53" s="491" t="str">
        <f t="shared" si="0"/>
        <v/>
      </c>
      <c r="I53" s="491" t="str">
        <f t="shared" si="1"/>
        <v/>
      </c>
      <c r="K53" s="491" t="str">
        <f t="shared" si="2"/>
        <v/>
      </c>
      <c r="M53" s="491" t="str">
        <f t="shared" si="3"/>
        <v/>
      </c>
      <c r="O53" s="491" t="str">
        <f t="shared" si="4"/>
        <v/>
      </c>
      <c r="P53" s="464"/>
      <c r="Q53" s="472" t="str">
        <f t="shared" si="20"/>
        <v/>
      </c>
      <c r="S53" s="491" t="str">
        <f t="shared" si="6"/>
        <v/>
      </c>
      <c r="T53" s="464"/>
      <c r="U53" s="472" t="str">
        <f t="shared" si="21"/>
        <v/>
      </c>
      <c r="V53" s="464"/>
      <c r="W53" s="472" t="str">
        <f t="shared" si="22"/>
        <v/>
      </c>
      <c r="X53" s="464"/>
      <c r="Y53" s="472" t="str">
        <f t="shared" si="23"/>
        <v/>
      </c>
      <c r="AA53" s="491" t="str">
        <f t="shared" si="10"/>
        <v/>
      </c>
      <c r="AC53" s="491" t="str">
        <f t="shared" si="11"/>
        <v/>
      </c>
      <c r="AE53" s="491" t="str">
        <f t="shared" si="12"/>
        <v/>
      </c>
      <c r="AG53" s="491" t="str">
        <f t="shared" si="13"/>
        <v/>
      </c>
      <c r="AI53" s="491" t="str">
        <f t="shared" si="14"/>
        <v/>
      </c>
      <c r="AJ53" s="466"/>
      <c r="AK53" s="473" t="str">
        <f t="shared" si="15"/>
        <v/>
      </c>
      <c r="AM53" s="491" t="str">
        <f t="shared" si="16"/>
        <v/>
      </c>
      <c r="AO53" s="491" t="str">
        <f t="shared" si="17"/>
        <v/>
      </c>
      <c r="AQ53" s="491" t="str">
        <f t="shared" si="18"/>
        <v/>
      </c>
    </row>
    <row r="54" spans="5:43" customFormat="1" ht="11.25">
      <c r="E54" s="491" t="str">
        <f t="shared" si="0"/>
        <v/>
      </c>
      <c r="G54" s="491" t="str">
        <f t="shared" si="0"/>
        <v/>
      </c>
      <c r="I54" s="491" t="str">
        <f t="shared" si="1"/>
        <v/>
      </c>
      <c r="K54" s="491" t="str">
        <f t="shared" si="2"/>
        <v/>
      </c>
      <c r="M54" s="491" t="str">
        <f t="shared" si="3"/>
        <v/>
      </c>
      <c r="O54" s="491" t="str">
        <f t="shared" si="4"/>
        <v/>
      </c>
      <c r="P54" s="464"/>
      <c r="Q54" s="472" t="str">
        <f t="shared" si="20"/>
        <v/>
      </c>
      <c r="S54" s="491" t="str">
        <f t="shared" si="6"/>
        <v/>
      </c>
      <c r="T54" s="464"/>
      <c r="U54" s="472" t="str">
        <f t="shared" si="21"/>
        <v/>
      </c>
      <c r="V54" s="464"/>
      <c r="W54" s="472" t="str">
        <f t="shared" si="22"/>
        <v/>
      </c>
      <c r="X54" s="464"/>
      <c r="Y54" s="472" t="str">
        <f t="shared" si="23"/>
        <v/>
      </c>
      <c r="AA54" s="491" t="str">
        <f t="shared" si="10"/>
        <v/>
      </c>
      <c r="AC54" s="491" t="str">
        <f t="shared" si="11"/>
        <v/>
      </c>
      <c r="AE54" s="491" t="str">
        <f t="shared" si="12"/>
        <v/>
      </c>
      <c r="AG54" s="491" t="str">
        <f t="shared" si="13"/>
        <v/>
      </c>
      <c r="AI54" s="491" t="str">
        <f t="shared" si="14"/>
        <v/>
      </c>
      <c r="AJ54" s="466"/>
      <c r="AK54" s="473" t="str">
        <f t="shared" si="15"/>
        <v/>
      </c>
      <c r="AM54" s="491" t="str">
        <f t="shared" si="16"/>
        <v/>
      </c>
      <c r="AO54" s="491" t="str">
        <f t="shared" si="17"/>
        <v/>
      </c>
      <c r="AQ54" s="491" t="str">
        <f t="shared" si="18"/>
        <v/>
      </c>
    </row>
    <row r="55" spans="5:43" customFormat="1" ht="11.25">
      <c r="E55" s="491" t="str">
        <f t="shared" si="0"/>
        <v/>
      </c>
      <c r="G55" s="491" t="str">
        <f t="shared" si="0"/>
        <v/>
      </c>
      <c r="I55" s="491" t="str">
        <f t="shared" si="1"/>
        <v/>
      </c>
      <c r="K55" s="491" t="str">
        <f t="shared" si="2"/>
        <v/>
      </c>
      <c r="M55" s="491" t="str">
        <f t="shared" si="3"/>
        <v/>
      </c>
      <c r="O55" s="491" t="str">
        <f t="shared" si="4"/>
        <v/>
      </c>
      <c r="P55" s="464"/>
      <c r="Q55" s="472" t="str">
        <f t="shared" si="20"/>
        <v/>
      </c>
      <c r="S55" s="491" t="str">
        <f t="shared" si="6"/>
        <v/>
      </c>
      <c r="T55" s="464"/>
      <c r="U55" s="472" t="str">
        <f t="shared" si="21"/>
        <v/>
      </c>
      <c r="V55" s="464"/>
      <c r="W55" s="472" t="str">
        <f t="shared" si="22"/>
        <v/>
      </c>
      <c r="X55" s="464"/>
      <c r="Y55" s="472" t="str">
        <f t="shared" si="23"/>
        <v/>
      </c>
      <c r="AA55" s="491" t="str">
        <f t="shared" si="10"/>
        <v/>
      </c>
      <c r="AC55" s="491" t="str">
        <f t="shared" si="11"/>
        <v/>
      </c>
      <c r="AE55" s="491" t="str">
        <f t="shared" si="12"/>
        <v/>
      </c>
      <c r="AG55" s="491" t="str">
        <f t="shared" si="13"/>
        <v/>
      </c>
      <c r="AI55" s="491" t="str">
        <f t="shared" si="14"/>
        <v/>
      </c>
      <c r="AJ55" s="466"/>
      <c r="AK55" s="473" t="str">
        <f t="shared" si="15"/>
        <v/>
      </c>
      <c r="AM55" s="491" t="str">
        <f t="shared" si="16"/>
        <v/>
      </c>
      <c r="AO55" s="491" t="str">
        <f t="shared" si="17"/>
        <v/>
      </c>
      <c r="AQ55" s="491" t="str">
        <f t="shared" si="18"/>
        <v/>
      </c>
    </row>
    <row r="56" spans="5:43" customFormat="1" ht="11.25">
      <c r="E56" s="491" t="str">
        <f t="shared" si="0"/>
        <v/>
      </c>
      <c r="G56" s="491" t="str">
        <f t="shared" si="0"/>
        <v/>
      </c>
      <c r="I56" s="491" t="str">
        <f t="shared" si="1"/>
        <v/>
      </c>
      <c r="K56" s="491" t="str">
        <f t="shared" si="2"/>
        <v/>
      </c>
      <c r="M56" s="491" t="str">
        <f t="shared" si="3"/>
        <v/>
      </c>
      <c r="O56" s="491" t="str">
        <f t="shared" si="4"/>
        <v/>
      </c>
      <c r="P56" s="465">
        <f>P49+T49+V49+X49</f>
        <v>164508.19</v>
      </c>
      <c r="Q56" s="472">
        <f>P56/B48</f>
        <v>838.94153360469352</v>
      </c>
      <c r="S56" s="491" t="str">
        <f t="shared" si="6"/>
        <v/>
      </c>
      <c r="T56" s="464"/>
      <c r="U56" s="472" t="str">
        <f t="shared" si="21"/>
        <v/>
      </c>
      <c r="V56" s="464"/>
      <c r="W56" s="472" t="str">
        <f t="shared" si="22"/>
        <v/>
      </c>
      <c r="X56" s="464"/>
      <c r="Y56" s="472" t="str">
        <f t="shared" si="23"/>
        <v/>
      </c>
      <c r="AA56" s="491" t="str">
        <f t="shared" si="10"/>
        <v/>
      </c>
      <c r="AC56" s="491" t="str">
        <f t="shared" si="11"/>
        <v/>
      </c>
      <c r="AE56" s="491" t="str">
        <f t="shared" si="12"/>
        <v/>
      </c>
      <c r="AG56" s="491" t="str">
        <f t="shared" si="13"/>
        <v/>
      </c>
      <c r="AI56" s="491" t="str">
        <f t="shared" si="14"/>
        <v/>
      </c>
      <c r="AJ56" s="466"/>
      <c r="AK56" s="473" t="str">
        <f t="shared" si="15"/>
        <v/>
      </c>
      <c r="AM56" s="491" t="str">
        <f t="shared" si="16"/>
        <v/>
      </c>
      <c r="AO56" s="491" t="str">
        <f t="shared" si="17"/>
        <v/>
      </c>
      <c r="AQ56" s="491" t="str">
        <f t="shared" si="18"/>
        <v/>
      </c>
    </row>
    <row r="57" spans="5:43" customFormat="1" ht="11.25">
      <c r="E57" s="491" t="str">
        <f t="shared" si="0"/>
        <v/>
      </c>
      <c r="G57" s="491" t="str">
        <f t="shared" si="0"/>
        <v/>
      </c>
      <c r="I57" s="491" t="str">
        <f t="shared" si="1"/>
        <v/>
      </c>
      <c r="K57" s="491" t="str">
        <f t="shared" si="2"/>
        <v/>
      </c>
      <c r="M57" s="491" t="str">
        <f t="shared" si="3"/>
        <v/>
      </c>
      <c r="O57" s="491" t="str">
        <f t="shared" si="4"/>
        <v/>
      </c>
      <c r="P57" s="464"/>
      <c r="Q57" s="472" t="str">
        <f t="shared" ref="Q57:Q120" si="24">IF(OR($B57=0,P57=0),"",P57/$B57)</f>
        <v/>
      </c>
      <c r="S57" s="491" t="str">
        <f t="shared" si="6"/>
        <v/>
      </c>
      <c r="T57" s="464"/>
      <c r="U57" s="472" t="str">
        <f t="shared" si="21"/>
        <v/>
      </c>
      <c r="V57" s="464"/>
      <c r="W57" s="472" t="str">
        <f t="shared" si="22"/>
        <v/>
      </c>
      <c r="X57" s="464"/>
      <c r="Y57" s="472" t="str">
        <f t="shared" si="23"/>
        <v/>
      </c>
      <c r="AA57" s="491" t="str">
        <f t="shared" si="10"/>
        <v/>
      </c>
      <c r="AC57" s="491" t="str">
        <f t="shared" si="11"/>
        <v/>
      </c>
      <c r="AE57" s="491" t="str">
        <f t="shared" si="12"/>
        <v/>
      </c>
      <c r="AG57" s="491" t="str">
        <f t="shared" si="13"/>
        <v/>
      </c>
      <c r="AI57" s="491" t="str">
        <f t="shared" si="14"/>
        <v/>
      </c>
      <c r="AJ57" s="466"/>
      <c r="AK57" s="473" t="str">
        <f t="shared" si="15"/>
        <v/>
      </c>
      <c r="AM57" s="491" t="str">
        <f t="shared" si="16"/>
        <v/>
      </c>
      <c r="AO57" s="491" t="str">
        <f t="shared" si="17"/>
        <v/>
      </c>
      <c r="AQ57" s="491" t="str">
        <f t="shared" si="18"/>
        <v/>
      </c>
    </row>
    <row r="58" spans="5:43" customFormat="1" ht="11.25">
      <c r="E58" s="491" t="str">
        <f t="shared" si="0"/>
        <v/>
      </c>
      <c r="G58" s="491" t="str">
        <f t="shared" si="0"/>
        <v/>
      </c>
      <c r="I58" s="491" t="str">
        <f t="shared" si="1"/>
        <v/>
      </c>
      <c r="K58" s="491" t="str">
        <f t="shared" si="2"/>
        <v/>
      </c>
      <c r="M58" s="491" t="str">
        <f t="shared" si="3"/>
        <v/>
      </c>
      <c r="O58" s="491" t="str">
        <f t="shared" si="4"/>
        <v/>
      </c>
      <c r="P58" s="464"/>
      <c r="Q58" s="472" t="str">
        <f t="shared" si="24"/>
        <v/>
      </c>
      <c r="S58" s="491" t="str">
        <f t="shared" si="6"/>
        <v/>
      </c>
      <c r="T58" s="464"/>
      <c r="U58" s="472" t="str">
        <f t="shared" si="21"/>
        <v/>
      </c>
      <c r="V58" s="464"/>
      <c r="W58" s="472" t="str">
        <f t="shared" si="22"/>
        <v/>
      </c>
      <c r="X58" s="464"/>
      <c r="Y58" s="472" t="str">
        <f t="shared" si="23"/>
        <v/>
      </c>
      <c r="AA58" s="491" t="str">
        <f t="shared" si="10"/>
        <v/>
      </c>
      <c r="AC58" s="491" t="str">
        <f t="shared" si="11"/>
        <v/>
      </c>
      <c r="AE58" s="491" t="str">
        <f t="shared" si="12"/>
        <v/>
      </c>
      <c r="AG58" s="491" t="str">
        <f t="shared" si="13"/>
        <v/>
      </c>
      <c r="AI58" s="491" t="str">
        <f t="shared" si="14"/>
        <v/>
      </c>
      <c r="AJ58" s="466"/>
      <c r="AK58" s="473" t="str">
        <f t="shared" si="15"/>
        <v/>
      </c>
      <c r="AM58" s="491" t="str">
        <f t="shared" si="16"/>
        <v/>
      </c>
      <c r="AO58" s="491" t="str">
        <f t="shared" si="17"/>
        <v/>
      </c>
      <c r="AQ58" s="491" t="str">
        <f t="shared" si="18"/>
        <v/>
      </c>
    </row>
    <row r="59" spans="5:43" customFormat="1" ht="11.25">
      <c r="E59" s="491" t="str">
        <f t="shared" si="0"/>
        <v/>
      </c>
      <c r="G59" s="491" t="str">
        <f t="shared" si="0"/>
        <v/>
      </c>
      <c r="I59" s="491" t="str">
        <f t="shared" si="1"/>
        <v/>
      </c>
      <c r="K59" s="491" t="str">
        <f t="shared" si="2"/>
        <v/>
      </c>
      <c r="M59" s="491" t="str">
        <f t="shared" si="3"/>
        <v/>
      </c>
      <c r="O59" s="491" t="str">
        <f t="shared" si="4"/>
        <v/>
      </c>
      <c r="P59" s="464"/>
      <c r="Q59" s="472" t="str">
        <f t="shared" si="24"/>
        <v/>
      </c>
      <c r="S59" s="491" t="str">
        <f t="shared" si="6"/>
        <v/>
      </c>
      <c r="T59" s="464"/>
      <c r="U59" s="472" t="str">
        <f t="shared" si="21"/>
        <v/>
      </c>
      <c r="V59" s="464"/>
      <c r="W59" s="472" t="str">
        <f t="shared" si="22"/>
        <v/>
      </c>
      <c r="X59" s="464"/>
      <c r="Y59" s="472" t="str">
        <f t="shared" si="23"/>
        <v/>
      </c>
      <c r="AA59" s="491" t="str">
        <f t="shared" si="10"/>
        <v/>
      </c>
      <c r="AC59" s="491" t="str">
        <f t="shared" si="11"/>
        <v/>
      </c>
      <c r="AE59" s="491" t="str">
        <f t="shared" si="12"/>
        <v/>
      </c>
      <c r="AG59" s="491" t="str">
        <f t="shared" si="13"/>
        <v/>
      </c>
      <c r="AI59" s="491" t="str">
        <f t="shared" si="14"/>
        <v/>
      </c>
      <c r="AJ59" s="466"/>
      <c r="AK59" s="473" t="str">
        <f t="shared" si="15"/>
        <v/>
      </c>
      <c r="AM59" s="491" t="str">
        <f t="shared" si="16"/>
        <v/>
      </c>
      <c r="AO59" s="491" t="str">
        <f t="shared" si="17"/>
        <v/>
      </c>
      <c r="AQ59" s="491" t="str">
        <f t="shared" si="18"/>
        <v/>
      </c>
    </row>
    <row r="60" spans="5:43" customFormat="1" ht="11.25">
      <c r="E60" s="491" t="str">
        <f t="shared" si="0"/>
        <v/>
      </c>
      <c r="G60" s="491" t="str">
        <f t="shared" si="0"/>
        <v/>
      </c>
      <c r="I60" s="491" t="str">
        <f t="shared" si="1"/>
        <v/>
      </c>
      <c r="K60" s="491" t="str">
        <f t="shared" si="2"/>
        <v/>
      </c>
      <c r="M60" s="491" t="str">
        <f t="shared" si="3"/>
        <v/>
      </c>
      <c r="O60" s="491" t="str">
        <f t="shared" si="4"/>
        <v/>
      </c>
      <c r="P60" s="464"/>
      <c r="Q60" s="472" t="str">
        <f t="shared" si="24"/>
        <v/>
      </c>
      <c r="S60" s="491" t="str">
        <f t="shared" si="6"/>
        <v/>
      </c>
      <c r="T60" s="464"/>
      <c r="U60" s="472" t="str">
        <f t="shared" si="21"/>
        <v/>
      </c>
      <c r="V60" s="464"/>
      <c r="W60" s="472" t="str">
        <f t="shared" si="22"/>
        <v/>
      </c>
      <c r="X60" s="464"/>
      <c r="Y60" s="472" t="str">
        <f t="shared" si="23"/>
        <v/>
      </c>
      <c r="AA60" s="491" t="str">
        <f t="shared" si="10"/>
        <v/>
      </c>
      <c r="AC60" s="491" t="str">
        <f t="shared" si="11"/>
        <v/>
      </c>
      <c r="AE60" s="491" t="str">
        <f t="shared" si="12"/>
        <v/>
      </c>
      <c r="AG60" s="491" t="str">
        <f t="shared" si="13"/>
        <v/>
      </c>
      <c r="AI60" s="491" t="str">
        <f t="shared" si="14"/>
        <v/>
      </c>
      <c r="AJ60" s="466"/>
      <c r="AK60" s="473" t="str">
        <f t="shared" si="15"/>
        <v/>
      </c>
      <c r="AM60" s="491" t="str">
        <f t="shared" si="16"/>
        <v/>
      </c>
      <c r="AO60" s="491" t="str">
        <f t="shared" si="17"/>
        <v/>
      </c>
      <c r="AQ60" s="491" t="str">
        <f t="shared" si="18"/>
        <v/>
      </c>
    </row>
    <row r="61" spans="5:43" customFormat="1" ht="11.25">
      <c r="E61" s="491" t="str">
        <f t="shared" si="0"/>
        <v/>
      </c>
      <c r="G61" s="491" t="str">
        <f t="shared" si="0"/>
        <v/>
      </c>
      <c r="I61" s="491" t="str">
        <f t="shared" si="1"/>
        <v/>
      </c>
      <c r="K61" s="491" t="str">
        <f t="shared" si="2"/>
        <v/>
      </c>
      <c r="M61" s="491" t="str">
        <f t="shared" si="3"/>
        <v/>
      </c>
      <c r="O61" s="491" t="str">
        <f t="shared" si="4"/>
        <v/>
      </c>
      <c r="P61" s="464"/>
      <c r="Q61" s="472" t="str">
        <f t="shared" si="24"/>
        <v/>
      </c>
      <c r="S61" s="491" t="str">
        <f t="shared" si="6"/>
        <v/>
      </c>
      <c r="T61" s="464"/>
      <c r="U61" s="472" t="str">
        <f t="shared" si="21"/>
        <v/>
      </c>
      <c r="V61" s="464"/>
      <c r="W61" s="472" t="str">
        <f t="shared" si="22"/>
        <v/>
      </c>
      <c r="X61" s="464"/>
      <c r="Y61" s="472" t="str">
        <f t="shared" si="23"/>
        <v/>
      </c>
      <c r="AA61" s="491" t="str">
        <f t="shared" si="10"/>
        <v/>
      </c>
      <c r="AC61" s="491" t="str">
        <f t="shared" si="11"/>
        <v/>
      </c>
      <c r="AE61" s="491" t="str">
        <f t="shared" si="12"/>
        <v/>
      </c>
      <c r="AG61" s="491" t="str">
        <f t="shared" si="13"/>
        <v/>
      </c>
      <c r="AI61" s="491" t="str">
        <f t="shared" si="14"/>
        <v/>
      </c>
      <c r="AJ61" s="466"/>
      <c r="AK61" s="473" t="str">
        <f t="shared" si="15"/>
        <v/>
      </c>
      <c r="AM61" s="491" t="str">
        <f t="shared" si="16"/>
        <v/>
      </c>
      <c r="AO61" s="491" t="str">
        <f t="shared" si="17"/>
        <v/>
      </c>
      <c r="AQ61" s="491" t="str">
        <f t="shared" si="18"/>
        <v/>
      </c>
    </row>
    <row r="62" spans="5:43" customFormat="1" ht="11.25">
      <c r="E62" s="491" t="str">
        <f t="shared" si="0"/>
        <v/>
      </c>
      <c r="G62" s="491" t="str">
        <f t="shared" si="0"/>
        <v/>
      </c>
      <c r="I62" s="491" t="str">
        <f t="shared" si="1"/>
        <v/>
      </c>
      <c r="K62" s="491" t="str">
        <f t="shared" si="2"/>
        <v/>
      </c>
      <c r="M62" s="491" t="str">
        <f t="shared" si="3"/>
        <v/>
      </c>
      <c r="O62" s="491" t="str">
        <f t="shared" si="4"/>
        <v/>
      </c>
      <c r="P62" s="464"/>
      <c r="Q62" s="472" t="str">
        <f t="shared" si="24"/>
        <v/>
      </c>
      <c r="S62" s="491" t="str">
        <f t="shared" si="6"/>
        <v/>
      </c>
      <c r="T62" s="464"/>
      <c r="U62" s="472" t="str">
        <f t="shared" si="21"/>
        <v/>
      </c>
      <c r="V62" s="464"/>
      <c r="W62" s="472" t="str">
        <f t="shared" si="22"/>
        <v/>
      </c>
      <c r="X62" s="464"/>
      <c r="Y62" s="472" t="str">
        <f t="shared" si="23"/>
        <v/>
      </c>
      <c r="AA62" s="491" t="str">
        <f t="shared" si="10"/>
        <v/>
      </c>
      <c r="AC62" s="491" t="str">
        <f t="shared" si="11"/>
        <v/>
      </c>
      <c r="AE62" s="491" t="str">
        <f t="shared" si="12"/>
        <v/>
      </c>
      <c r="AG62" s="491" t="str">
        <f t="shared" si="13"/>
        <v/>
      </c>
      <c r="AI62" s="491" t="str">
        <f t="shared" si="14"/>
        <v/>
      </c>
      <c r="AJ62" s="466"/>
      <c r="AK62" s="473" t="str">
        <f t="shared" si="15"/>
        <v/>
      </c>
      <c r="AM62" s="491" t="str">
        <f t="shared" si="16"/>
        <v/>
      </c>
      <c r="AO62" s="491" t="str">
        <f t="shared" si="17"/>
        <v/>
      </c>
      <c r="AQ62" s="491" t="str">
        <f t="shared" si="18"/>
        <v/>
      </c>
    </row>
    <row r="63" spans="5:43" customFormat="1" ht="11.25">
      <c r="E63" s="491" t="str">
        <f t="shared" si="0"/>
        <v/>
      </c>
      <c r="G63" s="491" t="str">
        <f t="shared" si="0"/>
        <v/>
      </c>
      <c r="I63" s="491" t="str">
        <f t="shared" si="1"/>
        <v/>
      </c>
      <c r="K63" s="491" t="str">
        <f t="shared" si="2"/>
        <v/>
      </c>
      <c r="M63" s="491" t="str">
        <f t="shared" si="3"/>
        <v/>
      </c>
      <c r="O63" s="491" t="str">
        <f t="shared" si="4"/>
        <v/>
      </c>
      <c r="P63" s="464"/>
      <c r="Q63" s="472" t="str">
        <f t="shared" si="24"/>
        <v/>
      </c>
      <c r="S63" s="491" t="str">
        <f t="shared" si="6"/>
        <v/>
      </c>
      <c r="T63" s="464"/>
      <c r="U63" s="472" t="str">
        <f t="shared" si="21"/>
        <v/>
      </c>
      <c r="V63" s="464"/>
      <c r="W63" s="472" t="str">
        <f t="shared" si="22"/>
        <v/>
      </c>
      <c r="X63" s="464"/>
      <c r="Y63" s="472" t="str">
        <f t="shared" si="23"/>
        <v/>
      </c>
      <c r="AA63" s="491" t="str">
        <f t="shared" si="10"/>
        <v/>
      </c>
      <c r="AC63" s="491" t="str">
        <f t="shared" si="11"/>
        <v/>
      </c>
      <c r="AE63" s="491" t="str">
        <f t="shared" si="12"/>
        <v/>
      </c>
      <c r="AG63" s="491" t="str">
        <f t="shared" si="13"/>
        <v/>
      </c>
      <c r="AI63" s="491" t="str">
        <f t="shared" si="14"/>
        <v/>
      </c>
      <c r="AJ63" s="466"/>
      <c r="AK63" s="473" t="str">
        <f t="shared" si="15"/>
        <v/>
      </c>
      <c r="AM63" s="491" t="str">
        <f t="shared" si="16"/>
        <v/>
      </c>
      <c r="AO63" s="491" t="str">
        <f t="shared" si="17"/>
        <v/>
      </c>
      <c r="AQ63" s="491" t="str">
        <f t="shared" si="18"/>
        <v/>
      </c>
    </row>
    <row r="64" spans="5:43" customFormat="1" ht="11.25">
      <c r="E64" s="491" t="str">
        <f t="shared" si="0"/>
        <v/>
      </c>
      <c r="G64" s="491" t="str">
        <f t="shared" si="0"/>
        <v/>
      </c>
      <c r="I64" s="491" t="str">
        <f t="shared" si="1"/>
        <v/>
      </c>
      <c r="K64" s="491" t="str">
        <f t="shared" si="2"/>
        <v/>
      </c>
      <c r="M64" s="491" t="str">
        <f t="shared" si="3"/>
        <v/>
      </c>
      <c r="O64" s="491" t="str">
        <f t="shared" si="4"/>
        <v/>
      </c>
      <c r="P64" s="464"/>
      <c r="Q64" s="472" t="str">
        <f t="shared" si="24"/>
        <v/>
      </c>
      <c r="S64" s="491" t="str">
        <f t="shared" si="6"/>
        <v/>
      </c>
      <c r="T64" s="464"/>
      <c r="U64" s="472" t="str">
        <f t="shared" si="21"/>
        <v/>
      </c>
      <c r="V64" s="464"/>
      <c r="W64" s="472" t="str">
        <f t="shared" si="22"/>
        <v/>
      </c>
      <c r="X64" s="464"/>
      <c r="Y64" s="472" t="str">
        <f t="shared" si="23"/>
        <v/>
      </c>
      <c r="AA64" s="491" t="str">
        <f t="shared" si="10"/>
        <v/>
      </c>
      <c r="AC64" s="491" t="str">
        <f t="shared" si="11"/>
        <v/>
      </c>
      <c r="AE64" s="491" t="str">
        <f t="shared" si="12"/>
        <v/>
      </c>
      <c r="AG64" s="491" t="str">
        <f t="shared" si="13"/>
        <v/>
      </c>
      <c r="AI64" s="491" t="str">
        <f t="shared" si="14"/>
        <v/>
      </c>
      <c r="AJ64" s="466"/>
      <c r="AK64" s="473" t="str">
        <f t="shared" si="15"/>
        <v/>
      </c>
      <c r="AM64" s="491" t="str">
        <f t="shared" si="16"/>
        <v/>
      </c>
      <c r="AO64" s="491" t="str">
        <f t="shared" si="17"/>
        <v/>
      </c>
      <c r="AQ64" s="491" t="str">
        <f t="shared" si="18"/>
        <v/>
      </c>
    </row>
    <row r="65" spans="5:43" customFormat="1" ht="11.25">
      <c r="E65" s="491" t="str">
        <f t="shared" si="0"/>
        <v/>
      </c>
      <c r="G65" s="491" t="str">
        <f t="shared" si="0"/>
        <v/>
      </c>
      <c r="I65" s="491" t="str">
        <f t="shared" si="1"/>
        <v/>
      </c>
      <c r="K65" s="491" t="str">
        <f t="shared" si="2"/>
        <v/>
      </c>
      <c r="M65" s="491" t="str">
        <f t="shared" si="3"/>
        <v/>
      </c>
      <c r="O65" s="491" t="str">
        <f t="shared" si="4"/>
        <v/>
      </c>
      <c r="P65" s="464"/>
      <c r="Q65" s="472" t="str">
        <f t="shared" si="24"/>
        <v/>
      </c>
      <c r="S65" s="491" t="str">
        <f t="shared" si="6"/>
        <v/>
      </c>
      <c r="T65" s="464"/>
      <c r="U65" s="472" t="str">
        <f t="shared" si="21"/>
        <v/>
      </c>
      <c r="V65" s="464"/>
      <c r="W65" s="472" t="str">
        <f t="shared" si="22"/>
        <v/>
      </c>
      <c r="X65" s="464"/>
      <c r="Y65" s="472" t="str">
        <f t="shared" si="23"/>
        <v/>
      </c>
      <c r="AA65" s="491" t="str">
        <f t="shared" si="10"/>
        <v/>
      </c>
      <c r="AC65" s="491" t="str">
        <f t="shared" si="11"/>
        <v/>
      </c>
      <c r="AE65" s="491" t="str">
        <f t="shared" si="12"/>
        <v/>
      </c>
      <c r="AG65" s="491" t="str">
        <f t="shared" si="13"/>
        <v/>
      </c>
      <c r="AI65" s="491" t="str">
        <f t="shared" si="14"/>
        <v/>
      </c>
      <c r="AJ65" s="466"/>
      <c r="AK65" s="473" t="str">
        <f t="shared" si="15"/>
        <v/>
      </c>
      <c r="AM65" s="491" t="str">
        <f t="shared" si="16"/>
        <v/>
      </c>
      <c r="AO65" s="491" t="str">
        <f t="shared" si="17"/>
        <v/>
      </c>
      <c r="AQ65" s="491" t="str">
        <f t="shared" si="18"/>
        <v/>
      </c>
    </row>
    <row r="66" spans="5:43" customFormat="1" ht="11.25">
      <c r="E66" s="491" t="str">
        <f t="shared" si="0"/>
        <v/>
      </c>
      <c r="G66" s="491" t="str">
        <f t="shared" si="0"/>
        <v/>
      </c>
      <c r="I66" s="491" t="str">
        <f t="shared" si="1"/>
        <v/>
      </c>
      <c r="K66" s="491" t="str">
        <f t="shared" si="2"/>
        <v/>
      </c>
      <c r="M66" s="491" t="str">
        <f t="shared" si="3"/>
        <v/>
      </c>
      <c r="O66" s="491" t="str">
        <f t="shared" si="4"/>
        <v/>
      </c>
      <c r="P66" s="464"/>
      <c r="Q66" s="472" t="str">
        <f t="shared" si="24"/>
        <v/>
      </c>
      <c r="S66" s="491" t="str">
        <f t="shared" si="6"/>
        <v/>
      </c>
      <c r="T66" s="464"/>
      <c r="U66" s="472" t="str">
        <f t="shared" si="21"/>
        <v/>
      </c>
      <c r="V66" s="464"/>
      <c r="W66" s="472" t="str">
        <f t="shared" si="22"/>
        <v/>
      </c>
      <c r="X66" s="464"/>
      <c r="Y66" s="472" t="str">
        <f t="shared" si="23"/>
        <v/>
      </c>
      <c r="AA66" s="491" t="str">
        <f t="shared" si="10"/>
        <v/>
      </c>
      <c r="AC66" s="491" t="str">
        <f t="shared" si="11"/>
        <v/>
      </c>
      <c r="AE66" s="491" t="str">
        <f t="shared" si="12"/>
        <v/>
      </c>
      <c r="AG66" s="491" t="str">
        <f t="shared" si="13"/>
        <v/>
      </c>
      <c r="AI66" s="491" t="str">
        <f t="shared" si="14"/>
        <v/>
      </c>
      <c r="AJ66" s="466"/>
      <c r="AK66" s="473" t="str">
        <f t="shared" si="15"/>
        <v/>
      </c>
      <c r="AM66" s="491" t="str">
        <f t="shared" si="16"/>
        <v/>
      </c>
      <c r="AO66" s="491" t="str">
        <f t="shared" si="17"/>
        <v/>
      </c>
      <c r="AQ66" s="491" t="str">
        <f t="shared" si="18"/>
        <v/>
      </c>
    </row>
    <row r="67" spans="5:43" customFormat="1" ht="11.25">
      <c r="E67" s="491" t="str">
        <f t="shared" si="0"/>
        <v/>
      </c>
      <c r="G67" s="491" t="str">
        <f t="shared" si="0"/>
        <v/>
      </c>
      <c r="I67" s="491" t="str">
        <f t="shared" si="1"/>
        <v/>
      </c>
      <c r="K67" s="491" t="str">
        <f t="shared" si="2"/>
        <v/>
      </c>
      <c r="M67" s="491" t="str">
        <f t="shared" si="3"/>
        <v/>
      </c>
      <c r="O67" s="491" t="str">
        <f t="shared" si="4"/>
        <v/>
      </c>
      <c r="P67" s="464"/>
      <c r="Q67" s="472" t="str">
        <f t="shared" si="24"/>
        <v/>
      </c>
      <c r="S67" s="491" t="str">
        <f t="shared" si="6"/>
        <v/>
      </c>
      <c r="T67" s="464"/>
      <c r="U67" s="472" t="str">
        <f t="shared" si="21"/>
        <v/>
      </c>
      <c r="V67" s="464"/>
      <c r="W67" s="472" t="str">
        <f t="shared" si="22"/>
        <v/>
      </c>
      <c r="X67" s="464"/>
      <c r="Y67" s="472" t="str">
        <f t="shared" si="23"/>
        <v/>
      </c>
      <c r="AA67" s="491" t="str">
        <f t="shared" si="10"/>
        <v/>
      </c>
      <c r="AC67" s="491" t="str">
        <f t="shared" si="11"/>
        <v/>
      </c>
      <c r="AE67" s="491" t="str">
        <f t="shared" si="12"/>
        <v/>
      </c>
      <c r="AG67" s="491" t="str">
        <f t="shared" si="13"/>
        <v/>
      </c>
      <c r="AI67" s="491" t="str">
        <f t="shared" si="14"/>
        <v/>
      </c>
      <c r="AJ67" s="466"/>
      <c r="AK67" s="473" t="str">
        <f t="shared" si="15"/>
        <v/>
      </c>
      <c r="AM67" s="491" t="str">
        <f t="shared" si="16"/>
        <v/>
      </c>
      <c r="AO67" s="491" t="str">
        <f t="shared" si="17"/>
        <v/>
      </c>
      <c r="AQ67" s="491" t="str">
        <f t="shared" si="18"/>
        <v/>
      </c>
    </row>
    <row r="68" spans="5:43" customFormat="1" ht="11.25">
      <c r="E68" s="491" t="str">
        <f t="shared" si="0"/>
        <v/>
      </c>
      <c r="G68" s="491" t="str">
        <f t="shared" si="0"/>
        <v/>
      </c>
      <c r="I68" s="491" t="str">
        <f t="shared" si="1"/>
        <v/>
      </c>
      <c r="K68" s="491" t="str">
        <f t="shared" si="2"/>
        <v/>
      </c>
      <c r="M68" s="491" t="str">
        <f t="shared" si="3"/>
        <v/>
      </c>
      <c r="O68" s="491" t="str">
        <f t="shared" si="4"/>
        <v/>
      </c>
      <c r="P68" s="464"/>
      <c r="Q68" s="472" t="str">
        <f t="shared" si="24"/>
        <v/>
      </c>
      <c r="S68" s="491" t="str">
        <f t="shared" si="6"/>
        <v/>
      </c>
      <c r="T68" s="464"/>
      <c r="U68" s="472" t="str">
        <f t="shared" si="21"/>
        <v/>
      </c>
      <c r="V68" s="464"/>
      <c r="W68" s="472" t="str">
        <f t="shared" si="22"/>
        <v/>
      </c>
      <c r="X68" s="464"/>
      <c r="Y68" s="472" t="str">
        <f t="shared" si="23"/>
        <v/>
      </c>
      <c r="AA68" s="491" t="str">
        <f t="shared" si="10"/>
        <v/>
      </c>
      <c r="AC68" s="491" t="str">
        <f t="shared" si="11"/>
        <v/>
      </c>
      <c r="AE68" s="491" t="str">
        <f t="shared" si="12"/>
        <v/>
      </c>
      <c r="AG68" s="491" t="str">
        <f t="shared" si="13"/>
        <v/>
      </c>
      <c r="AI68" s="491" t="str">
        <f t="shared" si="14"/>
        <v/>
      </c>
      <c r="AJ68" s="466"/>
      <c r="AK68" s="473" t="str">
        <f t="shared" si="15"/>
        <v/>
      </c>
      <c r="AM68" s="491" t="str">
        <f t="shared" si="16"/>
        <v/>
      </c>
      <c r="AO68" s="491" t="str">
        <f t="shared" si="17"/>
        <v/>
      </c>
      <c r="AQ68" s="491" t="str">
        <f t="shared" si="18"/>
        <v/>
      </c>
    </row>
    <row r="69" spans="5:43" customFormat="1" ht="11.25">
      <c r="E69" s="491" t="str">
        <f t="shared" si="0"/>
        <v/>
      </c>
      <c r="G69" s="491" t="str">
        <f t="shared" si="0"/>
        <v/>
      </c>
      <c r="I69" s="491" t="str">
        <f t="shared" si="1"/>
        <v/>
      </c>
      <c r="K69" s="491" t="str">
        <f t="shared" si="2"/>
        <v/>
      </c>
      <c r="M69" s="491" t="str">
        <f t="shared" si="3"/>
        <v/>
      </c>
      <c r="O69" s="491" t="str">
        <f t="shared" si="4"/>
        <v/>
      </c>
      <c r="P69" s="464"/>
      <c r="Q69" s="472" t="str">
        <f t="shared" si="24"/>
        <v/>
      </c>
      <c r="S69" s="491" t="str">
        <f t="shared" si="6"/>
        <v/>
      </c>
      <c r="T69" s="464"/>
      <c r="U69" s="472" t="str">
        <f t="shared" si="21"/>
        <v/>
      </c>
      <c r="V69" s="464"/>
      <c r="W69" s="472" t="str">
        <f t="shared" si="22"/>
        <v/>
      </c>
      <c r="X69" s="464"/>
      <c r="Y69" s="472" t="str">
        <f t="shared" si="23"/>
        <v/>
      </c>
      <c r="AA69" s="491" t="str">
        <f t="shared" si="10"/>
        <v/>
      </c>
      <c r="AC69" s="491" t="str">
        <f t="shared" si="11"/>
        <v/>
      </c>
      <c r="AE69" s="491" t="str">
        <f t="shared" si="12"/>
        <v/>
      </c>
      <c r="AG69" s="491" t="str">
        <f t="shared" si="13"/>
        <v/>
      </c>
      <c r="AI69" s="491" t="str">
        <f t="shared" si="14"/>
        <v/>
      </c>
      <c r="AJ69" s="466"/>
      <c r="AK69" s="473" t="str">
        <f t="shared" si="15"/>
        <v/>
      </c>
      <c r="AM69" s="491" t="str">
        <f t="shared" si="16"/>
        <v/>
      </c>
      <c r="AO69" s="491" t="str">
        <f t="shared" si="17"/>
        <v/>
      </c>
      <c r="AQ69" s="491" t="str">
        <f t="shared" si="18"/>
        <v/>
      </c>
    </row>
    <row r="70" spans="5:43" customFormat="1" ht="11.25">
      <c r="E70" s="491" t="str">
        <f t="shared" si="0"/>
        <v/>
      </c>
      <c r="G70" s="491" t="str">
        <f t="shared" si="0"/>
        <v/>
      </c>
      <c r="I70" s="491" t="str">
        <f t="shared" si="1"/>
        <v/>
      </c>
      <c r="K70" s="491" t="str">
        <f t="shared" si="2"/>
        <v/>
      </c>
      <c r="M70" s="491" t="str">
        <f t="shared" si="3"/>
        <v/>
      </c>
      <c r="O70" s="491" t="str">
        <f t="shared" si="4"/>
        <v/>
      </c>
      <c r="P70" s="464"/>
      <c r="Q70" s="472" t="str">
        <f t="shared" si="24"/>
        <v/>
      </c>
      <c r="S70" s="491" t="str">
        <f t="shared" si="6"/>
        <v/>
      </c>
      <c r="T70" s="464"/>
      <c r="U70" s="472" t="str">
        <f t="shared" si="21"/>
        <v/>
      </c>
      <c r="V70" s="464"/>
      <c r="W70" s="472" t="str">
        <f t="shared" si="22"/>
        <v/>
      </c>
      <c r="X70" s="464"/>
      <c r="Y70" s="472" t="str">
        <f t="shared" si="23"/>
        <v/>
      </c>
      <c r="AA70" s="491" t="str">
        <f t="shared" si="10"/>
        <v/>
      </c>
      <c r="AC70" s="491" t="str">
        <f t="shared" si="11"/>
        <v/>
      </c>
      <c r="AE70" s="491" t="str">
        <f t="shared" si="12"/>
        <v/>
      </c>
      <c r="AG70" s="491" t="str">
        <f t="shared" si="13"/>
        <v/>
      </c>
      <c r="AI70" s="491" t="str">
        <f t="shared" si="14"/>
        <v/>
      </c>
      <c r="AJ70" s="466"/>
      <c r="AK70" s="473" t="str">
        <f t="shared" si="15"/>
        <v/>
      </c>
      <c r="AM70" s="491" t="str">
        <f t="shared" si="16"/>
        <v/>
      </c>
      <c r="AO70" s="491" t="str">
        <f t="shared" si="17"/>
        <v/>
      </c>
      <c r="AQ70" s="491" t="str">
        <f t="shared" si="18"/>
        <v/>
      </c>
    </row>
    <row r="71" spans="5:43" customFormat="1" ht="11.25">
      <c r="E71" s="491" t="str">
        <f t="shared" si="0"/>
        <v/>
      </c>
      <c r="G71" s="491" t="str">
        <f t="shared" si="0"/>
        <v/>
      </c>
      <c r="I71" s="491" t="str">
        <f t="shared" si="1"/>
        <v/>
      </c>
      <c r="K71" s="491" t="str">
        <f t="shared" si="2"/>
        <v/>
      </c>
      <c r="M71" s="491" t="str">
        <f t="shared" si="3"/>
        <v/>
      </c>
      <c r="O71" s="491" t="str">
        <f t="shared" si="4"/>
        <v/>
      </c>
      <c r="P71" s="464"/>
      <c r="Q71" s="472" t="str">
        <f t="shared" si="24"/>
        <v/>
      </c>
      <c r="S71" s="491" t="str">
        <f t="shared" si="6"/>
        <v/>
      </c>
      <c r="T71" s="464"/>
      <c r="U71" s="472" t="str">
        <f t="shared" si="21"/>
        <v/>
      </c>
      <c r="V71" s="464"/>
      <c r="W71" s="472" t="str">
        <f t="shared" si="22"/>
        <v/>
      </c>
      <c r="X71" s="464"/>
      <c r="Y71" s="472" t="str">
        <f t="shared" si="23"/>
        <v/>
      </c>
      <c r="AA71" s="491" t="str">
        <f t="shared" si="10"/>
        <v/>
      </c>
      <c r="AC71" s="491" t="str">
        <f t="shared" si="11"/>
        <v/>
      </c>
      <c r="AE71" s="491" t="str">
        <f t="shared" si="12"/>
        <v/>
      </c>
      <c r="AG71" s="491" t="str">
        <f t="shared" si="13"/>
        <v/>
      </c>
      <c r="AI71" s="491" t="str">
        <f t="shared" si="14"/>
        <v/>
      </c>
      <c r="AJ71" s="466"/>
      <c r="AK71" s="473" t="str">
        <f t="shared" si="15"/>
        <v/>
      </c>
      <c r="AM71" s="491" t="str">
        <f t="shared" si="16"/>
        <v/>
      </c>
      <c r="AO71" s="491" t="str">
        <f t="shared" si="17"/>
        <v/>
      </c>
      <c r="AQ71" s="491" t="str">
        <f t="shared" si="18"/>
        <v/>
      </c>
    </row>
    <row r="72" spans="5:43" customFormat="1" ht="11.25">
      <c r="E72" s="491" t="str">
        <f t="shared" si="0"/>
        <v/>
      </c>
      <c r="G72" s="491" t="str">
        <f t="shared" si="0"/>
        <v/>
      </c>
      <c r="I72" s="491" t="str">
        <f t="shared" si="1"/>
        <v/>
      </c>
      <c r="K72" s="491" t="str">
        <f t="shared" si="2"/>
        <v/>
      </c>
      <c r="M72" s="491" t="str">
        <f t="shared" si="3"/>
        <v/>
      </c>
      <c r="O72" s="491" t="str">
        <f t="shared" si="4"/>
        <v/>
      </c>
      <c r="P72" s="464"/>
      <c r="Q72" s="472" t="str">
        <f t="shared" si="24"/>
        <v/>
      </c>
      <c r="S72" s="491" t="str">
        <f t="shared" si="6"/>
        <v/>
      </c>
      <c r="T72" s="464"/>
      <c r="U72" s="472" t="str">
        <f t="shared" si="21"/>
        <v/>
      </c>
      <c r="V72" s="464"/>
      <c r="W72" s="472" t="str">
        <f t="shared" si="22"/>
        <v/>
      </c>
      <c r="X72" s="464"/>
      <c r="Y72" s="472" t="str">
        <f t="shared" si="23"/>
        <v/>
      </c>
      <c r="AA72" s="491" t="str">
        <f t="shared" si="10"/>
        <v/>
      </c>
      <c r="AC72" s="491" t="str">
        <f t="shared" si="11"/>
        <v/>
      </c>
      <c r="AE72" s="491" t="str">
        <f t="shared" si="12"/>
        <v/>
      </c>
      <c r="AG72" s="491" t="str">
        <f t="shared" si="13"/>
        <v/>
      </c>
      <c r="AI72" s="491" t="str">
        <f t="shared" si="14"/>
        <v/>
      </c>
      <c r="AJ72" s="466"/>
      <c r="AK72" s="473" t="str">
        <f t="shared" si="15"/>
        <v/>
      </c>
      <c r="AM72" s="491" t="str">
        <f t="shared" si="16"/>
        <v/>
      </c>
      <c r="AO72" s="491" t="str">
        <f t="shared" si="17"/>
        <v/>
      </c>
      <c r="AQ72" s="491" t="str">
        <f t="shared" si="18"/>
        <v/>
      </c>
    </row>
    <row r="73" spans="5:43" customFormat="1" ht="11.25">
      <c r="E73" s="491" t="str">
        <f t="shared" si="0"/>
        <v/>
      </c>
      <c r="G73" s="491" t="str">
        <f t="shared" si="0"/>
        <v/>
      </c>
      <c r="I73" s="491" t="str">
        <f t="shared" si="1"/>
        <v/>
      </c>
      <c r="K73" s="491" t="str">
        <f t="shared" si="2"/>
        <v/>
      </c>
      <c r="M73" s="491" t="str">
        <f t="shared" si="3"/>
        <v/>
      </c>
      <c r="O73" s="491" t="str">
        <f t="shared" si="4"/>
        <v/>
      </c>
      <c r="P73" s="464"/>
      <c r="Q73" s="472" t="str">
        <f t="shared" si="24"/>
        <v/>
      </c>
      <c r="S73" s="491" t="str">
        <f t="shared" si="6"/>
        <v/>
      </c>
      <c r="T73" s="464"/>
      <c r="U73" s="472" t="str">
        <f t="shared" si="21"/>
        <v/>
      </c>
      <c r="V73" s="464"/>
      <c r="W73" s="472" t="str">
        <f t="shared" si="22"/>
        <v/>
      </c>
      <c r="X73" s="464"/>
      <c r="Y73" s="472" t="str">
        <f t="shared" si="23"/>
        <v/>
      </c>
      <c r="AA73" s="491" t="str">
        <f t="shared" si="10"/>
        <v/>
      </c>
      <c r="AC73" s="491" t="str">
        <f t="shared" si="11"/>
        <v/>
      </c>
      <c r="AE73" s="491" t="str">
        <f t="shared" si="12"/>
        <v/>
      </c>
      <c r="AG73" s="491" t="str">
        <f t="shared" si="13"/>
        <v/>
      </c>
      <c r="AI73" s="491" t="str">
        <f t="shared" si="14"/>
        <v/>
      </c>
      <c r="AJ73" s="466"/>
      <c r="AK73" s="473" t="str">
        <f t="shared" si="15"/>
        <v/>
      </c>
      <c r="AM73" s="491" t="str">
        <f t="shared" si="16"/>
        <v/>
      </c>
      <c r="AO73" s="491" t="str">
        <f t="shared" si="17"/>
        <v/>
      </c>
      <c r="AQ73" s="491" t="str">
        <f t="shared" si="18"/>
        <v/>
      </c>
    </row>
    <row r="74" spans="5:43" customFormat="1" ht="11.25">
      <c r="E74" s="491" t="str">
        <f t="shared" si="0"/>
        <v/>
      </c>
      <c r="G74" s="491" t="str">
        <f t="shared" si="0"/>
        <v/>
      </c>
      <c r="I74" s="491" t="str">
        <f t="shared" si="1"/>
        <v/>
      </c>
      <c r="K74" s="491" t="str">
        <f t="shared" si="2"/>
        <v/>
      </c>
      <c r="M74" s="491" t="str">
        <f t="shared" si="3"/>
        <v/>
      </c>
      <c r="O74" s="491" t="str">
        <f t="shared" si="4"/>
        <v/>
      </c>
      <c r="P74" s="464"/>
      <c r="Q74" s="472" t="str">
        <f t="shared" si="24"/>
        <v/>
      </c>
      <c r="S74" s="491" t="str">
        <f t="shared" si="6"/>
        <v/>
      </c>
      <c r="T74" s="464"/>
      <c r="U74" s="472" t="str">
        <f t="shared" si="21"/>
        <v/>
      </c>
      <c r="V74" s="464"/>
      <c r="W74" s="472" t="str">
        <f t="shared" si="22"/>
        <v/>
      </c>
      <c r="X74" s="464"/>
      <c r="Y74" s="472" t="str">
        <f t="shared" si="23"/>
        <v/>
      </c>
      <c r="AA74" s="491" t="str">
        <f t="shared" si="10"/>
        <v/>
      </c>
      <c r="AC74" s="491" t="str">
        <f t="shared" si="11"/>
        <v/>
      </c>
      <c r="AE74" s="491" t="str">
        <f t="shared" si="12"/>
        <v/>
      </c>
      <c r="AG74" s="491" t="str">
        <f t="shared" si="13"/>
        <v/>
      </c>
      <c r="AI74" s="491" t="str">
        <f t="shared" si="14"/>
        <v/>
      </c>
      <c r="AJ74" s="466"/>
      <c r="AK74" s="473" t="str">
        <f t="shared" si="15"/>
        <v/>
      </c>
      <c r="AM74" s="491" t="str">
        <f t="shared" si="16"/>
        <v/>
      </c>
      <c r="AO74" s="491" t="str">
        <f t="shared" si="17"/>
        <v/>
      </c>
      <c r="AQ74" s="491" t="str">
        <f t="shared" si="18"/>
        <v/>
      </c>
    </row>
    <row r="75" spans="5:43" customFormat="1" ht="11.25">
      <c r="E75" s="491" t="str">
        <f t="shared" si="0"/>
        <v/>
      </c>
      <c r="G75" s="491" t="str">
        <f t="shared" si="0"/>
        <v/>
      </c>
      <c r="I75" s="491" t="str">
        <f t="shared" si="1"/>
        <v/>
      </c>
      <c r="K75" s="491" t="str">
        <f t="shared" si="2"/>
        <v/>
      </c>
      <c r="M75" s="491" t="str">
        <f t="shared" si="3"/>
        <v/>
      </c>
      <c r="O75" s="491" t="str">
        <f t="shared" si="4"/>
        <v/>
      </c>
      <c r="P75" s="464"/>
      <c r="Q75" s="472" t="str">
        <f t="shared" si="24"/>
        <v/>
      </c>
      <c r="S75" s="491" t="str">
        <f t="shared" si="6"/>
        <v/>
      </c>
      <c r="T75" s="464"/>
      <c r="U75" s="472" t="str">
        <f t="shared" si="21"/>
        <v/>
      </c>
      <c r="V75" s="464"/>
      <c r="W75" s="472" t="str">
        <f t="shared" si="22"/>
        <v/>
      </c>
      <c r="X75" s="464"/>
      <c r="Y75" s="472" t="str">
        <f t="shared" si="23"/>
        <v/>
      </c>
      <c r="AA75" s="491" t="str">
        <f t="shared" si="10"/>
        <v/>
      </c>
      <c r="AC75" s="491" t="str">
        <f t="shared" si="11"/>
        <v/>
      </c>
      <c r="AE75" s="491" t="str">
        <f t="shared" si="12"/>
        <v/>
      </c>
      <c r="AG75" s="491" t="str">
        <f t="shared" si="13"/>
        <v/>
      </c>
      <c r="AI75" s="491" t="str">
        <f t="shared" si="14"/>
        <v/>
      </c>
      <c r="AJ75" s="466"/>
      <c r="AK75" s="473" t="str">
        <f t="shared" si="15"/>
        <v/>
      </c>
      <c r="AM75" s="491" t="str">
        <f t="shared" si="16"/>
        <v/>
      </c>
      <c r="AO75" s="491" t="str">
        <f t="shared" si="17"/>
        <v/>
      </c>
      <c r="AQ75" s="491" t="str">
        <f t="shared" si="18"/>
        <v/>
      </c>
    </row>
    <row r="76" spans="5:43" customFormat="1" ht="11.25">
      <c r="E76" s="491" t="str">
        <f t="shared" si="0"/>
        <v/>
      </c>
      <c r="G76" s="491" t="str">
        <f t="shared" si="0"/>
        <v/>
      </c>
      <c r="I76" s="491" t="str">
        <f t="shared" si="1"/>
        <v/>
      </c>
      <c r="K76" s="491" t="str">
        <f t="shared" si="2"/>
        <v/>
      </c>
      <c r="M76" s="491" t="str">
        <f t="shared" si="3"/>
        <v/>
      </c>
      <c r="O76" s="491" t="str">
        <f t="shared" si="4"/>
        <v/>
      </c>
      <c r="P76" s="464"/>
      <c r="Q76" s="472" t="str">
        <f t="shared" si="24"/>
        <v/>
      </c>
      <c r="S76" s="491" t="str">
        <f t="shared" si="6"/>
        <v/>
      </c>
      <c r="T76" s="464"/>
      <c r="U76" s="472" t="str">
        <f t="shared" si="21"/>
        <v/>
      </c>
      <c r="V76" s="464"/>
      <c r="W76" s="472" t="str">
        <f t="shared" si="22"/>
        <v/>
      </c>
      <c r="X76" s="464"/>
      <c r="Y76" s="472" t="str">
        <f t="shared" si="23"/>
        <v/>
      </c>
      <c r="AA76" s="491" t="str">
        <f t="shared" si="10"/>
        <v/>
      </c>
      <c r="AC76" s="491" t="str">
        <f t="shared" si="11"/>
        <v/>
      </c>
      <c r="AE76" s="491" t="str">
        <f t="shared" si="12"/>
        <v/>
      </c>
      <c r="AG76" s="491" t="str">
        <f t="shared" si="13"/>
        <v/>
      </c>
      <c r="AI76" s="491" t="str">
        <f t="shared" si="14"/>
        <v/>
      </c>
      <c r="AJ76" s="466"/>
      <c r="AK76" s="473" t="str">
        <f t="shared" si="15"/>
        <v/>
      </c>
      <c r="AM76" s="491" t="str">
        <f t="shared" si="16"/>
        <v/>
      </c>
      <c r="AO76" s="491" t="str">
        <f t="shared" si="17"/>
        <v/>
      </c>
      <c r="AQ76" s="491" t="str">
        <f t="shared" si="18"/>
        <v/>
      </c>
    </row>
    <row r="77" spans="5:43" customFormat="1" ht="11.25">
      <c r="E77" s="491" t="str">
        <f t="shared" ref="E77:G140" si="25">IF(OR($B77=0,D77=0),"",D77/$B77)</f>
        <v/>
      </c>
      <c r="G77" s="491" t="str">
        <f t="shared" si="25"/>
        <v/>
      </c>
      <c r="I77" s="491" t="str">
        <f t="shared" ref="I77:I140" si="26">IF(OR($B77=0,H77=0),"",H77/$B77)</f>
        <v/>
      </c>
      <c r="K77" s="491" t="str">
        <f t="shared" ref="K77:K140" si="27">IF(OR($B77=0,J77=0),"",J77/$B77)</f>
        <v/>
      </c>
      <c r="M77" s="491" t="str">
        <f t="shared" ref="M77:M140" si="28">IF(OR($B77=0,L77=0),"",L77/$B77)</f>
        <v/>
      </c>
      <c r="O77" s="491" t="str">
        <f t="shared" ref="O77:O140" si="29">IF(OR($B77=0,N77=0),"",N77/$B77)</f>
        <v/>
      </c>
      <c r="P77" s="464"/>
      <c r="Q77" s="472" t="str">
        <f t="shared" si="24"/>
        <v/>
      </c>
      <c r="S77" s="491" t="str">
        <f t="shared" ref="S77:S140" si="30">IF(OR($B77=0,R77=0),"",R77/$B77)</f>
        <v/>
      </c>
      <c r="T77" s="464"/>
      <c r="U77" s="472" t="str">
        <f t="shared" si="21"/>
        <v/>
      </c>
      <c r="V77" s="464"/>
      <c r="W77" s="472" t="str">
        <f t="shared" si="22"/>
        <v/>
      </c>
      <c r="X77" s="464"/>
      <c r="Y77" s="472" t="str">
        <f t="shared" si="23"/>
        <v/>
      </c>
      <c r="AA77" s="491" t="str">
        <f t="shared" ref="AA77:AA140" si="31">IF(OR($B77=0,Z77=0),"",Z77/$B77)</f>
        <v/>
      </c>
      <c r="AC77" s="491" t="str">
        <f t="shared" ref="AC77:AC140" si="32">IF(OR($B77=0,AB77=0),"",AB77/$B77)</f>
        <v/>
      </c>
      <c r="AE77" s="491" t="str">
        <f t="shared" ref="AE77:AE140" si="33">IF(OR($B77=0,AD77=0),"",AD77/$B77)</f>
        <v/>
      </c>
      <c r="AG77" s="491" t="str">
        <f t="shared" ref="AG77:AG140" si="34">IF(OR($B77=0,AF77=0),"",AF77/$B77)</f>
        <v/>
      </c>
      <c r="AI77" s="491" t="str">
        <f t="shared" ref="AI77:AI140" si="35">IF(OR($B77=0,AH77=0),"",AH77/$B77)</f>
        <v/>
      </c>
      <c r="AJ77" s="466"/>
      <c r="AK77" s="473" t="str">
        <f t="shared" ref="AK77:AK140" si="36">IF(OR($B77=0,AJ77=0),"",AJ77/$B77)</f>
        <v/>
      </c>
      <c r="AM77" s="491" t="str">
        <f t="shared" ref="AM77:AM140" si="37">IF(OR($B77=0,AL77=0),"",AL77/$B77)</f>
        <v/>
      </c>
      <c r="AO77" s="491" t="str">
        <f t="shared" ref="AO77:AO140" si="38">IF(OR($B77=0,AN77=0),"",AN77/$B77)</f>
        <v/>
      </c>
      <c r="AQ77" s="491" t="str">
        <f t="shared" ref="AQ77:AQ140" si="39">IF(OR($B77=0,AP77=0),"",AP77/$B77)</f>
        <v/>
      </c>
    </row>
    <row r="78" spans="5:43" customFormat="1" ht="11.25">
      <c r="E78" s="491" t="str">
        <f t="shared" si="25"/>
        <v/>
      </c>
      <c r="G78" s="491" t="str">
        <f t="shared" si="25"/>
        <v/>
      </c>
      <c r="I78" s="491" t="str">
        <f t="shared" si="26"/>
        <v/>
      </c>
      <c r="K78" s="491" t="str">
        <f t="shared" si="27"/>
        <v/>
      </c>
      <c r="M78" s="491" t="str">
        <f t="shared" si="28"/>
        <v/>
      </c>
      <c r="O78" s="491" t="str">
        <f t="shared" si="29"/>
        <v/>
      </c>
      <c r="P78" s="464"/>
      <c r="Q78" s="472" t="str">
        <f t="shared" si="24"/>
        <v/>
      </c>
      <c r="S78" s="491" t="str">
        <f t="shared" si="30"/>
        <v/>
      </c>
      <c r="T78" s="464"/>
      <c r="U78" s="472" t="str">
        <f t="shared" si="21"/>
        <v/>
      </c>
      <c r="V78" s="464"/>
      <c r="W78" s="472" t="str">
        <f t="shared" si="22"/>
        <v/>
      </c>
      <c r="X78" s="464"/>
      <c r="Y78" s="472" t="str">
        <f t="shared" si="23"/>
        <v/>
      </c>
      <c r="AA78" s="491" t="str">
        <f t="shared" si="31"/>
        <v/>
      </c>
      <c r="AC78" s="491" t="str">
        <f t="shared" si="32"/>
        <v/>
      </c>
      <c r="AE78" s="491" t="str">
        <f t="shared" si="33"/>
        <v/>
      </c>
      <c r="AG78" s="491" t="str">
        <f t="shared" si="34"/>
        <v/>
      </c>
      <c r="AI78" s="491" t="str">
        <f t="shared" si="35"/>
        <v/>
      </c>
      <c r="AJ78" s="466"/>
      <c r="AK78" s="473" t="str">
        <f t="shared" si="36"/>
        <v/>
      </c>
      <c r="AM78" s="491" t="str">
        <f t="shared" si="37"/>
        <v/>
      </c>
      <c r="AO78" s="491" t="str">
        <f t="shared" si="38"/>
        <v/>
      </c>
      <c r="AQ78" s="491" t="str">
        <f t="shared" si="39"/>
        <v/>
      </c>
    </row>
    <row r="79" spans="5:43" customFormat="1" ht="11.25">
      <c r="E79" s="491" t="str">
        <f t="shared" si="25"/>
        <v/>
      </c>
      <c r="G79" s="491" t="str">
        <f t="shared" si="25"/>
        <v/>
      </c>
      <c r="I79" s="491" t="str">
        <f t="shared" si="26"/>
        <v/>
      </c>
      <c r="K79" s="491" t="str">
        <f t="shared" si="27"/>
        <v/>
      </c>
      <c r="M79" s="491" t="str">
        <f t="shared" si="28"/>
        <v/>
      </c>
      <c r="O79" s="491" t="str">
        <f t="shared" si="29"/>
        <v/>
      </c>
      <c r="P79" s="464"/>
      <c r="Q79" s="472" t="str">
        <f t="shared" si="24"/>
        <v/>
      </c>
      <c r="S79" s="491" t="str">
        <f t="shared" si="30"/>
        <v/>
      </c>
      <c r="T79" s="464"/>
      <c r="U79" s="472" t="str">
        <f t="shared" si="21"/>
        <v/>
      </c>
      <c r="V79" s="464"/>
      <c r="W79" s="472" t="str">
        <f t="shared" si="22"/>
        <v/>
      </c>
      <c r="X79" s="464"/>
      <c r="Y79" s="472" t="str">
        <f t="shared" si="23"/>
        <v/>
      </c>
      <c r="AA79" s="491" t="str">
        <f t="shared" si="31"/>
        <v/>
      </c>
      <c r="AC79" s="491" t="str">
        <f t="shared" si="32"/>
        <v/>
      </c>
      <c r="AE79" s="491" t="str">
        <f t="shared" si="33"/>
        <v/>
      </c>
      <c r="AG79" s="491" t="str">
        <f t="shared" si="34"/>
        <v/>
      </c>
      <c r="AI79" s="491" t="str">
        <f t="shared" si="35"/>
        <v/>
      </c>
      <c r="AJ79" s="466"/>
      <c r="AK79" s="473" t="str">
        <f t="shared" si="36"/>
        <v/>
      </c>
      <c r="AM79" s="491" t="str">
        <f t="shared" si="37"/>
        <v/>
      </c>
      <c r="AO79" s="491" t="str">
        <f t="shared" si="38"/>
        <v/>
      </c>
      <c r="AQ79" s="491" t="str">
        <f t="shared" si="39"/>
        <v/>
      </c>
    </row>
    <row r="80" spans="5:43" customFormat="1" ht="11.25">
      <c r="E80" s="491" t="str">
        <f t="shared" si="25"/>
        <v/>
      </c>
      <c r="G80" s="491" t="str">
        <f t="shared" si="25"/>
        <v/>
      </c>
      <c r="I80" s="491" t="str">
        <f t="shared" si="26"/>
        <v/>
      </c>
      <c r="K80" s="491" t="str">
        <f t="shared" si="27"/>
        <v/>
      </c>
      <c r="M80" s="491" t="str">
        <f t="shared" si="28"/>
        <v/>
      </c>
      <c r="O80" s="491" t="str">
        <f t="shared" si="29"/>
        <v/>
      </c>
      <c r="P80" s="464"/>
      <c r="Q80" s="472" t="str">
        <f t="shared" si="24"/>
        <v/>
      </c>
      <c r="S80" s="491" t="str">
        <f t="shared" si="30"/>
        <v/>
      </c>
      <c r="T80" s="464"/>
      <c r="U80" s="472" t="str">
        <f t="shared" si="21"/>
        <v/>
      </c>
      <c r="V80" s="464"/>
      <c r="W80" s="472" t="str">
        <f t="shared" si="22"/>
        <v/>
      </c>
      <c r="X80" s="464"/>
      <c r="Y80" s="472" t="str">
        <f t="shared" si="23"/>
        <v/>
      </c>
      <c r="AA80" s="491" t="str">
        <f t="shared" si="31"/>
        <v/>
      </c>
      <c r="AC80" s="491" t="str">
        <f t="shared" si="32"/>
        <v/>
      </c>
      <c r="AE80" s="491" t="str">
        <f t="shared" si="33"/>
        <v/>
      </c>
      <c r="AG80" s="491" t="str">
        <f t="shared" si="34"/>
        <v/>
      </c>
      <c r="AI80" s="491" t="str">
        <f t="shared" si="35"/>
        <v/>
      </c>
      <c r="AJ80" s="466"/>
      <c r="AK80" s="473" t="str">
        <f t="shared" si="36"/>
        <v/>
      </c>
      <c r="AM80" s="491" t="str">
        <f t="shared" si="37"/>
        <v/>
      </c>
      <c r="AO80" s="491" t="str">
        <f t="shared" si="38"/>
        <v/>
      </c>
      <c r="AQ80" s="491" t="str">
        <f t="shared" si="39"/>
        <v/>
      </c>
    </row>
    <row r="81" spans="5:43" customFormat="1" ht="11.25">
      <c r="E81" s="491" t="str">
        <f t="shared" si="25"/>
        <v/>
      </c>
      <c r="G81" s="491" t="str">
        <f t="shared" si="25"/>
        <v/>
      </c>
      <c r="I81" s="491" t="str">
        <f t="shared" si="26"/>
        <v/>
      </c>
      <c r="K81" s="491" t="str">
        <f t="shared" si="27"/>
        <v/>
      </c>
      <c r="M81" s="491" t="str">
        <f t="shared" si="28"/>
        <v/>
      </c>
      <c r="O81" s="491" t="str">
        <f t="shared" si="29"/>
        <v/>
      </c>
      <c r="P81" s="464"/>
      <c r="Q81" s="472" t="str">
        <f t="shared" si="24"/>
        <v/>
      </c>
      <c r="S81" s="491" t="str">
        <f t="shared" si="30"/>
        <v/>
      </c>
      <c r="T81" s="464"/>
      <c r="U81" s="472" t="str">
        <f t="shared" si="21"/>
        <v/>
      </c>
      <c r="V81" s="464"/>
      <c r="W81" s="472" t="str">
        <f t="shared" si="22"/>
        <v/>
      </c>
      <c r="X81" s="464"/>
      <c r="Y81" s="472" t="str">
        <f t="shared" si="23"/>
        <v/>
      </c>
      <c r="AA81" s="491" t="str">
        <f t="shared" si="31"/>
        <v/>
      </c>
      <c r="AC81" s="491" t="str">
        <f t="shared" si="32"/>
        <v/>
      </c>
      <c r="AE81" s="491" t="str">
        <f t="shared" si="33"/>
        <v/>
      </c>
      <c r="AG81" s="491" t="str">
        <f t="shared" si="34"/>
        <v/>
      </c>
      <c r="AI81" s="491" t="str">
        <f t="shared" si="35"/>
        <v/>
      </c>
      <c r="AJ81" s="466"/>
      <c r="AK81" s="473" t="str">
        <f t="shared" si="36"/>
        <v/>
      </c>
      <c r="AM81" s="491" t="str">
        <f t="shared" si="37"/>
        <v/>
      </c>
      <c r="AO81" s="491" t="str">
        <f t="shared" si="38"/>
        <v/>
      </c>
      <c r="AQ81" s="491" t="str">
        <f t="shared" si="39"/>
        <v/>
      </c>
    </row>
    <row r="82" spans="5:43" customFormat="1" ht="11.25">
      <c r="E82" s="491" t="str">
        <f t="shared" si="25"/>
        <v/>
      </c>
      <c r="G82" s="491" t="str">
        <f t="shared" si="25"/>
        <v/>
      </c>
      <c r="I82" s="491" t="str">
        <f t="shared" si="26"/>
        <v/>
      </c>
      <c r="K82" s="491" t="str">
        <f t="shared" si="27"/>
        <v/>
      </c>
      <c r="M82" s="491" t="str">
        <f t="shared" si="28"/>
        <v/>
      </c>
      <c r="O82" s="491" t="str">
        <f t="shared" si="29"/>
        <v/>
      </c>
      <c r="P82" s="464"/>
      <c r="Q82" s="472" t="str">
        <f t="shared" si="24"/>
        <v/>
      </c>
      <c r="S82" s="491" t="str">
        <f t="shared" si="30"/>
        <v/>
      </c>
      <c r="T82" s="464"/>
      <c r="U82" s="472" t="str">
        <f t="shared" si="21"/>
        <v/>
      </c>
      <c r="V82" s="464"/>
      <c r="W82" s="472" t="str">
        <f t="shared" si="22"/>
        <v/>
      </c>
      <c r="X82" s="464"/>
      <c r="Y82" s="472" t="str">
        <f t="shared" si="23"/>
        <v/>
      </c>
      <c r="AA82" s="491" t="str">
        <f t="shared" si="31"/>
        <v/>
      </c>
      <c r="AC82" s="491" t="str">
        <f t="shared" si="32"/>
        <v/>
      </c>
      <c r="AE82" s="491" t="str">
        <f t="shared" si="33"/>
        <v/>
      </c>
      <c r="AG82" s="491" t="str">
        <f t="shared" si="34"/>
        <v/>
      </c>
      <c r="AI82" s="491" t="str">
        <f t="shared" si="35"/>
        <v/>
      </c>
      <c r="AJ82" s="466"/>
      <c r="AK82" s="473" t="str">
        <f t="shared" si="36"/>
        <v/>
      </c>
      <c r="AM82" s="491" t="str">
        <f t="shared" si="37"/>
        <v/>
      </c>
      <c r="AO82" s="491" t="str">
        <f t="shared" si="38"/>
        <v/>
      </c>
      <c r="AQ82" s="491" t="str">
        <f t="shared" si="39"/>
        <v/>
      </c>
    </row>
    <row r="83" spans="5:43" customFormat="1" ht="11.25">
      <c r="E83" s="491" t="str">
        <f t="shared" si="25"/>
        <v/>
      </c>
      <c r="G83" s="491" t="str">
        <f t="shared" si="25"/>
        <v/>
      </c>
      <c r="I83" s="491" t="str">
        <f t="shared" si="26"/>
        <v/>
      </c>
      <c r="K83" s="491" t="str">
        <f t="shared" si="27"/>
        <v/>
      </c>
      <c r="M83" s="491" t="str">
        <f t="shared" si="28"/>
        <v/>
      </c>
      <c r="O83" s="491" t="str">
        <f t="shared" si="29"/>
        <v/>
      </c>
      <c r="P83" s="464"/>
      <c r="Q83" s="472" t="str">
        <f t="shared" si="24"/>
        <v/>
      </c>
      <c r="S83" s="491" t="str">
        <f t="shared" si="30"/>
        <v/>
      </c>
      <c r="T83" s="464"/>
      <c r="U83" s="472" t="str">
        <f t="shared" si="21"/>
        <v/>
      </c>
      <c r="V83" s="464"/>
      <c r="W83" s="472" t="str">
        <f t="shared" si="22"/>
        <v/>
      </c>
      <c r="X83" s="464"/>
      <c r="Y83" s="472" t="str">
        <f t="shared" si="23"/>
        <v/>
      </c>
      <c r="AA83" s="491" t="str">
        <f t="shared" si="31"/>
        <v/>
      </c>
      <c r="AC83" s="491" t="str">
        <f t="shared" si="32"/>
        <v/>
      </c>
      <c r="AE83" s="491" t="str">
        <f t="shared" si="33"/>
        <v/>
      </c>
      <c r="AG83" s="491" t="str">
        <f t="shared" si="34"/>
        <v/>
      </c>
      <c r="AI83" s="491" t="str">
        <f t="shared" si="35"/>
        <v/>
      </c>
      <c r="AJ83" s="466"/>
      <c r="AK83" s="473" t="str">
        <f t="shared" si="36"/>
        <v/>
      </c>
      <c r="AM83" s="491" t="str">
        <f t="shared" si="37"/>
        <v/>
      </c>
      <c r="AO83" s="491" t="str">
        <f t="shared" si="38"/>
        <v/>
      </c>
      <c r="AQ83" s="491" t="str">
        <f t="shared" si="39"/>
        <v/>
      </c>
    </row>
    <row r="84" spans="5:43" customFormat="1" ht="11.25">
      <c r="E84" s="491" t="str">
        <f t="shared" si="25"/>
        <v/>
      </c>
      <c r="G84" s="491" t="str">
        <f t="shared" si="25"/>
        <v/>
      </c>
      <c r="I84" s="491" t="str">
        <f t="shared" si="26"/>
        <v/>
      </c>
      <c r="K84" s="491" t="str">
        <f t="shared" si="27"/>
        <v/>
      </c>
      <c r="M84" s="491" t="str">
        <f t="shared" si="28"/>
        <v/>
      </c>
      <c r="O84" s="491" t="str">
        <f t="shared" si="29"/>
        <v/>
      </c>
      <c r="P84" s="464"/>
      <c r="Q84" s="472" t="str">
        <f t="shared" si="24"/>
        <v/>
      </c>
      <c r="S84" s="491" t="str">
        <f t="shared" si="30"/>
        <v/>
      </c>
      <c r="T84" s="464"/>
      <c r="U84" s="472" t="str">
        <f t="shared" si="21"/>
        <v/>
      </c>
      <c r="V84" s="464"/>
      <c r="W84" s="472" t="str">
        <f t="shared" si="22"/>
        <v/>
      </c>
      <c r="X84" s="464"/>
      <c r="Y84" s="472" t="str">
        <f t="shared" si="23"/>
        <v/>
      </c>
      <c r="AA84" s="491" t="str">
        <f t="shared" si="31"/>
        <v/>
      </c>
      <c r="AC84" s="491" t="str">
        <f t="shared" si="32"/>
        <v/>
      </c>
      <c r="AE84" s="491" t="str">
        <f t="shared" si="33"/>
        <v/>
      </c>
      <c r="AG84" s="491" t="str">
        <f t="shared" si="34"/>
        <v/>
      </c>
      <c r="AI84" s="491" t="str">
        <f t="shared" si="35"/>
        <v/>
      </c>
      <c r="AJ84" s="466"/>
      <c r="AK84" s="473" t="str">
        <f t="shared" si="36"/>
        <v/>
      </c>
      <c r="AM84" s="491" t="str">
        <f t="shared" si="37"/>
        <v/>
      </c>
      <c r="AO84" s="491" t="str">
        <f t="shared" si="38"/>
        <v/>
      </c>
      <c r="AQ84" s="491" t="str">
        <f t="shared" si="39"/>
        <v/>
      </c>
    </row>
    <row r="85" spans="5:43" customFormat="1" ht="11.25">
      <c r="E85" s="491" t="str">
        <f t="shared" si="25"/>
        <v/>
      </c>
      <c r="G85" s="491" t="str">
        <f t="shared" si="25"/>
        <v/>
      </c>
      <c r="I85" s="491" t="str">
        <f t="shared" si="26"/>
        <v/>
      </c>
      <c r="K85" s="491" t="str">
        <f t="shared" si="27"/>
        <v/>
      </c>
      <c r="M85" s="491" t="str">
        <f t="shared" si="28"/>
        <v/>
      </c>
      <c r="O85" s="491" t="str">
        <f t="shared" si="29"/>
        <v/>
      </c>
      <c r="P85" s="464"/>
      <c r="Q85" s="472" t="str">
        <f t="shared" si="24"/>
        <v/>
      </c>
      <c r="S85" s="491" t="str">
        <f t="shared" si="30"/>
        <v/>
      </c>
      <c r="T85" s="464"/>
      <c r="U85" s="472" t="str">
        <f t="shared" si="21"/>
        <v/>
      </c>
      <c r="V85" s="464"/>
      <c r="W85" s="472" t="str">
        <f t="shared" si="22"/>
        <v/>
      </c>
      <c r="X85" s="464"/>
      <c r="Y85" s="472" t="str">
        <f t="shared" si="23"/>
        <v/>
      </c>
      <c r="AA85" s="491" t="str">
        <f t="shared" si="31"/>
        <v/>
      </c>
      <c r="AC85" s="491" t="str">
        <f t="shared" si="32"/>
        <v/>
      </c>
      <c r="AE85" s="491" t="str">
        <f t="shared" si="33"/>
        <v/>
      </c>
      <c r="AG85" s="491" t="str">
        <f t="shared" si="34"/>
        <v/>
      </c>
      <c r="AI85" s="491" t="str">
        <f t="shared" si="35"/>
        <v/>
      </c>
      <c r="AJ85" s="466"/>
      <c r="AK85" s="473" t="str">
        <f t="shared" si="36"/>
        <v/>
      </c>
      <c r="AM85" s="491" t="str">
        <f t="shared" si="37"/>
        <v/>
      </c>
      <c r="AO85" s="491" t="str">
        <f t="shared" si="38"/>
        <v/>
      </c>
      <c r="AQ85" s="491" t="str">
        <f t="shared" si="39"/>
        <v/>
      </c>
    </row>
    <row r="86" spans="5:43" customFormat="1" ht="11.25">
      <c r="E86" s="491" t="str">
        <f t="shared" si="25"/>
        <v/>
      </c>
      <c r="G86" s="491" t="str">
        <f t="shared" si="25"/>
        <v/>
      </c>
      <c r="I86" s="491" t="str">
        <f t="shared" si="26"/>
        <v/>
      </c>
      <c r="K86" s="491" t="str">
        <f t="shared" si="27"/>
        <v/>
      </c>
      <c r="M86" s="491" t="str">
        <f t="shared" si="28"/>
        <v/>
      </c>
      <c r="O86" s="491" t="str">
        <f t="shared" si="29"/>
        <v/>
      </c>
      <c r="P86" s="464"/>
      <c r="Q86" s="472" t="str">
        <f t="shared" si="24"/>
        <v/>
      </c>
      <c r="S86" s="491" t="str">
        <f t="shared" si="30"/>
        <v/>
      </c>
      <c r="T86" s="464"/>
      <c r="U86" s="472" t="str">
        <f t="shared" si="21"/>
        <v/>
      </c>
      <c r="V86" s="464"/>
      <c r="W86" s="472" t="str">
        <f t="shared" si="22"/>
        <v/>
      </c>
      <c r="X86" s="464"/>
      <c r="Y86" s="472" t="str">
        <f t="shared" si="23"/>
        <v/>
      </c>
      <c r="AA86" s="491" t="str">
        <f t="shared" si="31"/>
        <v/>
      </c>
      <c r="AC86" s="491" t="str">
        <f t="shared" si="32"/>
        <v/>
      </c>
      <c r="AE86" s="491" t="str">
        <f t="shared" si="33"/>
        <v/>
      </c>
      <c r="AG86" s="491" t="str">
        <f t="shared" si="34"/>
        <v/>
      </c>
      <c r="AI86" s="491" t="str">
        <f t="shared" si="35"/>
        <v/>
      </c>
      <c r="AJ86" s="466"/>
      <c r="AK86" s="473" t="str">
        <f t="shared" si="36"/>
        <v/>
      </c>
      <c r="AM86" s="491" t="str">
        <f t="shared" si="37"/>
        <v/>
      </c>
      <c r="AO86" s="491" t="str">
        <f t="shared" si="38"/>
        <v/>
      </c>
      <c r="AQ86" s="491" t="str">
        <f t="shared" si="39"/>
        <v/>
      </c>
    </row>
    <row r="87" spans="5:43" customFormat="1" ht="11.25">
      <c r="E87" s="491" t="str">
        <f t="shared" si="25"/>
        <v/>
      </c>
      <c r="G87" s="491" t="str">
        <f t="shared" si="25"/>
        <v/>
      </c>
      <c r="I87" s="491" t="str">
        <f t="shared" si="26"/>
        <v/>
      </c>
      <c r="K87" s="491" t="str">
        <f t="shared" si="27"/>
        <v/>
      </c>
      <c r="M87" s="491" t="str">
        <f t="shared" si="28"/>
        <v/>
      </c>
      <c r="O87" s="491" t="str">
        <f t="shared" si="29"/>
        <v/>
      </c>
      <c r="P87" s="464"/>
      <c r="Q87" s="472" t="str">
        <f t="shared" si="24"/>
        <v/>
      </c>
      <c r="S87" s="491" t="str">
        <f t="shared" si="30"/>
        <v/>
      </c>
      <c r="T87" s="464"/>
      <c r="U87" s="472" t="str">
        <f t="shared" si="21"/>
        <v/>
      </c>
      <c r="V87" s="464"/>
      <c r="W87" s="472" t="str">
        <f t="shared" si="22"/>
        <v/>
      </c>
      <c r="X87" s="464"/>
      <c r="Y87" s="472" t="str">
        <f t="shared" si="23"/>
        <v/>
      </c>
      <c r="AA87" s="491" t="str">
        <f t="shared" si="31"/>
        <v/>
      </c>
      <c r="AC87" s="491" t="str">
        <f t="shared" si="32"/>
        <v/>
      </c>
      <c r="AE87" s="491" t="str">
        <f t="shared" si="33"/>
        <v/>
      </c>
      <c r="AG87" s="491" t="str">
        <f t="shared" si="34"/>
        <v/>
      </c>
      <c r="AI87" s="491" t="str">
        <f t="shared" si="35"/>
        <v/>
      </c>
      <c r="AJ87" s="466"/>
      <c r="AK87" s="473" t="str">
        <f t="shared" si="36"/>
        <v/>
      </c>
      <c r="AM87" s="491" t="str">
        <f t="shared" si="37"/>
        <v/>
      </c>
      <c r="AO87" s="491" t="str">
        <f t="shared" si="38"/>
        <v/>
      </c>
      <c r="AQ87" s="491" t="str">
        <f t="shared" si="39"/>
        <v/>
      </c>
    </row>
    <row r="88" spans="5:43" customFormat="1" ht="11.25">
      <c r="E88" s="491" t="str">
        <f t="shared" si="25"/>
        <v/>
      </c>
      <c r="G88" s="491" t="str">
        <f t="shared" si="25"/>
        <v/>
      </c>
      <c r="I88" s="491" t="str">
        <f t="shared" si="26"/>
        <v/>
      </c>
      <c r="K88" s="491" t="str">
        <f t="shared" si="27"/>
        <v/>
      </c>
      <c r="M88" s="491" t="str">
        <f t="shared" si="28"/>
        <v/>
      </c>
      <c r="O88" s="491" t="str">
        <f t="shared" si="29"/>
        <v/>
      </c>
      <c r="P88" s="464"/>
      <c r="Q88" s="472" t="str">
        <f t="shared" si="24"/>
        <v/>
      </c>
      <c r="S88" s="491" t="str">
        <f t="shared" si="30"/>
        <v/>
      </c>
      <c r="T88" s="464"/>
      <c r="U88" s="472" t="str">
        <f t="shared" si="21"/>
        <v/>
      </c>
      <c r="V88" s="464"/>
      <c r="W88" s="472" t="str">
        <f t="shared" si="22"/>
        <v/>
      </c>
      <c r="X88" s="464"/>
      <c r="Y88" s="472" t="str">
        <f t="shared" si="23"/>
        <v/>
      </c>
      <c r="AA88" s="491" t="str">
        <f t="shared" si="31"/>
        <v/>
      </c>
      <c r="AC88" s="491" t="str">
        <f t="shared" si="32"/>
        <v/>
      </c>
      <c r="AE88" s="491" t="str">
        <f t="shared" si="33"/>
        <v/>
      </c>
      <c r="AG88" s="491" t="str">
        <f t="shared" si="34"/>
        <v/>
      </c>
      <c r="AI88" s="491" t="str">
        <f t="shared" si="35"/>
        <v/>
      </c>
      <c r="AJ88" s="466"/>
      <c r="AK88" s="473" t="str">
        <f t="shared" si="36"/>
        <v/>
      </c>
      <c r="AM88" s="491" t="str">
        <f t="shared" si="37"/>
        <v/>
      </c>
      <c r="AO88" s="491" t="str">
        <f t="shared" si="38"/>
        <v/>
      </c>
      <c r="AQ88" s="491" t="str">
        <f t="shared" si="39"/>
        <v/>
      </c>
    </row>
    <row r="89" spans="5:43" customFormat="1" ht="11.25">
      <c r="E89" s="491" t="str">
        <f t="shared" si="25"/>
        <v/>
      </c>
      <c r="G89" s="491" t="str">
        <f t="shared" si="25"/>
        <v/>
      </c>
      <c r="I89" s="491" t="str">
        <f t="shared" si="26"/>
        <v/>
      </c>
      <c r="K89" s="491" t="str">
        <f t="shared" si="27"/>
        <v/>
      </c>
      <c r="M89" s="491" t="str">
        <f t="shared" si="28"/>
        <v/>
      </c>
      <c r="O89" s="491" t="str">
        <f t="shared" si="29"/>
        <v/>
      </c>
      <c r="P89" s="464"/>
      <c r="Q89" s="472" t="str">
        <f t="shared" si="24"/>
        <v/>
      </c>
      <c r="S89" s="491" t="str">
        <f t="shared" si="30"/>
        <v/>
      </c>
      <c r="T89" s="464"/>
      <c r="U89" s="472" t="str">
        <f t="shared" si="21"/>
        <v/>
      </c>
      <c r="V89" s="464"/>
      <c r="W89" s="472" t="str">
        <f t="shared" si="22"/>
        <v/>
      </c>
      <c r="X89" s="464"/>
      <c r="Y89" s="472" t="str">
        <f t="shared" si="23"/>
        <v/>
      </c>
      <c r="AA89" s="491" t="str">
        <f t="shared" si="31"/>
        <v/>
      </c>
      <c r="AC89" s="491" t="str">
        <f t="shared" si="32"/>
        <v/>
      </c>
      <c r="AE89" s="491" t="str">
        <f t="shared" si="33"/>
        <v/>
      </c>
      <c r="AG89" s="491" t="str">
        <f t="shared" si="34"/>
        <v/>
      </c>
      <c r="AI89" s="491" t="str">
        <f t="shared" si="35"/>
        <v/>
      </c>
      <c r="AJ89" s="466"/>
      <c r="AK89" s="473" t="str">
        <f t="shared" si="36"/>
        <v/>
      </c>
      <c r="AM89" s="491" t="str">
        <f t="shared" si="37"/>
        <v/>
      </c>
      <c r="AO89" s="491" t="str">
        <f t="shared" si="38"/>
        <v/>
      </c>
      <c r="AQ89" s="491" t="str">
        <f t="shared" si="39"/>
        <v/>
      </c>
    </row>
    <row r="90" spans="5:43" customFormat="1" ht="11.25">
      <c r="E90" s="491" t="str">
        <f t="shared" si="25"/>
        <v/>
      </c>
      <c r="G90" s="491" t="str">
        <f t="shared" si="25"/>
        <v/>
      </c>
      <c r="I90" s="491" t="str">
        <f t="shared" si="26"/>
        <v/>
      </c>
      <c r="K90" s="491" t="str">
        <f t="shared" si="27"/>
        <v/>
      </c>
      <c r="M90" s="491" t="str">
        <f t="shared" si="28"/>
        <v/>
      </c>
      <c r="O90" s="491" t="str">
        <f t="shared" si="29"/>
        <v/>
      </c>
      <c r="P90" s="464"/>
      <c r="Q90" s="472" t="str">
        <f t="shared" si="24"/>
        <v/>
      </c>
      <c r="S90" s="491" t="str">
        <f t="shared" si="30"/>
        <v/>
      </c>
      <c r="T90" s="464"/>
      <c r="U90" s="472" t="str">
        <f t="shared" si="21"/>
        <v/>
      </c>
      <c r="V90" s="464"/>
      <c r="W90" s="472" t="str">
        <f t="shared" si="22"/>
        <v/>
      </c>
      <c r="X90" s="464"/>
      <c r="Y90" s="472" t="str">
        <f t="shared" si="23"/>
        <v/>
      </c>
      <c r="AA90" s="491" t="str">
        <f t="shared" si="31"/>
        <v/>
      </c>
      <c r="AC90" s="491" t="str">
        <f t="shared" si="32"/>
        <v/>
      </c>
      <c r="AE90" s="491" t="str">
        <f t="shared" si="33"/>
        <v/>
      </c>
      <c r="AG90" s="491" t="str">
        <f t="shared" si="34"/>
        <v/>
      </c>
      <c r="AI90" s="491" t="str">
        <f t="shared" si="35"/>
        <v/>
      </c>
      <c r="AJ90" s="466"/>
      <c r="AK90" s="473" t="str">
        <f t="shared" si="36"/>
        <v/>
      </c>
      <c r="AM90" s="491" t="str">
        <f t="shared" si="37"/>
        <v/>
      </c>
      <c r="AO90" s="491" t="str">
        <f t="shared" si="38"/>
        <v/>
      </c>
      <c r="AQ90" s="491" t="str">
        <f t="shared" si="39"/>
        <v/>
      </c>
    </row>
    <row r="91" spans="5:43" customFormat="1" ht="11.25">
      <c r="E91" s="491" t="str">
        <f t="shared" si="25"/>
        <v/>
      </c>
      <c r="G91" s="491" t="str">
        <f t="shared" si="25"/>
        <v/>
      </c>
      <c r="I91" s="491" t="str">
        <f t="shared" si="26"/>
        <v/>
      </c>
      <c r="K91" s="491" t="str">
        <f t="shared" si="27"/>
        <v/>
      </c>
      <c r="M91" s="491" t="str">
        <f t="shared" si="28"/>
        <v/>
      </c>
      <c r="O91" s="491" t="str">
        <f t="shared" si="29"/>
        <v/>
      </c>
      <c r="P91" s="464"/>
      <c r="Q91" s="472" t="str">
        <f t="shared" si="24"/>
        <v/>
      </c>
      <c r="S91" s="491" t="str">
        <f t="shared" si="30"/>
        <v/>
      </c>
      <c r="T91" s="464"/>
      <c r="U91" s="472" t="str">
        <f t="shared" si="21"/>
        <v/>
      </c>
      <c r="V91" s="464"/>
      <c r="W91" s="472" t="str">
        <f t="shared" si="22"/>
        <v/>
      </c>
      <c r="X91" s="464"/>
      <c r="Y91" s="472" t="str">
        <f t="shared" si="23"/>
        <v/>
      </c>
      <c r="AA91" s="491" t="str">
        <f t="shared" si="31"/>
        <v/>
      </c>
      <c r="AC91" s="491" t="str">
        <f t="shared" si="32"/>
        <v/>
      </c>
      <c r="AE91" s="491" t="str">
        <f t="shared" si="33"/>
        <v/>
      </c>
      <c r="AG91" s="491" t="str">
        <f t="shared" si="34"/>
        <v/>
      </c>
      <c r="AI91" s="491" t="str">
        <f t="shared" si="35"/>
        <v/>
      </c>
      <c r="AJ91" s="466"/>
      <c r="AK91" s="473" t="str">
        <f t="shared" si="36"/>
        <v/>
      </c>
      <c r="AM91" s="491" t="str">
        <f t="shared" si="37"/>
        <v/>
      </c>
      <c r="AO91" s="491" t="str">
        <f t="shared" si="38"/>
        <v/>
      </c>
      <c r="AQ91" s="491" t="str">
        <f t="shared" si="39"/>
        <v/>
      </c>
    </row>
    <row r="92" spans="5:43" customFormat="1" ht="11.25">
      <c r="E92" s="491" t="str">
        <f t="shared" si="25"/>
        <v/>
      </c>
      <c r="G92" s="491" t="str">
        <f t="shared" si="25"/>
        <v/>
      </c>
      <c r="I92" s="491" t="str">
        <f t="shared" si="26"/>
        <v/>
      </c>
      <c r="K92" s="491" t="str">
        <f t="shared" si="27"/>
        <v/>
      </c>
      <c r="M92" s="491" t="str">
        <f t="shared" si="28"/>
        <v/>
      </c>
      <c r="O92" s="491" t="str">
        <f t="shared" si="29"/>
        <v/>
      </c>
      <c r="P92" s="464"/>
      <c r="Q92" s="472" t="str">
        <f t="shared" si="24"/>
        <v/>
      </c>
      <c r="S92" s="491" t="str">
        <f t="shared" si="30"/>
        <v/>
      </c>
      <c r="T92" s="464"/>
      <c r="U92" s="472" t="str">
        <f t="shared" si="21"/>
        <v/>
      </c>
      <c r="V92" s="464"/>
      <c r="W92" s="472" t="str">
        <f t="shared" si="22"/>
        <v/>
      </c>
      <c r="X92" s="464"/>
      <c r="Y92" s="472" t="str">
        <f t="shared" si="23"/>
        <v/>
      </c>
      <c r="AA92" s="491" t="str">
        <f t="shared" si="31"/>
        <v/>
      </c>
      <c r="AC92" s="491" t="str">
        <f t="shared" si="32"/>
        <v/>
      </c>
      <c r="AE92" s="491" t="str">
        <f t="shared" si="33"/>
        <v/>
      </c>
      <c r="AG92" s="491" t="str">
        <f t="shared" si="34"/>
        <v/>
      </c>
      <c r="AI92" s="491" t="str">
        <f t="shared" si="35"/>
        <v/>
      </c>
      <c r="AJ92" s="466"/>
      <c r="AK92" s="473" t="str">
        <f t="shared" si="36"/>
        <v/>
      </c>
      <c r="AM92" s="491" t="str">
        <f t="shared" si="37"/>
        <v/>
      </c>
      <c r="AO92" s="491" t="str">
        <f t="shared" si="38"/>
        <v/>
      </c>
      <c r="AQ92" s="491" t="str">
        <f t="shared" si="39"/>
        <v/>
      </c>
    </row>
    <row r="93" spans="5:43" customFormat="1" ht="11.25">
      <c r="E93" s="491" t="str">
        <f t="shared" si="25"/>
        <v/>
      </c>
      <c r="G93" s="491" t="str">
        <f t="shared" si="25"/>
        <v/>
      </c>
      <c r="I93" s="491" t="str">
        <f t="shared" si="26"/>
        <v/>
      </c>
      <c r="K93" s="491" t="str">
        <f t="shared" si="27"/>
        <v/>
      </c>
      <c r="M93" s="491" t="str">
        <f t="shared" si="28"/>
        <v/>
      </c>
      <c r="O93" s="491" t="str">
        <f t="shared" si="29"/>
        <v/>
      </c>
      <c r="P93" s="464"/>
      <c r="Q93" s="472" t="str">
        <f t="shared" si="24"/>
        <v/>
      </c>
      <c r="S93" s="491" t="str">
        <f t="shared" si="30"/>
        <v/>
      </c>
      <c r="T93" s="464"/>
      <c r="U93" s="472" t="str">
        <f t="shared" si="21"/>
        <v/>
      </c>
      <c r="V93" s="464"/>
      <c r="W93" s="472" t="str">
        <f t="shared" si="22"/>
        <v/>
      </c>
      <c r="X93" s="464"/>
      <c r="Y93" s="472" t="str">
        <f t="shared" si="23"/>
        <v/>
      </c>
      <c r="AA93" s="491" t="str">
        <f t="shared" si="31"/>
        <v/>
      </c>
      <c r="AC93" s="491" t="str">
        <f t="shared" si="32"/>
        <v/>
      </c>
      <c r="AE93" s="491" t="str">
        <f t="shared" si="33"/>
        <v/>
      </c>
      <c r="AG93" s="491" t="str">
        <f t="shared" si="34"/>
        <v/>
      </c>
      <c r="AI93" s="491" t="str">
        <f t="shared" si="35"/>
        <v/>
      </c>
      <c r="AJ93" s="466"/>
      <c r="AK93" s="473" t="str">
        <f t="shared" si="36"/>
        <v/>
      </c>
      <c r="AM93" s="491" t="str">
        <f t="shared" si="37"/>
        <v/>
      </c>
      <c r="AO93" s="491" t="str">
        <f t="shared" si="38"/>
        <v/>
      </c>
      <c r="AQ93" s="491" t="str">
        <f t="shared" si="39"/>
        <v/>
      </c>
    </row>
    <row r="94" spans="5:43" customFormat="1" ht="11.25">
      <c r="E94" s="491" t="str">
        <f t="shared" si="25"/>
        <v/>
      </c>
      <c r="G94" s="491" t="str">
        <f t="shared" si="25"/>
        <v/>
      </c>
      <c r="I94" s="491" t="str">
        <f t="shared" si="26"/>
        <v/>
      </c>
      <c r="K94" s="491" t="str">
        <f t="shared" si="27"/>
        <v/>
      </c>
      <c r="M94" s="491" t="str">
        <f t="shared" si="28"/>
        <v/>
      </c>
      <c r="O94" s="491" t="str">
        <f t="shared" si="29"/>
        <v/>
      </c>
      <c r="P94" s="464"/>
      <c r="Q94" s="472" t="str">
        <f t="shared" si="24"/>
        <v/>
      </c>
      <c r="S94" s="491" t="str">
        <f t="shared" si="30"/>
        <v/>
      </c>
      <c r="T94" s="464"/>
      <c r="U94" s="472" t="str">
        <f t="shared" si="21"/>
        <v/>
      </c>
      <c r="V94" s="464"/>
      <c r="W94" s="472" t="str">
        <f t="shared" si="22"/>
        <v/>
      </c>
      <c r="X94" s="464"/>
      <c r="Y94" s="472" t="str">
        <f t="shared" si="23"/>
        <v/>
      </c>
      <c r="AA94" s="491" t="str">
        <f t="shared" si="31"/>
        <v/>
      </c>
      <c r="AC94" s="491" t="str">
        <f t="shared" si="32"/>
        <v/>
      </c>
      <c r="AE94" s="491" t="str">
        <f t="shared" si="33"/>
        <v/>
      </c>
      <c r="AG94" s="491" t="str">
        <f t="shared" si="34"/>
        <v/>
      </c>
      <c r="AI94" s="491" t="str">
        <f t="shared" si="35"/>
        <v/>
      </c>
      <c r="AJ94" s="466"/>
      <c r="AK94" s="473" t="str">
        <f t="shared" si="36"/>
        <v/>
      </c>
      <c r="AM94" s="491" t="str">
        <f t="shared" si="37"/>
        <v/>
      </c>
      <c r="AO94" s="491" t="str">
        <f t="shared" si="38"/>
        <v/>
      </c>
      <c r="AQ94" s="491" t="str">
        <f t="shared" si="39"/>
        <v/>
      </c>
    </row>
    <row r="95" spans="5:43" customFormat="1" ht="11.25">
      <c r="E95" s="491" t="str">
        <f t="shared" si="25"/>
        <v/>
      </c>
      <c r="G95" s="491" t="str">
        <f t="shared" si="25"/>
        <v/>
      </c>
      <c r="I95" s="491" t="str">
        <f t="shared" si="26"/>
        <v/>
      </c>
      <c r="K95" s="491" t="str">
        <f t="shared" si="27"/>
        <v/>
      </c>
      <c r="M95" s="491" t="str">
        <f t="shared" si="28"/>
        <v/>
      </c>
      <c r="O95" s="491" t="str">
        <f t="shared" si="29"/>
        <v/>
      </c>
      <c r="P95" s="464"/>
      <c r="Q95" s="472" t="str">
        <f t="shared" si="24"/>
        <v/>
      </c>
      <c r="S95" s="491" t="str">
        <f t="shared" si="30"/>
        <v/>
      </c>
      <c r="T95" s="464"/>
      <c r="U95" s="472" t="str">
        <f t="shared" si="21"/>
        <v/>
      </c>
      <c r="V95" s="464"/>
      <c r="W95" s="472" t="str">
        <f t="shared" si="22"/>
        <v/>
      </c>
      <c r="X95" s="464"/>
      <c r="Y95" s="472" t="str">
        <f t="shared" si="23"/>
        <v/>
      </c>
      <c r="AA95" s="491" t="str">
        <f t="shared" si="31"/>
        <v/>
      </c>
      <c r="AC95" s="491" t="str">
        <f t="shared" si="32"/>
        <v/>
      </c>
      <c r="AE95" s="491" t="str">
        <f t="shared" si="33"/>
        <v/>
      </c>
      <c r="AG95" s="491" t="str">
        <f t="shared" si="34"/>
        <v/>
      </c>
      <c r="AI95" s="491" t="str">
        <f t="shared" si="35"/>
        <v/>
      </c>
      <c r="AJ95" s="466"/>
      <c r="AK95" s="473" t="str">
        <f t="shared" si="36"/>
        <v/>
      </c>
      <c r="AM95" s="491" t="str">
        <f t="shared" si="37"/>
        <v/>
      </c>
      <c r="AO95" s="491" t="str">
        <f t="shared" si="38"/>
        <v/>
      </c>
      <c r="AQ95" s="491" t="str">
        <f t="shared" si="39"/>
        <v/>
      </c>
    </row>
    <row r="96" spans="5:43" customFormat="1" ht="11.25">
      <c r="E96" s="491" t="str">
        <f t="shared" si="25"/>
        <v/>
      </c>
      <c r="G96" s="491" t="str">
        <f t="shared" si="25"/>
        <v/>
      </c>
      <c r="I96" s="491" t="str">
        <f t="shared" si="26"/>
        <v/>
      </c>
      <c r="K96" s="491" t="str">
        <f t="shared" si="27"/>
        <v/>
      </c>
      <c r="M96" s="491" t="str">
        <f t="shared" si="28"/>
        <v/>
      </c>
      <c r="O96" s="491" t="str">
        <f t="shared" si="29"/>
        <v/>
      </c>
      <c r="P96" s="464"/>
      <c r="Q96" s="472" t="str">
        <f t="shared" si="24"/>
        <v/>
      </c>
      <c r="S96" s="491" t="str">
        <f t="shared" si="30"/>
        <v/>
      </c>
      <c r="T96" s="464"/>
      <c r="U96" s="472" t="str">
        <f t="shared" si="21"/>
        <v/>
      </c>
      <c r="V96" s="464"/>
      <c r="W96" s="472" t="str">
        <f t="shared" si="22"/>
        <v/>
      </c>
      <c r="X96" s="464"/>
      <c r="Y96" s="472" t="str">
        <f t="shared" si="23"/>
        <v/>
      </c>
      <c r="AA96" s="491" t="str">
        <f t="shared" si="31"/>
        <v/>
      </c>
      <c r="AC96" s="491" t="str">
        <f t="shared" si="32"/>
        <v/>
      </c>
      <c r="AE96" s="491" t="str">
        <f t="shared" si="33"/>
        <v/>
      </c>
      <c r="AG96" s="491" t="str">
        <f t="shared" si="34"/>
        <v/>
      </c>
      <c r="AI96" s="491" t="str">
        <f t="shared" si="35"/>
        <v/>
      </c>
      <c r="AJ96" s="466"/>
      <c r="AK96" s="473" t="str">
        <f t="shared" si="36"/>
        <v/>
      </c>
      <c r="AM96" s="491" t="str">
        <f t="shared" si="37"/>
        <v/>
      </c>
      <c r="AO96" s="491" t="str">
        <f t="shared" si="38"/>
        <v/>
      </c>
      <c r="AQ96" s="491" t="str">
        <f t="shared" si="39"/>
        <v/>
      </c>
    </row>
    <row r="97" spans="5:43" customFormat="1" ht="11.25">
      <c r="E97" s="491" t="str">
        <f t="shared" si="25"/>
        <v/>
      </c>
      <c r="G97" s="491" t="str">
        <f t="shared" si="25"/>
        <v/>
      </c>
      <c r="I97" s="491" t="str">
        <f t="shared" si="26"/>
        <v/>
      </c>
      <c r="K97" s="491" t="str">
        <f t="shared" si="27"/>
        <v/>
      </c>
      <c r="M97" s="491" t="str">
        <f t="shared" si="28"/>
        <v/>
      </c>
      <c r="O97" s="491" t="str">
        <f t="shared" si="29"/>
        <v/>
      </c>
      <c r="P97" s="464"/>
      <c r="Q97" s="472" t="str">
        <f t="shared" si="24"/>
        <v/>
      </c>
      <c r="S97" s="491" t="str">
        <f t="shared" si="30"/>
        <v/>
      </c>
      <c r="T97" s="464"/>
      <c r="U97" s="472" t="str">
        <f t="shared" si="21"/>
        <v/>
      </c>
      <c r="V97" s="464"/>
      <c r="W97" s="472" t="str">
        <f t="shared" si="22"/>
        <v/>
      </c>
      <c r="X97" s="464"/>
      <c r="Y97" s="472" t="str">
        <f t="shared" si="23"/>
        <v/>
      </c>
      <c r="AA97" s="491" t="str">
        <f t="shared" si="31"/>
        <v/>
      </c>
      <c r="AC97" s="491" t="str">
        <f t="shared" si="32"/>
        <v/>
      </c>
      <c r="AE97" s="491" t="str">
        <f t="shared" si="33"/>
        <v/>
      </c>
      <c r="AG97" s="491" t="str">
        <f t="shared" si="34"/>
        <v/>
      </c>
      <c r="AI97" s="491" t="str">
        <f t="shared" si="35"/>
        <v/>
      </c>
      <c r="AJ97" s="466"/>
      <c r="AK97" s="473" t="str">
        <f t="shared" si="36"/>
        <v/>
      </c>
      <c r="AM97" s="491" t="str">
        <f t="shared" si="37"/>
        <v/>
      </c>
      <c r="AO97" s="491" t="str">
        <f t="shared" si="38"/>
        <v/>
      </c>
      <c r="AQ97" s="491" t="str">
        <f t="shared" si="39"/>
        <v/>
      </c>
    </row>
    <row r="98" spans="5:43" customFormat="1" ht="11.25">
      <c r="E98" s="491" t="str">
        <f t="shared" si="25"/>
        <v/>
      </c>
      <c r="G98" s="491" t="str">
        <f t="shared" si="25"/>
        <v/>
      </c>
      <c r="I98" s="491" t="str">
        <f t="shared" si="26"/>
        <v/>
      </c>
      <c r="K98" s="491" t="str">
        <f t="shared" si="27"/>
        <v/>
      </c>
      <c r="M98" s="491" t="str">
        <f t="shared" si="28"/>
        <v/>
      </c>
      <c r="O98" s="491" t="str">
        <f t="shared" si="29"/>
        <v/>
      </c>
      <c r="P98" s="464"/>
      <c r="Q98" s="472" t="str">
        <f t="shared" si="24"/>
        <v/>
      </c>
      <c r="S98" s="491" t="str">
        <f t="shared" si="30"/>
        <v/>
      </c>
      <c r="T98" s="464"/>
      <c r="U98" s="472" t="str">
        <f t="shared" si="21"/>
        <v/>
      </c>
      <c r="V98" s="464"/>
      <c r="W98" s="472" t="str">
        <f t="shared" si="22"/>
        <v/>
      </c>
      <c r="X98" s="464"/>
      <c r="Y98" s="472" t="str">
        <f t="shared" si="23"/>
        <v/>
      </c>
      <c r="AA98" s="491" t="str">
        <f t="shared" si="31"/>
        <v/>
      </c>
      <c r="AC98" s="491" t="str">
        <f t="shared" si="32"/>
        <v/>
      </c>
      <c r="AE98" s="491" t="str">
        <f t="shared" si="33"/>
        <v/>
      </c>
      <c r="AG98" s="491" t="str">
        <f t="shared" si="34"/>
        <v/>
      </c>
      <c r="AI98" s="491" t="str">
        <f t="shared" si="35"/>
        <v/>
      </c>
      <c r="AJ98" s="466"/>
      <c r="AK98" s="473" t="str">
        <f t="shared" si="36"/>
        <v/>
      </c>
      <c r="AM98" s="491" t="str">
        <f t="shared" si="37"/>
        <v/>
      </c>
      <c r="AO98" s="491" t="str">
        <f t="shared" si="38"/>
        <v/>
      </c>
      <c r="AQ98" s="491" t="str">
        <f t="shared" si="39"/>
        <v/>
      </c>
    </row>
    <row r="99" spans="5:43" customFormat="1" ht="11.25">
      <c r="E99" s="491" t="str">
        <f t="shared" si="25"/>
        <v/>
      </c>
      <c r="G99" s="491" t="str">
        <f t="shared" si="25"/>
        <v/>
      </c>
      <c r="I99" s="491" t="str">
        <f t="shared" si="26"/>
        <v/>
      </c>
      <c r="K99" s="491" t="str">
        <f t="shared" si="27"/>
        <v/>
      </c>
      <c r="M99" s="491" t="str">
        <f t="shared" si="28"/>
        <v/>
      </c>
      <c r="O99" s="491" t="str">
        <f t="shared" si="29"/>
        <v/>
      </c>
      <c r="P99" s="464"/>
      <c r="Q99" s="472" t="str">
        <f t="shared" si="24"/>
        <v/>
      </c>
      <c r="S99" s="491" t="str">
        <f t="shared" si="30"/>
        <v/>
      </c>
      <c r="T99" s="464"/>
      <c r="U99" s="472" t="str">
        <f t="shared" si="21"/>
        <v/>
      </c>
      <c r="V99" s="464"/>
      <c r="W99" s="472" t="str">
        <f t="shared" si="22"/>
        <v/>
      </c>
      <c r="X99" s="464"/>
      <c r="Y99" s="472" t="str">
        <f t="shared" si="23"/>
        <v/>
      </c>
      <c r="AA99" s="491" t="str">
        <f t="shared" si="31"/>
        <v/>
      </c>
      <c r="AC99" s="491" t="str">
        <f t="shared" si="32"/>
        <v/>
      </c>
      <c r="AE99" s="491" t="str">
        <f t="shared" si="33"/>
        <v/>
      </c>
      <c r="AG99" s="491" t="str">
        <f t="shared" si="34"/>
        <v/>
      </c>
      <c r="AI99" s="491" t="str">
        <f t="shared" si="35"/>
        <v/>
      </c>
      <c r="AJ99" s="466"/>
      <c r="AK99" s="473" t="str">
        <f t="shared" si="36"/>
        <v/>
      </c>
      <c r="AM99" s="491" t="str">
        <f t="shared" si="37"/>
        <v/>
      </c>
      <c r="AO99" s="491" t="str">
        <f t="shared" si="38"/>
        <v/>
      </c>
      <c r="AQ99" s="491" t="str">
        <f t="shared" si="39"/>
        <v/>
      </c>
    </row>
    <row r="100" spans="5:43" customFormat="1" ht="11.25">
      <c r="E100" s="491" t="str">
        <f t="shared" si="25"/>
        <v/>
      </c>
      <c r="G100" s="491" t="str">
        <f t="shared" si="25"/>
        <v/>
      </c>
      <c r="I100" s="491" t="str">
        <f t="shared" si="26"/>
        <v/>
      </c>
      <c r="K100" s="491" t="str">
        <f t="shared" si="27"/>
        <v/>
      </c>
      <c r="M100" s="491" t="str">
        <f t="shared" si="28"/>
        <v/>
      </c>
      <c r="O100" s="491" t="str">
        <f t="shared" si="29"/>
        <v/>
      </c>
      <c r="P100" s="464"/>
      <c r="Q100" s="472" t="str">
        <f t="shared" si="24"/>
        <v/>
      </c>
      <c r="S100" s="491" t="str">
        <f t="shared" si="30"/>
        <v/>
      </c>
      <c r="T100" s="464"/>
      <c r="U100" s="472" t="str">
        <f t="shared" si="21"/>
        <v/>
      </c>
      <c r="V100" s="464"/>
      <c r="W100" s="472" t="str">
        <f t="shared" si="22"/>
        <v/>
      </c>
      <c r="X100" s="464"/>
      <c r="Y100" s="472" t="str">
        <f t="shared" si="23"/>
        <v/>
      </c>
      <c r="AA100" s="491" t="str">
        <f t="shared" si="31"/>
        <v/>
      </c>
      <c r="AC100" s="491" t="str">
        <f t="shared" si="32"/>
        <v/>
      </c>
      <c r="AE100" s="491" t="str">
        <f t="shared" si="33"/>
        <v/>
      </c>
      <c r="AG100" s="491" t="str">
        <f t="shared" si="34"/>
        <v/>
      </c>
      <c r="AI100" s="491" t="str">
        <f t="shared" si="35"/>
        <v/>
      </c>
      <c r="AJ100" s="466"/>
      <c r="AK100" s="473" t="str">
        <f t="shared" si="36"/>
        <v/>
      </c>
      <c r="AM100" s="491" t="str">
        <f t="shared" si="37"/>
        <v/>
      </c>
      <c r="AO100" s="491" t="str">
        <f t="shared" si="38"/>
        <v/>
      </c>
      <c r="AQ100" s="491" t="str">
        <f t="shared" si="39"/>
        <v/>
      </c>
    </row>
    <row r="101" spans="5:43" customFormat="1" ht="11.25">
      <c r="E101" s="491" t="str">
        <f t="shared" si="25"/>
        <v/>
      </c>
      <c r="G101" s="491" t="str">
        <f t="shared" si="25"/>
        <v/>
      </c>
      <c r="I101" s="491" t="str">
        <f t="shared" si="26"/>
        <v/>
      </c>
      <c r="K101" s="491" t="str">
        <f t="shared" si="27"/>
        <v/>
      </c>
      <c r="M101" s="491" t="str">
        <f t="shared" si="28"/>
        <v/>
      </c>
      <c r="O101" s="491" t="str">
        <f t="shared" si="29"/>
        <v/>
      </c>
      <c r="P101" s="464"/>
      <c r="Q101" s="472" t="str">
        <f t="shared" si="24"/>
        <v/>
      </c>
      <c r="S101" s="491" t="str">
        <f t="shared" si="30"/>
        <v/>
      </c>
      <c r="T101" s="464"/>
      <c r="U101" s="472" t="str">
        <f t="shared" si="21"/>
        <v/>
      </c>
      <c r="V101" s="464"/>
      <c r="W101" s="472" t="str">
        <f t="shared" si="22"/>
        <v/>
      </c>
      <c r="X101" s="464"/>
      <c r="Y101" s="472" t="str">
        <f t="shared" si="23"/>
        <v/>
      </c>
      <c r="AA101" s="491" t="str">
        <f t="shared" si="31"/>
        <v/>
      </c>
      <c r="AC101" s="491" t="str">
        <f t="shared" si="32"/>
        <v/>
      </c>
      <c r="AE101" s="491" t="str">
        <f t="shared" si="33"/>
        <v/>
      </c>
      <c r="AG101" s="491" t="str">
        <f t="shared" si="34"/>
        <v/>
      </c>
      <c r="AI101" s="491" t="str">
        <f t="shared" si="35"/>
        <v/>
      </c>
      <c r="AJ101" s="466"/>
      <c r="AK101" s="473" t="str">
        <f t="shared" si="36"/>
        <v/>
      </c>
      <c r="AM101" s="491" t="str">
        <f t="shared" si="37"/>
        <v/>
      </c>
      <c r="AO101" s="491" t="str">
        <f t="shared" si="38"/>
        <v/>
      </c>
      <c r="AQ101" s="491" t="str">
        <f t="shared" si="39"/>
        <v/>
      </c>
    </row>
    <row r="102" spans="5:43" customFormat="1" ht="11.25">
      <c r="E102" s="491" t="str">
        <f t="shared" si="25"/>
        <v/>
      </c>
      <c r="G102" s="491" t="str">
        <f t="shared" si="25"/>
        <v/>
      </c>
      <c r="I102" s="491" t="str">
        <f t="shared" si="26"/>
        <v/>
      </c>
      <c r="K102" s="491" t="str">
        <f t="shared" si="27"/>
        <v/>
      </c>
      <c r="M102" s="491" t="str">
        <f t="shared" si="28"/>
        <v/>
      </c>
      <c r="O102" s="491" t="str">
        <f t="shared" si="29"/>
        <v/>
      </c>
      <c r="P102" s="464"/>
      <c r="Q102" s="472" t="str">
        <f t="shared" si="24"/>
        <v/>
      </c>
      <c r="S102" s="491" t="str">
        <f t="shared" si="30"/>
        <v/>
      </c>
      <c r="T102" s="464"/>
      <c r="U102" s="472" t="str">
        <f t="shared" si="21"/>
        <v/>
      </c>
      <c r="V102" s="464"/>
      <c r="W102" s="472" t="str">
        <f t="shared" si="22"/>
        <v/>
      </c>
      <c r="X102" s="464"/>
      <c r="Y102" s="472" t="str">
        <f t="shared" si="23"/>
        <v/>
      </c>
      <c r="AA102" s="491" t="str">
        <f t="shared" si="31"/>
        <v/>
      </c>
      <c r="AC102" s="491" t="str">
        <f t="shared" si="32"/>
        <v/>
      </c>
      <c r="AE102" s="491" t="str">
        <f t="shared" si="33"/>
        <v/>
      </c>
      <c r="AG102" s="491" t="str">
        <f t="shared" si="34"/>
        <v/>
      </c>
      <c r="AI102" s="491" t="str">
        <f t="shared" si="35"/>
        <v/>
      </c>
      <c r="AJ102" s="466"/>
      <c r="AK102" s="473" t="str">
        <f t="shared" si="36"/>
        <v/>
      </c>
      <c r="AM102" s="491" t="str">
        <f t="shared" si="37"/>
        <v/>
      </c>
      <c r="AO102" s="491" t="str">
        <f t="shared" si="38"/>
        <v/>
      </c>
      <c r="AQ102" s="491" t="str">
        <f t="shared" si="39"/>
        <v/>
      </c>
    </row>
    <row r="103" spans="5:43" customFormat="1" ht="11.25">
      <c r="E103" s="491" t="str">
        <f t="shared" si="25"/>
        <v/>
      </c>
      <c r="G103" s="491" t="str">
        <f t="shared" si="25"/>
        <v/>
      </c>
      <c r="I103" s="491" t="str">
        <f t="shared" si="26"/>
        <v/>
      </c>
      <c r="K103" s="491" t="str">
        <f t="shared" si="27"/>
        <v/>
      </c>
      <c r="M103" s="491" t="str">
        <f t="shared" si="28"/>
        <v/>
      </c>
      <c r="O103" s="491" t="str">
        <f t="shared" si="29"/>
        <v/>
      </c>
      <c r="P103" s="464"/>
      <c r="Q103" s="472" t="str">
        <f t="shared" si="24"/>
        <v/>
      </c>
      <c r="S103" s="491" t="str">
        <f t="shared" si="30"/>
        <v/>
      </c>
      <c r="T103" s="464"/>
      <c r="U103" s="472" t="str">
        <f t="shared" si="21"/>
        <v/>
      </c>
      <c r="V103" s="464"/>
      <c r="W103" s="472" t="str">
        <f t="shared" si="22"/>
        <v/>
      </c>
      <c r="X103" s="464"/>
      <c r="Y103" s="472" t="str">
        <f t="shared" si="23"/>
        <v/>
      </c>
      <c r="AA103" s="491" t="str">
        <f t="shared" si="31"/>
        <v/>
      </c>
      <c r="AC103" s="491" t="str">
        <f t="shared" si="32"/>
        <v/>
      </c>
      <c r="AE103" s="491" t="str">
        <f t="shared" si="33"/>
        <v/>
      </c>
      <c r="AG103" s="491" t="str">
        <f t="shared" si="34"/>
        <v/>
      </c>
      <c r="AI103" s="491" t="str">
        <f t="shared" si="35"/>
        <v/>
      </c>
      <c r="AJ103" s="466"/>
      <c r="AK103" s="473" t="str">
        <f t="shared" si="36"/>
        <v/>
      </c>
      <c r="AM103" s="491" t="str">
        <f t="shared" si="37"/>
        <v/>
      </c>
      <c r="AO103" s="491" t="str">
        <f t="shared" si="38"/>
        <v/>
      </c>
      <c r="AQ103" s="491" t="str">
        <f t="shared" si="39"/>
        <v/>
      </c>
    </row>
    <row r="104" spans="5:43" customFormat="1" ht="11.25">
      <c r="E104" s="491" t="str">
        <f t="shared" si="25"/>
        <v/>
      </c>
      <c r="G104" s="491" t="str">
        <f t="shared" si="25"/>
        <v/>
      </c>
      <c r="I104" s="491" t="str">
        <f t="shared" si="26"/>
        <v/>
      </c>
      <c r="K104" s="491" t="str">
        <f t="shared" si="27"/>
        <v/>
      </c>
      <c r="M104" s="491" t="str">
        <f t="shared" si="28"/>
        <v/>
      </c>
      <c r="O104" s="491" t="str">
        <f t="shared" si="29"/>
        <v/>
      </c>
      <c r="P104" s="464"/>
      <c r="Q104" s="472" t="str">
        <f t="shared" si="24"/>
        <v/>
      </c>
      <c r="S104" s="491" t="str">
        <f t="shared" si="30"/>
        <v/>
      </c>
      <c r="T104" s="464"/>
      <c r="U104" s="472" t="str">
        <f t="shared" si="21"/>
        <v/>
      </c>
      <c r="V104" s="464"/>
      <c r="W104" s="472" t="str">
        <f t="shared" si="22"/>
        <v/>
      </c>
      <c r="X104" s="464"/>
      <c r="Y104" s="472" t="str">
        <f t="shared" si="23"/>
        <v/>
      </c>
      <c r="AA104" s="491" t="str">
        <f t="shared" si="31"/>
        <v/>
      </c>
      <c r="AC104" s="491" t="str">
        <f t="shared" si="32"/>
        <v/>
      </c>
      <c r="AE104" s="491" t="str">
        <f t="shared" si="33"/>
        <v/>
      </c>
      <c r="AG104" s="491" t="str">
        <f t="shared" si="34"/>
        <v/>
      </c>
      <c r="AI104" s="491" t="str">
        <f t="shared" si="35"/>
        <v/>
      </c>
      <c r="AJ104" s="466"/>
      <c r="AK104" s="473" t="str">
        <f t="shared" si="36"/>
        <v/>
      </c>
      <c r="AM104" s="491" t="str">
        <f t="shared" si="37"/>
        <v/>
      </c>
      <c r="AO104" s="491" t="str">
        <f t="shared" si="38"/>
        <v/>
      </c>
      <c r="AQ104" s="491" t="str">
        <f t="shared" si="39"/>
        <v/>
      </c>
    </row>
    <row r="105" spans="5:43" customFormat="1" ht="11.25">
      <c r="E105" s="491" t="str">
        <f t="shared" si="25"/>
        <v/>
      </c>
      <c r="G105" s="491" t="str">
        <f t="shared" si="25"/>
        <v/>
      </c>
      <c r="I105" s="491" t="str">
        <f t="shared" si="26"/>
        <v/>
      </c>
      <c r="K105" s="491" t="str">
        <f t="shared" si="27"/>
        <v/>
      </c>
      <c r="M105" s="491" t="str">
        <f t="shared" si="28"/>
        <v/>
      </c>
      <c r="O105" s="491" t="str">
        <f t="shared" si="29"/>
        <v/>
      </c>
      <c r="P105" s="464"/>
      <c r="Q105" s="472" t="str">
        <f t="shared" si="24"/>
        <v/>
      </c>
      <c r="S105" s="491" t="str">
        <f t="shared" si="30"/>
        <v/>
      </c>
      <c r="T105" s="464"/>
      <c r="U105" s="472" t="str">
        <f t="shared" si="21"/>
        <v/>
      </c>
      <c r="V105" s="464"/>
      <c r="W105" s="472" t="str">
        <f t="shared" si="22"/>
        <v/>
      </c>
      <c r="X105" s="464"/>
      <c r="Y105" s="472" t="str">
        <f t="shared" si="23"/>
        <v/>
      </c>
      <c r="AA105" s="491" t="str">
        <f t="shared" si="31"/>
        <v/>
      </c>
      <c r="AC105" s="491" t="str">
        <f t="shared" si="32"/>
        <v/>
      </c>
      <c r="AE105" s="491" t="str">
        <f t="shared" si="33"/>
        <v/>
      </c>
      <c r="AG105" s="491" t="str">
        <f t="shared" si="34"/>
        <v/>
      </c>
      <c r="AI105" s="491" t="str">
        <f t="shared" si="35"/>
        <v/>
      </c>
      <c r="AJ105" s="466"/>
      <c r="AK105" s="473" t="str">
        <f t="shared" si="36"/>
        <v/>
      </c>
      <c r="AM105" s="491" t="str">
        <f t="shared" si="37"/>
        <v/>
      </c>
      <c r="AO105" s="491" t="str">
        <f t="shared" si="38"/>
        <v/>
      </c>
      <c r="AQ105" s="491" t="str">
        <f t="shared" si="39"/>
        <v/>
      </c>
    </row>
    <row r="106" spans="5:43" customFormat="1" ht="11.25">
      <c r="E106" s="491" t="str">
        <f t="shared" si="25"/>
        <v/>
      </c>
      <c r="G106" s="491" t="str">
        <f t="shared" si="25"/>
        <v/>
      </c>
      <c r="I106" s="491" t="str">
        <f t="shared" si="26"/>
        <v/>
      </c>
      <c r="K106" s="491" t="str">
        <f t="shared" si="27"/>
        <v/>
      </c>
      <c r="M106" s="491" t="str">
        <f t="shared" si="28"/>
        <v/>
      </c>
      <c r="O106" s="491" t="str">
        <f t="shared" si="29"/>
        <v/>
      </c>
      <c r="P106" s="464"/>
      <c r="Q106" s="472" t="str">
        <f t="shared" si="24"/>
        <v/>
      </c>
      <c r="S106" s="491" t="str">
        <f t="shared" si="30"/>
        <v/>
      </c>
      <c r="T106" s="464"/>
      <c r="U106" s="472" t="str">
        <f t="shared" si="21"/>
        <v/>
      </c>
      <c r="V106" s="464"/>
      <c r="W106" s="472" t="str">
        <f t="shared" si="22"/>
        <v/>
      </c>
      <c r="X106" s="464"/>
      <c r="Y106" s="472" t="str">
        <f t="shared" si="23"/>
        <v/>
      </c>
      <c r="AA106" s="491" t="str">
        <f t="shared" si="31"/>
        <v/>
      </c>
      <c r="AC106" s="491" t="str">
        <f t="shared" si="32"/>
        <v/>
      </c>
      <c r="AE106" s="491" t="str">
        <f t="shared" si="33"/>
        <v/>
      </c>
      <c r="AG106" s="491" t="str">
        <f t="shared" si="34"/>
        <v/>
      </c>
      <c r="AI106" s="491" t="str">
        <f t="shared" si="35"/>
        <v/>
      </c>
      <c r="AJ106" s="466"/>
      <c r="AK106" s="473" t="str">
        <f t="shared" si="36"/>
        <v/>
      </c>
      <c r="AM106" s="491" t="str">
        <f t="shared" si="37"/>
        <v/>
      </c>
      <c r="AO106" s="491" t="str">
        <f t="shared" si="38"/>
        <v/>
      </c>
      <c r="AQ106" s="491" t="str">
        <f t="shared" si="39"/>
        <v/>
      </c>
    </row>
    <row r="107" spans="5:43" customFormat="1" ht="11.25">
      <c r="E107" s="491" t="str">
        <f t="shared" si="25"/>
        <v/>
      </c>
      <c r="G107" s="491" t="str">
        <f t="shared" si="25"/>
        <v/>
      </c>
      <c r="I107" s="491" t="str">
        <f t="shared" si="26"/>
        <v/>
      </c>
      <c r="K107" s="491" t="str">
        <f t="shared" si="27"/>
        <v/>
      </c>
      <c r="M107" s="491" t="str">
        <f t="shared" si="28"/>
        <v/>
      </c>
      <c r="O107" s="491" t="str">
        <f t="shared" si="29"/>
        <v/>
      </c>
      <c r="P107" s="464"/>
      <c r="Q107" s="472" t="str">
        <f t="shared" si="24"/>
        <v/>
      </c>
      <c r="S107" s="491" t="str">
        <f t="shared" si="30"/>
        <v/>
      </c>
      <c r="T107" s="464"/>
      <c r="U107" s="472" t="str">
        <f t="shared" si="21"/>
        <v/>
      </c>
      <c r="V107" s="464"/>
      <c r="W107" s="472" t="str">
        <f t="shared" si="22"/>
        <v/>
      </c>
      <c r="X107" s="464"/>
      <c r="Y107" s="472" t="str">
        <f t="shared" si="23"/>
        <v/>
      </c>
      <c r="AA107" s="491" t="str">
        <f t="shared" si="31"/>
        <v/>
      </c>
      <c r="AC107" s="491" t="str">
        <f t="shared" si="32"/>
        <v/>
      </c>
      <c r="AE107" s="491" t="str">
        <f t="shared" si="33"/>
        <v/>
      </c>
      <c r="AG107" s="491" t="str">
        <f t="shared" si="34"/>
        <v/>
      </c>
      <c r="AI107" s="491" t="str">
        <f t="shared" si="35"/>
        <v/>
      </c>
      <c r="AJ107" s="466"/>
      <c r="AK107" s="473" t="str">
        <f t="shared" si="36"/>
        <v/>
      </c>
      <c r="AM107" s="491" t="str">
        <f t="shared" si="37"/>
        <v/>
      </c>
      <c r="AO107" s="491" t="str">
        <f t="shared" si="38"/>
        <v/>
      </c>
      <c r="AQ107" s="491" t="str">
        <f t="shared" si="39"/>
        <v/>
      </c>
    </row>
    <row r="108" spans="5:43" customFormat="1" ht="11.25">
      <c r="E108" s="491" t="str">
        <f t="shared" si="25"/>
        <v/>
      </c>
      <c r="G108" s="491" t="str">
        <f t="shared" si="25"/>
        <v/>
      </c>
      <c r="I108" s="491" t="str">
        <f t="shared" si="26"/>
        <v/>
      </c>
      <c r="K108" s="491" t="str">
        <f t="shared" si="27"/>
        <v/>
      </c>
      <c r="M108" s="491" t="str">
        <f t="shared" si="28"/>
        <v/>
      </c>
      <c r="O108" s="491" t="str">
        <f t="shared" si="29"/>
        <v/>
      </c>
      <c r="P108" s="464"/>
      <c r="Q108" s="472" t="str">
        <f t="shared" si="24"/>
        <v/>
      </c>
      <c r="S108" s="491" t="str">
        <f t="shared" si="30"/>
        <v/>
      </c>
      <c r="T108" s="464"/>
      <c r="U108" s="472" t="str">
        <f t="shared" si="21"/>
        <v/>
      </c>
      <c r="V108" s="464"/>
      <c r="W108" s="472" t="str">
        <f t="shared" si="22"/>
        <v/>
      </c>
      <c r="X108" s="464"/>
      <c r="Y108" s="472" t="str">
        <f t="shared" si="23"/>
        <v/>
      </c>
      <c r="AA108" s="491" t="str">
        <f t="shared" si="31"/>
        <v/>
      </c>
      <c r="AC108" s="491" t="str">
        <f t="shared" si="32"/>
        <v/>
      </c>
      <c r="AE108" s="491" t="str">
        <f t="shared" si="33"/>
        <v/>
      </c>
      <c r="AG108" s="491" t="str">
        <f t="shared" si="34"/>
        <v/>
      </c>
      <c r="AI108" s="491" t="str">
        <f t="shared" si="35"/>
        <v/>
      </c>
      <c r="AJ108" s="466"/>
      <c r="AK108" s="473" t="str">
        <f t="shared" si="36"/>
        <v/>
      </c>
      <c r="AM108" s="491" t="str">
        <f t="shared" si="37"/>
        <v/>
      </c>
      <c r="AO108" s="491" t="str">
        <f t="shared" si="38"/>
        <v/>
      </c>
      <c r="AQ108" s="491" t="str">
        <f t="shared" si="39"/>
        <v/>
      </c>
    </row>
    <row r="109" spans="5:43" customFormat="1" ht="11.25">
      <c r="E109" s="491" t="str">
        <f t="shared" si="25"/>
        <v/>
      </c>
      <c r="G109" s="491" t="str">
        <f t="shared" si="25"/>
        <v/>
      </c>
      <c r="I109" s="491" t="str">
        <f t="shared" si="26"/>
        <v/>
      </c>
      <c r="K109" s="491" t="str">
        <f t="shared" si="27"/>
        <v/>
      </c>
      <c r="M109" s="491" t="str">
        <f t="shared" si="28"/>
        <v/>
      </c>
      <c r="O109" s="491" t="str">
        <f t="shared" si="29"/>
        <v/>
      </c>
      <c r="P109" s="464"/>
      <c r="Q109" s="472" t="str">
        <f t="shared" si="24"/>
        <v/>
      </c>
      <c r="S109" s="491" t="str">
        <f t="shared" si="30"/>
        <v/>
      </c>
      <c r="T109" s="464"/>
      <c r="U109" s="472" t="str">
        <f t="shared" si="21"/>
        <v/>
      </c>
      <c r="V109" s="464"/>
      <c r="W109" s="472" t="str">
        <f t="shared" si="22"/>
        <v/>
      </c>
      <c r="X109" s="464"/>
      <c r="Y109" s="472" t="str">
        <f t="shared" si="23"/>
        <v/>
      </c>
      <c r="AA109" s="491" t="str">
        <f t="shared" si="31"/>
        <v/>
      </c>
      <c r="AC109" s="491" t="str">
        <f t="shared" si="32"/>
        <v/>
      </c>
      <c r="AE109" s="491" t="str">
        <f t="shared" si="33"/>
        <v/>
      </c>
      <c r="AG109" s="491" t="str">
        <f t="shared" si="34"/>
        <v/>
      </c>
      <c r="AI109" s="491" t="str">
        <f t="shared" si="35"/>
        <v/>
      </c>
      <c r="AJ109" s="466"/>
      <c r="AK109" s="473" t="str">
        <f t="shared" si="36"/>
        <v/>
      </c>
      <c r="AM109" s="491" t="str">
        <f t="shared" si="37"/>
        <v/>
      </c>
      <c r="AO109" s="491" t="str">
        <f t="shared" si="38"/>
        <v/>
      </c>
      <c r="AQ109" s="491" t="str">
        <f t="shared" si="39"/>
        <v/>
      </c>
    </row>
    <row r="110" spans="5:43" customFormat="1" ht="11.25">
      <c r="E110" s="491" t="str">
        <f t="shared" si="25"/>
        <v/>
      </c>
      <c r="G110" s="491" t="str">
        <f t="shared" si="25"/>
        <v/>
      </c>
      <c r="I110" s="491" t="str">
        <f t="shared" si="26"/>
        <v/>
      </c>
      <c r="K110" s="491" t="str">
        <f t="shared" si="27"/>
        <v/>
      </c>
      <c r="M110" s="491" t="str">
        <f t="shared" si="28"/>
        <v/>
      </c>
      <c r="O110" s="491" t="str">
        <f t="shared" si="29"/>
        <v/>
      </c>
      <c r="P110" s="464"/>
      <c r="Q110" s="472" t="str">
        <f t="shared" si="24"/>
        <v/>
      </c>
      <c r="S110" s="491" t="str">
        <f t="shared" si="30"/>
        <v/>
      </c>
      <c r="T110" s="464"/>
      <c r="U110" s="472" t="str">
        <f t="shared" si="21"/>
        <v/>
      </c>
      <c r="V110" s="464"/>
      <c r="W110" s="472" t="str">
        <f t="shared" si="22"/>
        <v/>
      </c>
      <c r="X110" s="464"/>
      <c r="Y110" s="472" t="str">
        <f t="shared" si="23"/>
        <v/>
      </c>
      <c r="AA110" s="491" t="str">
        <f t="shared" si="31"/>
        <v/>
      </c>
      <c r="AC110" s="491" t="str">
        <f t="shared" si="32"/>
        <v/>
      </c>
      <c r="AE110" s="491" t="str">
        <f t="shared" si="33"/>
        <v/>
      </c>
      <c r="AG110" s="491" t="str">
        <f t="shared" si="34"/>
        <v/>
      </c>
      <c r="AI110" s="491" t="str">
        <f t="shared" si="35"/>
        <v/>
      </c>
      <c r="AJ110" s="466"/>
      <c r="AK110" s="473" t="str">
        <f t="shared" si="36"/>
        <v/>
      </c>
      <c r="AM110" s="491" t="str">
        <f t="shared" si="37"/>
        <v/>
      </c>
      <c r="AO110" s="491" t="str">
        <f t="shared" si="38"/>
        <v/>
      </c>
      <c r="AQ110" s="491" t="str">
        <f t="shared" si="39"/>
        <v/>
      </c>
    </row>
    <row r="111" spans="5:43" customFormat="1" ht="11.25">
      <c r="E111" s="491" t="str">
        <f t="shared" si="25"/>
        <v/>
      </c>
      <c r="G111" s="491" t="str">
        <f t="shared" si="25"/>
        <v/>
      </c>
      <c r="I111" s="491" t="str">
        <f t="shared" si="26"/>
        <v/>
      </c>
      <c r="K111" s="491" t="str">
        <f t="shared" si="27"/>
        <v/>
      </c>
      <c r="M111" s="491" t="str">
        <f t="shared" si="28"/>
        <v/>
      </c>
      <c r="O111" s="491" t="str">
        <f t="shared" si="29"/>
        <v/>
      </c>
      <c r="P111" s="464"/>
      <c r="Q111" s="472" t="str">
        <f t="shared" si="24"/>
        <v/>
      </c>
      <c r="S111" s="491" t="str">
        <f t="shared" si="30"/>
        <v/>
      </c>
      <c r="T111" s="464"/>
      <c r="U111" s="472" t="str">
        <f t="shared" si="21"/>
        <v/>
      </c>
      <c r="V111" s="464"/>
      <c r="W111" s="472" t="str">
        <f t="shared" si="22"/>
        <v/>
      </c>
      <c r="X111" s="464"/>
      <c r="Y111" s="472" t="str">
        <f t="shared" si="23"/>
        <v/>
      </c>
      <c r="AA111" s="491" t="str">
        <f t="shared" si="31"/>
        <v/>
      </c>
      <c r="AC111" s="491" t="str">
        <f t="shared" si="32"/>
        <v/>
      </c>
      <c r="AE111" s="491" t="str">
        <f t="shared" si="33"/>
        <v/>
      </c>
      <c r="AG111" s="491" t="str">
        <f t="shared" si="34"/>
        <v/>
      </c>
      <c r="AI111" s="491" t="str">
        <f t="shared" si="35"/>
        <v/>
      </c>
      <c r="AJ111" s="466"/>
      <c r="AK111" s="473" t="str">
        <f t="shared" si="36"/>
        <v/>
      </c>
      <c r="AM111" s="491" t="str">
        <f t="shared" si="37"/>
        <v/>
      </c>
      <c r="AO111" s="491" t="str">
        <f t="shared" si="38"/>
        <v/>
      </c>
      <c r="AQ111" s="491" t="str">
        <f t="shared" si="39"/>
        <v/>
      </c>
    </row>
    <row r="112" spans="5:43" customFormat="1" ht="11.25">
      <c r="E112" s="491" t="str">
        <f t="shared" si="25"/>
        <v/>
      </c>
      <c r="G112" s="491" t="str">
        <f t="shared" si="25"/>
        <v/>
      </c>
      <c r="I112" s="491" t="str">
        <f t="shared" si="26"/>
        <v/>
      </c>
      <c r="K112" s="491" t="str">
        <f t="shared" si="27"/>
        <v/>
      </c>
      <c r="M112" s="491" t="str">
        <f t="shared" si="28"/>
        <v/>
      </c>
      <c r="O112" s="491" t="str">
        <f t="shared" si="29"/>
        <v/>
      </c>
      <c r="P112" s="464"/>
      <c r="Q112" s="472" t="str">
        <f t="shared" si="24"/>
        <v/>
      </c>
      <c r="S112" s="491" t="str">
        <f t="shared" si="30"/>
        <v/>
      </c>
      <c r="T112" s="464"/>
      <c r="U112" s="472" t="str">
        <f t="shared" si="21"/>
        <v/>
      </c>
      <c r="V112" s="464"/>
      <c r="W112" s="472" t="str">
        <f t="shared" si="22"/>
        <v/>
      </c>
      <c r="X112" s="464"/>
      <c r="Y112" s="472" t="str">
        <f t="shared" si="23"/>
        <v/>
      </c>
      <c r="AA112" s="491" t="str">
        <f t="shared" si="31"/>
        <v/>
      </c>
      <c r="AC112" s="491" t="str">
        <f t="shared" si="32"/>
        <v/>
      </c>
      <c r="AE112" s="491" t="str">
        <f t="shared" si="33"/>
        <v/>
      </c>
      <c r="AG112" s="491" t="str">
        <f t="shared" si="34"/>
        <v/>
      </c>
      <c r="AI112" s="491" t="str">
        <f t="shared" si="35"/>
        <v/>
      </c>
      <c r="AJ112" s="466"/>
      <c r="AK112" s="473" t="str">
        <f t="shared" si="36"/>
        <v/>
      </c>
      <c r="AM112" s="491" t="str">
        <f t="shared" si="37"/>
        <v/>
      </c>
      <c r="AO112" s="491" t="str">
        <f t="shared" si="38"/>
        <v/>
      </c>
      <c r="AQ112" s="491" t="str">
        <f t="shared" si="39"/>
        <v/>
      </c>
    </row>
    <row r="113" spans="5:43" customFormat="1" ht="11.25">
      <c r="E113" s="491" t="str">
        <f t="shared" si="25"/>
        <v/>
      </c>
      <c r="G113" s="491" t="str">
        <f t="shared" si="25"/>
        <v/>
      </c>
      <c r="I113" s="491" t="str">
        <f t="shared" si="26"/>
        <v/>
      </c>
      <c r="K113" s="491" t="str">
        <f t="shared" si="27"/>
        <v/>
      </c>
      <c r="M113" s="491" t="str">
        <f t="shared" si="28"/>
        <v/>
      </c>
      <c r="O113" s="491" t="str">
        <f t="shared" si="29"/>
        <v/>
      </c>
      <c r="P113" s="464"/>
      <c r="Q113" s="472" t="str">
        <f t="shared" si="24"/>
        <v/>
      </c>
      <c r="S113" s="491" t="str">
        <f t="shared" si="30"/>
        <v/>
      </c>
      <c r="T113" s="464"/>
      <c r="U113" s="472" t="str">
        <f t="shared" si="21"/>
        <v/>
      </c>
      <c r="V113" s="464"/>
      <c r="W113" s="472" t="str">
        <f t="shared" si="22"/>
        <v/>
      </c>
      <c r="X113" s="464"/>
      <c r="Y113" s="472" t="str">
        <f t="shared" si="23"/>
        <v/>
      </c>
      <c r="AA113" s="491" t="str">
        <f t="shared" si="31"/>
        <v/>
      </c>
      <c r="AC113" s="491" t="str">
        <f t="shared" si="32"/>
        <v/>
      </c>
      <c r="AE113" s="491" t="str">
        <f t="shared" si="33"/>
        <v/>
      </c>
      <c r="AG113" s="491" t="str">
        <f t="shared" si="34"/>
        <v/>
      </c>
      <c r="AI113" s="491" t="str">
        <f t="shared" si="35"/>
        <v/>
      </c>
      <c r="AJ113" s="466"/>
      <c r="AK113" s="473" t="str">
        <f t="shared" si="36"/>
        <v/>
      </c>
      <c r="AM113" s="491" t="str">
        <f t="shared" si="37"/>
        <v/>
      </c>
      <c r="AO113" s="491" t="str">
        <f t="shared" si="38"/>
        <v/>
      </c>
      <c r="AQ113" s="491" t="str">
        <f t="shared" si="39"/>
        <v/>
      </c>
    </row>
    <row r="114" spans="5:43" customFormat="1" ht="11.25">
      <c r="E114" s="491" t="str">
        <f t="shared" si="25"/>
        <v/>
      </c>
      <c r="G114" s="491" t="str">
        <f t="shared" si="25"/>
        <v/>
      </c>
      <c r="I114" s="491" t="str">
        <f t="shared" si="26"/>
        <v/>
      </c>
      <c r="K114" s="491" t="str">
        <f t="shared" si="27"/>
        <v/>
      </c>
      <c r="M114" s="491" t="str">
        <f t="shared" si="28"/>
        <v/>
      </c>
      <c r="O114" s="491" t="str">
        <f t="shared" si="29"/>
        <v/>
      </c>
      <c r="P114" s="464"/>
      <c r="Q114" s="472" t="str">
        <f t="shared" si="24"/>
        <v/>
      </c>
      <c r="S114" s="491" t="str">
        <f t="shared" si="30"/>
        <v/>
      </c>
      <c r="T114" s="464"/>
      <c r="U114" s="472" t="str">
        <f t="shared" ref="U114:U177" si="40">IF(OR($B114=0,T114=0),"",T114/$B114)</f>
        <v/>
      </c>
      <c r="V114" s="464"/>
      <c r="W114" s="472" t="str">
        <f t="shared" ref="W114:W177" si="41">IF(OR($B114=0,V114=0),"",V114/$B114)</f>
        <v/>
      </c>
      <c r="X114" s="464"/>
      <c r="Y114" s="472" t="str">
        <f t="shared" ref="Y114:Y177" si="42">IF(OR($B114=0,X114=0),"",X114/$B114)</f>
        <v/>
      </c>
      <c r="AA114" s="491" t="str">
        <f t="shared" si="31"/>
        <v/>
      </c>
      <c r="AC114" s="491" t="str">
        <f t="shared" si="32"/>
        <v/>
      </c>
      <c r="AE114" s="491" t="str">
        <f t="shared" si="33"/>
        <v/>
      </c>
      <c r="AG114" s="491" t="str">
        <f t="shared" si="34"/>
        <v/>
      </c>
      <c r="AI114" s="491" t="str">
        <f t="shared" si="35"/>
        <v/>
      </c>
      <c r="AJ114" s="466"/>
      <c r="AK114" s="473" t="str">
        <f t="shared" si="36"/>
        <v/>
      </c>
      <c r="AM114" s="491" t="str">
        <f t="shared" si="37"/>
        <v/>
      </c>
      <c r="AO114" s="491" t="str">
        <f t="shared" si="38"/>
        <v/>
      </c>
      <c r="AQ114" s="491" t="str">
        <f t="shared" si="39"/>
        <v/>
      </c>
    </row>
    <row r="115" spans="5:43" customFormat="1" ht="11.25">
      <c r="E115" s="491" t="str">
        <f t="shared" si="25"/>
        <v/>
      </c>
      <c r="G115" s="491" t="str">
        <f t="shared" si="25"/>
        <v/>
      </c>
      <c r="I115" s="491" t="str">
        <f t="shared" si="26"/>
        <v/>
      </c>
      <c r="K115" s="491" t="str">
        <f t="shared" si="27"/>
        <v/>
      </c>
      <c r="M115" s="491" t="str">
        <f t="shared" si="28"/>
        <v/>
      </c>
      <c r="O115" s="491" t="str">
        <f t="shared" si="29"/>
        <v/>
      </c>
      <c r="P115" s="464"/>
      <c r="Q115" s="472" t="str">
        <f t="shared" si="24"/>
        <v/>
      </c>
      <c r="S115" s="491" t="str">
        <f t="shared" si="30"/>
        <v/>
      </c>
      <c r="T115" s="464"/>
      <c r="U115" s="472" t="str">
        <f t="shared" si="40"/>
        <v/>
      </c>
      <c r="V115" s="464"/>
      <c r="W115" s="472" t="str">
        <f t="shared" si="41"/>
        <v/>
      </c>
      <c r="X115" s="464"/>
      <c r="Y115" s="472" t="str">
        <f t="shared" si="42"/>
        <v/>
      </c>
      <c r="AA115" s="491" t="str">
        <f t="shared" si="31"/>
        <v/>
      </c>
      <c r="AC115" s="491" t="str">
        <f t="shared" si="32"/>
        <v/>
      </c>
      <c r="AE115" s="491" t="str">
        <f t="shared" si="33"/>
        <v/>
      </c>
      <c r="AG115" s="491" t="str">
        <f t="shared" si="34"/>
        <v/>
      </c>
      <c r="AI115" s="491" t="str">
        <f t="shared" si="35"/>
        <v/>
      </c>
      <c r="AJ115" s="466"/>
      <c r="AK115" s="473" t="str">
        <f t="shared" si="36"/>
        <v/>
      </c>
      <c r="AM115" s="491" t="str">
        <f t="shared" si="37"/>
        <v/>
      </c>
      <c r="AO115" s="491" t="str">
        <f t="shared" si="38"/>
        <v/>
      </c>
      <c r="AQ115" s="491" t="str">
        <f t="shared" si="39"/>
        <v/>
      </c>
    </row>
    <row r="116" spans="5:43" customFormat="1" ht="11.25">
      <c r="E116" s="491" t="str">
        <f t="shared" si="25"/>
        <v/>
      </c>
      <c r="G116" s="491" t="str">
        <f t="shared" si="25"/>
        <v/>
      </c>
      <c r="I116" s="491" t="str">
        <f t="shared" si="26"/>
        <v/>
      </c>
      <c r="K116" s="491" t="str">
        <f t="shared" si="27"/>
        <v/>
      </c>
      <c r="M116" s="491" t="str">
        <f t="shared" si="28"/>
        <v/>
      </c>
      <c r="O116" s="491" t="str">
        <f t="shared" si="29"/>
        <v/>
      </c>
      <c r="P116" s="464"/>
      <c r="Q116" s="472" t="str">
        <f t="shared" si="24"/>
        <v/>
      </c>
      <c r="S116" s="491" t="str">
        <f t="shared" si="30"/>
        <v/>
      </c>
      <c r="T116" s="464"/>
      <c r="U116" s="472" t="str">
        <f t="shared" si="40"/>
        <v/>
      </c>
      <c r="V116" s="464"/>
      <c r="W116" s="472" t="str">
        <f t="shared" si="41"/>
        <v/>
      </c>
      <c r="X116" s="464"/>
      <c r="Y116" s="472" t="str">
        <f t="shared" si="42"/>
        <v/>
      </c>
      <c r="AA116" s="491" t="str">
        <f t="shared" si="31"/>
        <v/>
      </c>
      <c r="AC116" s="491" t="str">
        <f t="shared" si="32"/>
        <v/>
      </c>
      <c r="AE116" s="491" t="str">
        <f t="shared" si="33"/>
        <v/>
      </c>
      <c r="AG116" s="491" t="str">
        <f t="shared" si="34"/>
        <v/>
      </c>
      <c r="AI116" s="491" t="str">
        <f t="shared" si="35"/>
        <v/>
      </c>
      <c r="AJ116" s="466"/>
      <c r="AK116" s="473" t="str">
        <f t="shared" si="36"/>
        <v/>
      </c>
      <c r="AM116" s="491" t="str">
        <f t="shared" si="37"/>
        <v/>
      </c>
      <c r="AO116" s="491" t="str">
        <f t="shared" si="38"/>
        <v/>
      </c>
      <c r="AQ116" s="491" t="str">
        <f t="shared" si="39"/>
        <v/>
      </c>
    </row>
    <row r="117" spans="5:43" customFormat="1" ht="11.25">
      <c r="E117" s="491" t="str">
        <f t="shared" si="25"/>
        <v/>
      </c>
      <c r="G117" s="491" t="str">
        <f t="shared" si="25"/>
        <v/>
      </c>
      <c r="I117" s="491" t="str">
        <f t="shared" si="26"/>
        <v/>
      </c>
      <c r="K117" s="491" t="str">
        <f t="shared" si="27"/>
        <v/>
      </c>
      <c r="M117" s="491" t="str">
        <f t="shared" si="28"/>
        <v/>
      </c>
      <c r="O117" s="491" t="str">
        <f t="shared" si="29"/>
        <v/>
      </c>
      <c r="P117" s="464"/>
      <c r="Q117" s="472" t="str">
        <f t="shared" si="24"/>
        <v/>
      </c>
      <c r="S117" s="491" t="str">
        <f t="shared" si="30"/>
        <v/>
      </c>
      <c r="T117" s="464"/>
      <c r="U117" s="472" t="str">
        <f t="shared" si="40"/>
        <v/>
      </c>
      <c r="V117" s="464"/>
      <c r="W117" s="472" t="str">
        <f t="shared" si="41"/>
        <v/>
      </c>
      <c r="X117" s="464"/>
      <c r="Y117" s="472" t="str">
        <f t="shared" si="42"/>
        <v/>
      </c>
      <c r="AA117" s="491" t="str">
        <f t="shared" si="31"/>
        <v/>
      </c>
      <c r="AC117" s="491" t="str">
        <f t="shared" si="32"/>
        <v/>
      </c>
      <c r="AE117" s="491" t="str">
        <f t="shared" si="33"/>
        <v/>
      </c>
      <c r="AG117" s="491" t="str">
        <f t="shared" si="34"/>
        <v/>
      </c>
      <c r="AI117" s="491" t="str">
        <f t="shared" si="35"/>
        <v/>
      </c>
      <c r="AJ117" s="466"/>
      <c r="AK117" s="473" t="str">
        <f t="shared" si="36"/>
        <v/>
      </c>
      <c r="AM117" s="491" t="str">
        <f t="shared" si="37"/>
        <v/>
      </c>
      <c r="AO117" s="491" t="str">
        <f t="shared" si="38"/>
        <v/>
      </c>
      <c r="AQ117" s="491" t="str">
        <f t="shared" si="39"/>
        <v/>
      </c>
    </row>
    <row r="118" spans="5:43" customFormat="1" ht="11.25">
      <c r="E118" s="491" t="str">
        <f t="shared" si="25"/>
        <v/>
      </c>
      <c r="G118" s="491" t="str">
        <f t="shared" si="25"/>
        <v/>
      </c>
      <c r="I118" s="491" t="str">
        <f t="shared" si="26"/>
        <v/>
      </c>
      <c r="K118" s="491" t="str">
        <f t="shared" si="27"/>
        <v/>
      </c>
      <c r="M118" s="491" t="str">
        <f t="shared" si="28"/>
        <v/>
      </c>
      <c r="O118" s="491" t="str">
        <f t="shared" si="29"/>
        <v/>
      </c>
      <c r="P118" s="464"/>
      <c r="Q118" s="472" t="str">
        <f t="shared" si="24"/>
        <v/>
      </c>
      <c r="S118" s="491" t="str">
        <f t="shared" si="30"/>
        <v/>
      </c>
      <c r="T118" s="464"/>
      <c r="U118" s="472" t="str">
        <f t="shared" si="40"/>
        <v/>
      </c>
      <c r="V118" s="464"/>
      <c r="W118" s="472" t="str">
        <f t="shared" si="41"/>
        <v/>
      </c>
      <c r="X118" s="464"/>
      <c r="Y118" s="472" t="str">
        <f t="shared" si="42"/>
        <v/>
      </c>
      <c r="AA118" s="491" t="str">
        <f t="shared" si="31"/>
        <v/>
      </c>
      <c r="AC118" s="491" t="str">
        <f t="shared" si="32"/>
        <v/>
      </c>
      <c r="AE118" s="491" t="str">
        <f t="shared" si="33"/>
        <v/>
      </c>
      <c r="AG118" s="491" t="str">
        <f t="shared" si="34"/>
        <v/>
      </c>
      <c r="AI118" s="491" t="str">
        <f t="shared" si="35"/>
        <v/>
      </c>
      <c r="AJ118" s="466"/>
      <c r="AK118" s="473" t="str">
        <f t="shared" si="36"/>
        <v/>
      </c>
      <c r="AM118" s="491" t="str">
        <f t="shared" si="37"/>
        <v/>
      </c>
      <c r="AO118" s="491" t="str">
        <f t="shared" si="38"/>
        <v/>
      </c>
      <c r="AQ118" s="491" t="str">
        <f t="shared" si="39"/>
        <v/>
      </c>
    </row>
    <row r="119" spans="5:43" customFormat="1" ht="11.25">
      <c r="E119" s="491" t="str">
        <f t="shared" si="25"/>
        <v/>
      </c>
      <c r="G119" s="491" t="str">
        <f t="shared" si="25"/>
        <v/>
      </c>
      <c r="I119" s="491" t="str">
        <f t="shared" si="26"/>
        <v/>
      </c>
      <c r="K119" s="491" t="str">
        <f t="shared" si="27"/>
        <v/>
      </c>
      <c r="M119" s="491" t="str">
        <f t="shared" si="28"/>
        <v/>
      </c>
      <c r="O119" s="491" t="str">
        <f t="shared" si="29"/>
        <v/>
      </c>
      <c r="P119" s="464"/>
      <c r="Q119" s="472" t="str">
        <f t="shared" si="24"/>
        <v/>
      </c>
      <c r="S119" s="491" t="str">
        <f t="shared" si="30"/>
        <v/>
      </c>
      <c r="T119" s="464"/>
      <c r="U119" s="472" t="str">
        <f t="shared" si="40"/>
        <v/>
      </c>
      <c r="V119" s="464"/>
      <c r="W119" s="472" t="str">
        <f t="shared" si="41"/>
        <v/>
      </c>
      <c r="X119" s="464"/>
      <c r="Y119" s="472" t="str">
        <f t="shared" si="42"/>
        <v/>
      </c>
      <c r="AA119" s="491" t="str">
        <f t="shared" si="31"/>
        <v/>
      </c>
      <c r="AC119" s="491" t="str">
        <f t="shared" si="32"/>
        <v/>
      </c>
      <c r="AE119" s="491" t="str">
        <f t="shared" si="33"/>
        <v/>
      </c>
      <c r="AG119" s="491" t="str">
        <f t="shared" si="34"/>
        <v/>
      </c>
      <c r="AI119" s="491" t="str">
        <f t="shared" si="35"/>
        <v/>
      </c>
      <c r="AJ119" s="466"/>
      <c r="AK119" s="473" t="str">
        <f t="shared" si="36"/>
        <v/>
      </c>
      <c r="AM119" s="491" t="str">
        <f t="shared" si="37"/>
        <v/>
      </c>
      <c r="AO119" s="491" t="str">
        <f t="shared" si="38"/>
        <v/>
      </c>
      <c r="AQ119" s="491" t="str">
        <f t="shared" si="39"/>
        <v/>
      </c>
    </row>
    <row r="120" spans="5:43" customFormat="1" ht="11.25">
      <c r="E120" s="491" t="str">
        <f t="shared" si="25"/>
        <v/>
      </c>
      <c r="G120" s="491" t="str">
        <f t="shared" si="25"/>
        <v/>
      </c>
      <c r="I120" s="491" t="str">
        <f t="shared" si="26"/>
        <v/>
      </c>
      <c r="K120" s="491" t="str">
        <f t="shared" si="27"/>
        <v/>
      </c>
      <c r="M120" s="491" t="str">
        <f t="shared" si="28"/>
        <v/>
      </c>
      <c r="O120" s="491" t="str">
        <f t="shared" si="29"/>
        <v/>
      </c>
      <c r="P120" s="464"/>
      <c r="Q120" s="472" t="str">
        <f t="shared" si="24"/>
        <v/>
      </c>
      <c r="S120" s="491" t="str">
        <f t="shared" si="30"/>
        <v/>
      </c>
      <c r="T120" s="464"/>
      <c r="U120" s="472" t="str">
        <f t="shared" si="40"/>
        <v/>
      </c>
      <c r="V120" s="464"/>
      <c r="W120" s="472" t="str">
        <f t="shared" si="41"/>
        <v/>
      </c>
      <c r="X120" s="464"/>
      <c r="Y120" s="472" t="str">
        <f t="shared" si="42"/>
        <v/>
      </c>
      <c r="AA120" s="491" t="str">
        <f t="shared" si="31"/>
        <v/>
      </c>
      <c r="AC120" s="491" t="str">
        <f t="shared" si="32"/>
        <v/>
      </c>
      <c r="AE120" s="491" t="str">
        <f t="shared" si="33"/>
        <v/>
      </c>
      <c r="AG120" s="491" t="str">
        <f t="shared" si="34"/>
        <v/>
      </c>
      <c r="AI120" s="491" t="str">
        <f t="shared" si="35"/>
        <v/>
      </c>
      <c r="AJ120" s="466"/>
      <c r="AK120" s="473" t="str">
        <f t="shared" si="36"/>
        <v/>
      </c>
      <c r="AM120" s="491" t="str">
        <f t="shared" si="37"/>
        <v/>
      </c>
      <c r="AO120" s="491" t="str">
        <f t="shared" si="38"/>
        <v/>
      </c>
      <c r="AQ120" s="491" t="str">
        <f t="shared" si="39"/>
        <v/>
      </c>
    </row>
    <row r="121" spans="5:43" customFormat="1" ht="11.25">
      <c r="E121" s="491" t="str">
        <f t="shared" si="25"/>
        <v/>
      </c>
      <c r="G121" s="491" t="str">
        <f t="shared" si="25"/>
        <v/>
      </c>
      <c r="I121" s="491" t="str">
        <f t="shared" si="26"/>
        <v/>
      </c>
      <c r="K121" s="491" t="str">
        <f t="shared" si="27"/>
        <v/>
      </c>
      <c r="M121" s="491" t="str">
        <f t="shared" si="28"/>
        <v/>
      </c>
      <c r="O121" s="491" t="str">
        <f t="shared" si="29"/>
        <v/>
      </c>
      <c r="P121" s="464"/>
      <c r="Q121" s="472" t="str">
        <f t="shared" ref="Q121:Q184" si="43">IF(OR($B121=0,P121=0),"",P121/$B121)</f>
        <v/>
      </c>
      <c r="S121" s="491" t="str">
        <f t="shared" si="30"/>
        <v/>
      </c>
      <c r="T121" s="464"/>
      <c r="U121" s="472" t="str">
        <f t="shared" si="40"/>
        <v/>
      </c>
      <c r="V121" s="464"/>
      <c r="W121" s="472" t="str">
        <f t="shared" si="41"/>
        <v/>
      </c>
      <c r="X121" s="464"/>
      <c r="Y121" s="472" t="str">
        <f t="shared" si="42"/>
        <v/>
      </c>
      <c r="AA121" s="491" t="str">
        <f t="shared" si="31"/>
        <v/>
      </c>
      <c r="AC121" s="491" t="str">
        <f t="shared" si="32"/>
        <v/>
      </c>
      <c r="AE121" s="491" t="str">
        <f t="shared" si="33"/>
        <v/>
      </c>
      <c r="AG121" s="491" t="str">
        <f t="shared" si="34"/>
        <v/>
      </c>
      <c r="AI121" s="491" t="str">
        <f t="shared" si="35"/>
        <v/>
      </c>
      <c r="AJ121" s="466"/>
      <c r="AK121" s="473" t="str">
        <f t="shared" si="36"/>
        <v/>
      </c>
      <c r="AM121" s="491" t="str">
        <f t="shared" si="37"/>
        <v/>
      </c>
      <c r="AO121" s="491" t="str">
        <f t="shared" si="38"/>
        <v/>
      </c>
      <c r="AQ121" s="491" t="str">
        <f t="shared" si="39"/>
        <v/>
      </c>
    </row>
    <row r="122" spans="5:43" customFormat="1" ht="11.25">
      <c r="E122" s="491" t="str">
        <f t="shared" si="25"/>
        <v/>
      </c>
      <c r="G122" s="491" t="str">
        <f t="shared" si="25"/>
        <v/>
      </c>
      <c r="I122" s="491" t="str">
        <f t="shared" si="26"/>
        <v/>
      </c>
      <c r="K122" s="491" t="str">
        <f t="shared" si="27"/>
        <v/>
      </c>
      <c r="M122" s="491" t="str">
        <f t="shared" si="28"/>
        <v/>
      </c>
      <c r="O122" s="491" t="str">
        <f t="shared" si="29"/>
        <v/>
      </c>
      <c r="P122" s="464"/>
      <c r="Q122" s="472" t="str">
        <f t="shared" si="43"/>
        <v/>
      </c>
      <c r="S122" s="491" t="str">
        <f t="shared" si="30"/>
        <v/>
      </c>
      <c r="T122" s="464"/>
      <c r="U122" s="472" t="str">
        <f t="shared" si="40"/>
        <v/>
      </c>
      <c r="V122" s="464"/>
      <c r="W122" s="472" t="str">
        <f t="shared" si="41"/>
        <v/>
      </c>
      <c r="X122" s="464"/>
      <c r="Y122" s="472" t="str">
        <f t="shared" si="42"/>
        <v/>
      </c>
      <c r="AA122" s="491" t="str">
        <f t="shared" si="31"/>
        <v/>
      </c>
      <c r="AC122" s="491" t="str">
        <f t="shared" si="32"/>
        <v/>
      </c>
      <c r="AE122" s="491" t="str">
        <f t="shared" si="33"/>
        <v/>
      </c>
      <c r="AG122" s="491" t="str">
        <f t="shared" si="34"/>
        <v/>
      </c>
      <c r="AI122" s="491" t="str">
        <f t="shared" si="35"/>
        <v/>
      </c>
      <c r="AJ122" s="466"/>
      <c r="AK122" s="473" t="str">
        <f t="shared" si="36"/>
        <v/>
      </c>
      <c r="AM122" s="491" t="str">
        <f t="shared" si="37"/>
        <v/>
      </c>
      <c r="AO122" s="491" t="str">
        <f t="shared" si="38"/>
        <v/>
      </c>
      <c r="AQ122" s="491" t="str">
        <f t="shared" si="39"/>
        <v/>
      </c>
    </row>
    <row r="123" spans="5:43" customFormat="1" ht="11.25">
      <c r="E123" s="491" t="str">
        <f t="shared" si="25"/>
        <v/>
      </c>
      <c r="G123" s="491" t="str">
        <f t="shared" si="25"/>
        <v/>
      </c>
      <c r="I123" s="491" t="str">
        <f t="shared" si="26"/>
        <v/>
      </c>
      <c r="K123" s="491" t="str">
        <f t="shared" si="27"/>
        <v/>
      </c>
      <c r="M123" s="491" t="str">
        <f t="shared" si="28"/>
        <v/>
      </c>
      <c r="O123" s="491" t="str">
        <f t="shared" si="29"/>
        <v/>
      </c>
      <c r="P123" s="464"/>
      <c r="Q123" s="472" t="str">
        <f t="shared" si="43"/>
        <v/>
      </c>
      <c r="S123" s="491" t="str">
        <f t="shared" si="30"/>
        <v/>
      </c>
      <c r="T123" s="464"/>
      <c r="U123" s="472" t="str">
        <f t="shared" si="40"/>
        <v/>
      </c>
      <c r="V123" s="464"/>
      <c r="W123" s="472" t="str">
        <f t="shared" si="41"/>
        <v/>
      </c>
      <c r="X123" s="464"/>
      <c r="Y123" s="472" t="str">
        <f t="shared" si="42"/>
        <v/>
      </c>
      <c r="AA123" s="491" t="str">
        <f t="shared" si="31"/>
        <v/>
      </c>
      <c r="AC123" s="491" t="str">
        <f t="shared" si="32"/>
        <v/>
      </c>
      <c r="AE123" s="491" t="str">
        <f t="shared" si="33"/>
        <v/>
      </c>
      <c r="AG123" s="491" t="str">
        <f t="shared" si="34"/>
        <v/>
      </c>
      <c r="AI123" s="491" t="str">
        <f t="shared" si="35"/>
        <v/>
      </c>
      <c r="AJ123" s="466"/>
      <c r="AK123" s="473" t="str">
        <f t="shared" si="36"/>
        <v/>
      </c>
      <c r="AM123" s="491" t="str">
        <f t="shared" si="37"/>
        <v/>
      </c>
      <c r="AO123" s="491" t="str">
        <f t="shared" si="38"/>
        <v/>
      </c>
      <c r="AQ123" s="491" t="str">
        <f t="shared" si="39"/>
        <v/>
      </c>
    </row>
    <row r="124" spans="5:43" customFormat="1" ht="11.25">
      <c r="E124" s="491" t="str">
        <f t="shared" si="25"/>
        <v/>
      </c>
      <c r="G124" s="491" t="str">
        <f t="shared" si="25"/>
        <v/>
      </c>
      <c r="I124" s="491" t="str">
        <f t="shared" si="26"/>
        <v/>
      </c>
      <c r="K124" s="491" t="str">
        <f t="shared" si="27"/>
        <v/>
      </c>
      <c r="M124" s="491" t="str">
        <f t="shared" si="28"/>
        <v/>
      </c>
      <c r="O124" s="491" t="str">
        <f t="shared" si="29"/>
        <v/>
      </c>
      <c r="P124" s="464"/>
      <c r="Q124" s="472" t="str">
        <f t="shared" si="43"/>
        <v/>
      </c>
      <c r="S124" s="491" t="str">
        <f t="shared" si="30"/>
        <v/>
      </c>
      <c r="T124" s="464"/>
      <c r="U124" s="472" t="str">
        <f t="shared" si="40"/>
        <v/>
      </c>
      <c r="V124" s="464"/>
      <c r="W124" s="472" t="str">
        <f t="shared" si="41"/>
        <v/>
      </c>
      <c r="X124" s="464"/>
      <c r="Y124" s="472" t="str">
        <f t="shared" si="42"/>
        <v/>
      </c>
      <c r="AA124" s="491" t="str">
        <f t="shared" si="31"/>
        <v/>
      </c>
      <c r="AC124" s="491" t="str">
        <f t="shared" si="32"/>
        <v/>
      </c>
      <c r="AE124" s="491" t="str">
        <f t="shared" si="33"/>
        <v/>
      </c>
      <c r="AG124" s="491" t="str">
        <f t="shared" si="34"/>
        <v/>
      </c>
      <c r="AI124" s="491" t="str">
        <f t="shared" si="35"/>
        <v/>
      </c>
      <c r="AJ124" s="466"/>
      <c r="AK124" s="473" t="str">
        <f t="shared" si="36"/>
        <v/>
      </c>
      <c r="AM124" s="491" t="str">
        <f t="shared" si="37"/>
        <v/>
      </c>
      <c r="AO124" s="491" t="str">
        <f t="shared" si="38"/>
        <v/>
      </c>
      <c r="AQ124" s="491" t="str">
        <f t="shared" si="39"/>
        <v/>
      </c>
    </row>
    <row r="125" spans="5:43" customFormat="1" ht="11.25">
      <c r="E125" s="491" t="str">
        <f t="shared" si="25"/>
        <v/>
      </c>
      <c r="G125" s="491" t="str">
        <f t="shared" si="25"/>
        <v/>
      </c>
      <c r="I125" s="491" t="str">
        <f t="shared" si="26"/>
        <v/>
      </c>
      <c r="K125" s="491" t="str">
        <f t="shared" si="27"/>
        <v/>
      </c>
      <c r="M125" s="491" t="str">
        <f t="shared" si="28"/>
        <v/>
      </c>
      <c r="O125" s="491" t="str">
        <f t="shared" si="29"/>
        <v/>
      </c>
      <c r="P125" s="464"/>
      <c r="Q125" s="472" t="str">
        <f t="shared" si="43"/>
        <v/>
      </c>
      <c r="S125" s="491" t="str">
        <f t="shared" si="30"/>
        <v/>
      </c>
      <c r="T125" s="464"/>
      <c r="U125" s="472" t="str">
        <f t="shared" si="40"/>
        <v/>
      </c>
      <c r="V125" s="464"/>
      <c r="W125" s="472" t="str">
        <f t="shared" si="41"/>
        <v/>
      </c>
      <c r="X125" s="464"/>
      <c r="Y125" s="472" t="str">
        <f t="shared" si="42"/>
        <v/>
      </c>
      <c r="AA125" s="491" t="str">
        <f t="shared" si="31"/>
        <v/>
      </c>
      <c r="AC125" s="491" t="str">
        <f t="shared" si="32"/>
        <v/>
      </c>
      <c r="AE125" s="491" t="str">
        <f t="shared" si="33"/>
        <v/>
      </c>
      <c r="AG125" s="491" t="str">
        <f t="shared" si="34"/>
        <v/>
      </c>
      <c r="AI125" s="491" t="str">
        <f t="shared" si="35"/>
        <v/>
      </c>
      <c r="AJ125" s="466"/>
      <c r="AK125" s="473" t="str">
        <f t="shared" si="36"/>
        <v/>
      </c>
      <c r="AM125" s="491" t="str">
        <f t="shared" si="37"/>
        <v/>
      </c>
      <c r="AO125" s="491" t="str">
        <f t="shared" si="38"/>
        <v/>
      </c>
      <c r="AQ125" s="491" t="str">
        <f t="shared" si="39"/>
        <v/>
      </c>
    </row>
    <row r="126" spans="5:43" customFormat="1" ht="11.25">
      <c r="E126" s="491" t="str">
        <f t="shared" si="25"/>
        <v/>
      </c>
      <c r="G126" s="491" t="str">
        <f t="shared" si="25"/>
        <v/>
      </c>
      <c r="I126" s="491" t="str">
        <f t="shared" si="26"/>
        <v/>
      </c>
      <c r="K126" s="491" t="str">
        <f t="shared" si="27"/>
        <v/>
      </c>
      <c r="M126" s="491" t="str">
        <f t="shared" si="28"/>
        <v/>
      </c>
      <c r="O126" s="491" t="str">
        <f t="shared" si="29"/>
        <v/>
      </c>
      <c r="P126" s="464"/>
      <c r="Q126" s="472" t="str">
        <f t="shared" si="43"/>
        <v/>
      </c>
      <c r="S126" s="491" t="str">
        <f t="shared" si="30"/>
        <v/>
      </c>
      <c r="T126" s="464"/>
      <c r="U126" s="472" t="str">
        <f t="shared" si="40"/>
        <v/>
      </c>
      <c r="V126" s="464"/>
      <c r="W126" s="472" t="str">
        <f t="shared" si="41"/>
        <v/>
      </c>
      <c r="X126" s="464"/>
      <c r="Y126" s="472" t="str">
        <f t="shared" si="42"/>
        <v/>
      </c>
      <c r="AA126" s="491" t="str">
        <f t="shared" si="31"/>
        <v/>
      </c>
      <c r="AC126" s="491" t="str">
        <f t="shared" si="32"/>
        <v/>
      </c>
      <c r="AE126" s="491" t="str">
        <f t="shared" si="33"/>
        <v/>
      </c>
      <c r="AG126" s="491" t="str">
        <f t="shared" si="34"/>
        <v/>
      </c>
      <c r="AI126" s="491" t="str">
        <f t="shared" si="35"/>
        <v/>
      </c>
      <c r="AJ126" s="466"/>
      <c r="AK126" s="473" t="str">
        <f t="shared" si="36"/>
        <v/>
      </c>
      <c r="AM126" s="491" t="str">
        <f t="shared" si="37"/>
        <v/>
      </c>
      <c r="AO126" s="491" t="str">
        <f t="shared" si="38"/>
        <v/>
      </c>
      <c r="AQ126" s="491" t="str">
        <f t="shared" si="39"/>
        <v/>
      </c>
    </row>
    <row r="127" spans="5:43" customFormat="1" ht="11.25">
      <c r="E127" s="491" t="str">
        <f t="shared" si="25"/>
        <v/>
      </c>
      <c r="G127" s="491" t="str">
        <f t="shared" si="25"/>
        <v/>
      </c>
      <c r="I127" s="491" t="str">
        <f t="shared" si="26"/>
        <v/>
      </c>
      <c r="K127" s="491" t="str">
        <f t="shared" si="27"/>
        <v/>
      </c>
      <c r="M127" s="491" t="str">
        <f t="shared" si="28"/>
        <v/>
      </c>
      <c r="O127" s="491" t="str">
        <f t="shared" si="29"/>
        <v/>
      </c>
      <c r="P127" s="464"/>
      <c r="Q127" s="472" t="str">
        <f t="shared" si="43"/>
        <v/>
      </c>
      <c r="S127" s="491" t="str">
        <f t="shared" si="30"/>
        <v/>
      </c>
      <c r="T127" s="464"/>
      <c r="U127" s="472" t="str">
        <f t="shared" si="40"/>
        <v/>
      </c>
      <c r="V127" s="464"/>
      <c r="W127" s="472" t="str">
        <f t="shared" si="41"/>
        <v/>
      </c>
      <c r="X127" s="464"/>
      <c r="Y127" s="472" t="str">
        <f t="shared" si="42"/>
        <v/>
      </c>
      <c r="AA127" s="491" t="str">
        <f t="shared" si="31"/>
        <v/>
      </c>
      <c r="AC127" s="491" t="str">
        <f t="shared" si="32"/>
        <v/>
      </c>
      <c r="AE127" s="491" t="str">
        <f t="shared" si="33"/>
        <v/>
      </c>
      <c r="AG127" s="491" t="str">
        <f t="shared" si="34"/>
        <v/>
      </c>
      <c r="AI127" s="491" t="str">
        <f t="shared" si="35"/>
        <v/>
      </c>
      <c r="AJ127" s="466"/>
      <c r="AK127" s="473" t="str">
        <f t="shared" si="36"/>
        <v/>
      </c>
      <c r="AM127" s="491" t="str">
        <f t="shared" si="37"/>
        <v/>
      </c>
      <c r="AO127" s="491" t="str">
        <f t="shared" si="38"/>
        <v/>
      </c>
      <c r="AQ127" s="491" t="str">
        <f t="shared" si="39"/>
        <v/>
      </c>
    </row>
    <row r="128" spans="5:43" customFormat="1" ht="11.25">
      <c r="E128" s="491" t="str">
        <f t="shared" si="25"/>
        <v/>
      </c>
      <c r="G128" s="491" t="str">
        <f t="shared" si="25"/>
        <v/>
      </c>
      <c r="I128" s="491" t="str">
        <f t="shared" si="26"/>
        <v/>
      </c>
      <c r="K128" s="491" t="str">
        <f t="shared" si="27"/>
        <v/>
      </c>
      <c r="M128" s="491" t="str">
        <f t="shared" si="28"/>
        <v/>
      </c>
      <c r="O128" s="491" t="str">
        <f t="shared" si="29"/>
        <v/>
      </c>
      <c r="P128" s="464"/>
      <c r="Q128" s="472" t="str">
        <f t="shared" si="43"/>
        <v/>
      </c>
      <c r="S128" s="491" t="str">
        <f t="shared" si="30"/>
        <v/>
      </c>
      <c r="T128" s="464"/>
      <c r="U128" s="472" t="str">
        <f t="shared" si="40"/>
        <v/>
      </c>
      <c r="V128" s="464"/>
      <c r="W128" s="472" t="str">
        <f t="shared" si="41"/>
        <v/>
      </c>
      <c r="X128" s="464"/>
      <c r="Y128" s="472" t="str">
        <f t="shared" si="42"/>
        <v/>
      </c>
      <c r="AA128" s="491" t="str">
        <f t="shared" si="31"/>
        <v/>
      </c>
      <c r="AC128" s="491" t="str">
        <f t="shared" si="32"/>
        <v/>
      </c>
      <c r="AE128" s="491" t="str">
        <f t="shared" si="33"/>
        <v/>
      </c>
      <c r="AG128" s="491" t="str">
        <f t="shared" si="34"/>
        <v/>
      </c>
      <c r="AI128" s="491" t="str">
        <f t="shared" si="35"/>
        <v/>
      </c>
      <c r="AJ128" s="466"/>
      <c r="AK128" s="473" t="str">
        <f t="shared" si="36"/>
        <v/>
      </c>
      <c r="AM128" s="491" t="str">
        <f t="shared" si="37"/>
        <v/>
      </c>
      <c r="AO128" s="491" t="str">
        <f t="shared" si="38"/>
        <v/>
      </c>
      <c r="AQ128" s="491" t="str">
        <f t="shared" si="39"/>
        <v/>
      </c>
    </row>
    <row r="129" spans="5:43" customFormat="1" ht="11.25">
      <c r="E129" s="491" t="str">
        <f t="shared" si="25"/>
        <v/>
      </c>
      <c r="G129" s="491" t="str">
        <f t="shared" si="25"/>
        <v/>
      </c>
      <c r="I129" s="491" t="str">
        <f t="shared" si="26"/>
        <v/>
      </c>
      <c r="K129" s="491" t="str">
        <f t="shared" si="27"/>
        <v/>
      </c>
      <c r="M129" s="491" t="str">
        <f t="shared" si="28"/>
        <v/>
      </c>
      <c r="O129" s="491" t="str">
        <f t="shared" si="29"/>
        <v/>
      </c>
      <c r="P129" s="464"/>
      <c r="Q129" s="472" t="str">
        <f t="shared" si="43"/>
        <v/>
      </c>
      <c r="S129" s="491" t="str">
        <f t="shared" si="30"/>
        <v/>
      </c>
      <c r="T129" s="464"/>
      <c r="U129" s="472" t="str">
        <f t="shared" si="40"/>
        <v/>
      </c>
      <c r="V129" s="464"/>
      <c r="W129" s="472" t="str">
        <f t="shared" si="41"/>
        <v/>
      </c>
      <c r="X129" s="464"/>
      <c r="Y129" s="472" t="str">
        <f t="shared" si="42"/>
        <v/>
      </c>
      <c r="AA129" s="491" t="str">
        <f t="shared" si="31"/>
        <v/>
      </c>
      <c r="AC129" s="491" t="str">
        <f t="shared" si="32"/>
        <v/>
      </c>
      <c r="AE129" s="491" t="str">
        <f t="shared" si="33"/>
        <v/>
      </c>
      <c r="AG129" s="491" t="str">
        <f t="shared" si="34"/>
        <v/>
      </c>
      <c r="AI129" s="491" t="str">
        <f t="shared" si="35"/>
        <v/>
      </c>
      <c r="AJ129" s="466"/>
      <c r="AK129" s="473" t="str">
        <f t="shared" si="36"/>
        <v/>
      </c>
      <c r="AM129" s="491" t="str">
        <f t="shared" si="37"/>
        <v/>
      </c>
      <c r="AO129" s="491" t="str">
        <f t="shared" si="38"/>
        <v/>
      </c>
      <c r="AQ129" s="491" t="str">
        <f t="shared" si="39"/>
        <v/>
      </c>
    </row>
    <row r="130" spans="5:43" customFormat="1" ht="11.25">
      <c r="E130" s="491" t="str">
        <f t="shared" si="25"/>
        <v/>
      </c>
      <c r="G130" s="491" t="str">
        <f t="shared" si="25"/>
        <v/>
      </c>
      <c r="I130" s="491" t="str">
        <f t="shared" si="26"/>
        <v/>
      </c>
      <c r="K130" s="491" t="str">
        <f t="shared" si="27"/>
        <v/>
      </c>
      <c r="M130" s="491" t="str">
        <f t="shared" si="28"/>
        <v/>
      </c>
      <c r="O130" s="491" t="str">
        <f t="shared" si="29"/>
        <v/>
      </c>
      <c r="P130" s="464"/>
      <c r="Q130" s="472" t="str">
        <f t="shared" si="43"/>
        <v/>
      </c>
      <c r="S130" s="491" t="str">
        <f t="shared" si="30"/>
        <v/>
      </c>
      <c r="T130" s="464"/>
      <c r="U130" s="472" t="str">
        <f t="shared" si="40"/>
        <v/>
      </c>
      <c r="V130" s="464"/>
      <c r="W130" s="472" t="str">
        <f t="shared" si="41"/>
        <v/>
      </c>
      <c r="X130" s="464"/>
      <c r="Y130" s="472" t="str">
        <f t="shared" si="42"/>
        <v/>
      </c>
      <c r="AA130" s="491" t="str">
        <f t="shared" si="31"/>
        <v/>
      </c>
      <c r="AC130" s="491" t="str">
        <f t="shared" si="32"/>
        <v/>
      </c>
      <c r="AE130" s="491" t="str">
        <f t="shared" si="33"/>
        <v/>
      </c>
      <c r="AG130" s="491" t="str">
        <f t="shared" si="34"/>
        <v/>
      </c>
      <c r="AI130" s="491" t="str">
        <f t="shared" si="35"/>
        <v/>
      </c>
      <c r="AJ130" s="466"/>
      <c r="AK130" s="473" t="str">
        <f t="shared" si="36"/>
        <v/>
      </c>
      <c r="AM130" s="491" t="str">
        <f t="shared" si="37"/>
        <v/>
      </c>
      <c r="AO130" s="491" t="str">
        <f t="shared" si="38"/>
        <v/>
      </c>
      <c r="AQ130" s="491" t="str">
        <f t="shared" si="39"/>
        <v/>
      </c>
    </row>
    <row r="131" spans="5:43" customFormat="1" ht="11.25">
      <c r="E131" s="491" t="str">
        <f t="shared" si="25"/>
        <v/>
      </c>
      <c r="G131" s="491" t="str">
        <f t="shared" si="25"/>
        <v/>
      </c>
      <c r="I131" s="491" t="str">
        <f t="shared" si="26"/>
        <v/>
      </c>
      <c r="K131" s="491" t="str">
        <f t="shared" si="27"/>
        <v/>
      </c>
      <c r="M131" s="491" t="str">
        <f t="shared" si="28"/>
        <v/>
      </c>
      <c r="O131" s="491" t="str">
        <f t="shared" si="29"/>
        <v/>
      </c>
      <c r="P131" s="464"/>
      <c r="Q131" s="472" t="str">
        <f t="shared" si="43"/>
        <v/>
      </c>
      <c r="S131" s="491" t="str">
        <f t="shared" si="30"/>
        <v/>
      </c>
      <c r="T131" s="464"/>
      <c r="U131" s="472" t="str">
        <f t="shared" si="40"/>
        <v/>
      </c>
      <c r="V131" s="464"/>
      <c r="W131" s="472" t="str">
        <f t="shared" si="41"/>
        <v/>
      </c>
      <c r="X131" s="464"/>
      <c r="Y131" s="472" t="str">
        <f t="shared" si="42"/>
        <v/>
      </c>
      <c r="AA131" s="491" t="str">
        <f t="shared" si="31"/>
        <v/>
      </c>
      <c r="AC131" s="491" t="str">
        <f t="shared" si="32"/>
        <v/>
      </c>
      <c r="AE131" s="491" t="str">
        <f t="shared" si="33"/>
        <v/>
      </c>
      <c r="AG131" s="491" t="str">
        <f t="shared" si="34"/>
        <v/>
      </c>
      <c r="AI131" s="491" t="str">
        <f t="shared" si="35"/>
        <v/>
      </c>
      <c r="AJ131" s="466"/>
      <c r="AK131" s="473" t="str">
        <f t="shared" si="36"/>
        <v/>
      </c>
      <c r="AM131" s="491" t="str">
        <f t="shared" si="37"/>
        <v/>
      </c>
      <c r="AO131" s="491" t="str">
        <f t="shared" si="38"/>
        <v/>
      </c>
      <c r="AQ131" s="491" t="str">
        <f t="shared" si="39"/>
        <v/>
      </c>
    </row>
    <row r="132" spans="5:43" customFormat="1" ht="11.25">
      <c r="E132" s="491" t="str">
        <f t="shared" si="25"/>
        <v/>
      </c>
      <c r="G132" s="491" t="str">
        <f t="shared" si="25"/>
        <v/>
      </c>
      <c r="I132" s="491" t="str">
        <f t="shared" si="26"/>
        <v/>
      </c>
      <c r="K132" s="491" t="str">
        <f t="shared" si="27"/>
        <v/>
      </c>
      <c r="M132" s="491" t="str">
        <f t="shared" si="28"/>
        <v/>
      </c>
      <c r="O132" s="491" t="str">
        <f t="shared" si="29"/>
        <v/>
      </c>
      <c r="P132" s="464"/>
      <c r="Q132" s="472" t="str">
        <f t="shared" si="43"/>
        <v/>
      </c>
      <c r="S132" s="491" t="str">
        <f t="shared" si="30"/>
        <v/>
      </c>
      <c r="T132" s="464"/>
      <c r="U132" s="472" t="str">
        <f t="shared" si="40"/>
        <v/>
      </c>
      <c r="V132" s="464"/>
      <c r="W132" s="472" t="str">
        <f t="shared" si="41"/>
        <v/>
      </c>
      <c r="X132" s="464"/>
      <c r="Y132" s="472" t="str">
        <f t="shared" si="42"/>
        <v/>
      </c>
      <c r="AA132" s="491" t="str">
        <f t="shared" si="31"/>
        <v/>
      </c>
      <c r="AC132" s="491" t="str">
        <f t="shared" si="32"/>
        <v/>
      </c>
      <c r="AE132" s="491" t="str">
        <f t="shared" si="33"/>
        <v/>
      </c>
      <c r="AG132" s="491" t="str">
        <f t="shared" si="34"/>
        <v/>
      </c>
      <c r="AI132" s="491" t="str">
        <f t="shared" si="35"/>
        <v/>
      </c>
      <c r="AJ132" s="466"/>
      <c r="AK132" s="473" t="str">
        <f t="shared" si="36"/>
        <v/>
      </c>
      <c r="AM132" s="491" t="str">
        <f t="shared" si="37"/>
        <v/>
      </c>
      <c r="AO132" s="491" t="str">
        <f t="shared" si="38"/>
        <v/>
      </c>
      <c r="AQ132" s="491" t="str">
        <f t="shared" si="39"/>
        <v/>
      </c>
    </row>
    <row r="133" spans="5:43" customFormat="1" ht="11.25">
      <c r="E133" s="491" t="str">
        <f t="shared" si="25"/>
        <v/>
      </c>
      <c r="G133" s="491" t="str">
        <f t="shared" si="25"/>
        <v/>
      </c>
      <c r="I133" s="491" t="str">
        <f t="shared" si="26"/>
        <v/>
      </c>
      <c r="K133" s="491" t="str">
        <f t="shared" si="27"/>
        <v/>
      </c>
      <c r="M133" s="491" t="str">
        <f t="shared" si="28"/>
        <v/>
      </c>
      <c r="O133" s="491" t="str">
        <f t="shared" si="29"/>
        <v/>
      </c>
      <c r="P133" s="464"/>
      <c r="Q133" s="472" t="str">
        <f t="shared" si="43"/>
        <v/>
      </c>
      <c r="S133" s="491" t="str">
        <f t="shared" si="30"/>
        <v/>
      </c>
      <c r="T133" s="464"/>
      <c r="U133" s="472" t="str">
        <f t="shared" si="40"/>
        <v/>
      </c>
      <c r="V133" s="464"/>
      <c r="W133" s="472" t="str">
        <f t="shared" si="41"/>
        <v/>
      </c>
      <c r="X133" s="464"/>
      <c r="Y133" s="472" t="str">
        <f t="shared" si="42"/>
        <v/>
      </c>
      <c r="AA133" s="491" t="str">
        <f t="shared" si="31"/>
        <v/>
      </c>
      <c r="AC133" s="491" t="str">
        <f t="shared" si="32"/>
        <v/>
      </c>
      <c r="AE133" s="491" t="str">
        <f t="shared" si="33"/>
        <v/>
      </c>
      <c r="AG133" s="491" t="str">
        <f t="shared" si="34"/>
        <v/>
      </c>
      <c r="AI133" s="491" t="str">
        <f t="shared" si="35"/>
        <v/>
      </c>
      <c r="AJ133" s="466"/>
      <c r="AK133" s="473" t="str">
        <f t="shared" si="36"/>
        <v/>
      </c>
      <c r="AM133" s="491" t="str">
        <f t="shared" si="37"/>
        <v/>
      </c>
      <c r="AO133" s="491" t="str">
        <f t="shared" si="38"/>
        <v/>
      </c>
      <c r="AQ133" s="491" t="str">
        <f t="shared" si="39"/>
        <v/>
      </c>
    </row>
    <row r="134" spans="5:43" customFormat="1" ht="11.25">
      <c r="E134" s="491" t="str">
        <f t="shared" si="25"/>
        <v/>
      </c>
      <c r="G134" s="491" t="str">
        <f t="shared" si="25"/>
        <v/>
      </c>
      <c r="I134" s="491" t="str">
        <f t="shared" si="26"/>
        <v/>
      </c>
      <c r="K134" s="491" t="str">
        <f t="shared" si="27"/>
        <v/>
      </c>
      <c r="M134" s="491" t="str">
        <f t="shared" si="28"/>
        <v/>
      </c>
      <c r="O134" s="491" t="str">
        <f t="shared" si="29"/>
        <v/>
      </c>
      <c r="P134" s="464"/>
      <c r="Q134" s="472" t="str">
        <f t="shared" si="43"/>
        <v/>
      </c>
      <c r="S134" s="491" t="str">
        <f t="shared" si="30"/>
        <v/>
      </c>
      <c r="T134" s="464"/>
      <c r="U134" s="472" t="str">
        <f t="shared" si="40"/>
        <v/>
      </c>
      <c r="V134" s="464"/>
      <c r="W134" s="472" t="str">
        <f t="shared" si="41"/>
        <v/>
      </c>
      <c r="X134" s="464"/>
      <c r="Y134" s="472" t="str">
        <f t="shared" si="42"/>
        <v/>
      </c>
      <c r="AA134" s="491" t="str">
        <f t="shared" si="31"/>
        <v/>
      </c>
      <c r="AC134" s="491" t="str">
        <f t="shared" si="32"/>
        <v/>
      </c>
      <c r="AE134" s="491" t="str">
        <f t="shared" si="33"/>
        <v/>
      </c>
      <c r="AG134" s="491" t="str">
        <f t="shared" si="34"/>
        <v/>
      </c>
      <c r="AI134" s="491" t="str">
        <f t="shared" si="35"/>
        <v/>
      </c>
      <c r="AJ134" s="466"/>
      <c r="AK134" s="473" t="str">
        <f t="shared" si="36"/>
        <v/>
      </c>
      <c r="AM134" s="491" t="str">
        <f t="shared" si="37"/>
        <v/>
      </c>
      <c r="AO134" s="491" t="str">
        <f t="shared" si="38"/>
        <v/>
      </c>
      <c r="AQ134" s="491" t="str">
        <f t="shared" si="39"/>
        <v/>
      </c>
    </row>
    <row r="135" spans="5:43" customFormat="1" ht="11.25">
      <c r="E135" s="491" t="str">
        <f t="shared" si="25"/>
        <v/>
      </c>
      <c r="G135" s="491" t="str">
        <f t="shared" si="25"/>
        <v/>
      </c>
      <c r="I135" s="491" t="str">
        <f t="shared" si="26"/>
        <v/>
      </c>
      <c r="K135" s="491" t="str">
        <f t="shared" si="27"/>
        <v/>
      </c>
      <c r="M135" s="491" t="str">
        <f t="shared" si="28"/>
        <v/>
      </c>
      <c r="O135" s="491" t="str">
        <f t="shared" si="29"/>
        <v/>
      </c>
      <c r="P135" s="464"/>
      <c r="Q135" s="472" t="str">
        <f t="shared" si="43"/>
        <v/>
      </c>
      <c r="S135" s="491" t="str">
        <f t="shared" si="30"/>
        <v/>
      </c>
      <c r="T135" s="464"/>
      <c r="U135" s="472" t="str">
        <f t="shared" si="40"/>
        <v/>
      </c>
      <c r="V135" s="464"/>
      <c r="W135" s="472" t="str">
        <f t="shared" si="41"/>
        <v/>
      </c>
      <c r="X135" s="464"/>
      <c r="Y135" s="472" t="str">
        <f t="shared" si="42"/>
        <v/>
      </c>
      <c r="AA135" s="491" t="str">
        <f t="shared" si="31"/>
        <v/>
      </c>
      <c r="AC135" s="491" t="str">
        <f t="shared" si="32"/>
        <v/>
      </c>
      <c r="AE135" s="491" t="str">
        <f t="shared" si="33"/>
        <v/>
      </c>
      <c r="AG135" s="491" t="str">
        <f t="shared" si="34"/>
        <v/>
      </c>
      <c r="AI135" s="491" t="str">
        <f t="shared" si="35"/>
        <v/>
      </c>
      <c r="AJ135" s="466"/>
      <c r="AK135" s="473" t="str">
        <f t="shared" si="36"/>
        <v/>
      </c>
      <c r="AM135" s="491" t="str">
        <f t="shared" si="37"/>
        <v/>
      </c>
      <c r="AO135" s="491" t="str">
        <f t="shared" si="38"/>
        <v/>
      </c>
      <c r="AQ135" s="491" t="str">
        <f t="shared" si="39"/>
        <v/>
      </c>
    </row>
    <row r="136" spans="5:43" customFormat="1" ht="11.25">
      <c r="E136" s="491" t="str">
        <f t="shared" si="25"/>
        <v/>
      </c>
      <c r="G136" s="491" t="str">
        <f t="shared" si="25"/>
        <v/>
      </c>
      <c r="I136" s="491" t="str">
        <f t="shared" si="26"/>
        <v/>
      </c>
      <c r="K136" s="491" t="str">
        <f t="shared" si="27"/>
        <v/>
      </c>
      <c r="M136" s="491" t="str">
        <f t="shared" si="28"/>
        <v/>
      </c>
      <c r="O136" s="491" t="str">
        <f t="shared" si="29"/>
        <v/>
      </c>
      <c r="P136" s="464"/>
      <c r="Q136" s="472" t="str">
        <f t="shared" si="43"/>
        <v/>
      </c>
      <c r="S136" s="491" t="str">
        <f t="shared" si="30"/>
        <v/>
      </c>
      <c r="T136" s="464"/>
      <c r="U136" s="472" t="str">
        <f t="shared" si="40"/>
        <v/>
      </c>
      <c r="V136" s="464"/>
      <c r="W136" s="472" t="str">
        <f t="shared" si="41"/>
        <v/>
      </c>
      <c r="X136" s="464"/>
      <c r="Y136" s="472" t="str">
        <f t="shared" si="42"/>
        <v/>
      </c>
      <c r="AA136" s="491" t="str">
        <f t="shared" si="31"/>
        <v/>
      </c>
      <c r="AC136" s="491" t="str">
        <f t="shared" si="32"/>
        <v/>
      </c>
      <c r="AE136" s="491" t="str">
        <f t="shared" si="33"/>
        <v/>
      </c>
      <c r="AG136" s="491" t="str">
        <f t="shared" si="34"/>
        <v/>
      </c>
      <c r="AI136" s="491" t="str">
        <f t="shared" si="35"/>
        <v/>
      </c>
      <c r="AJ136" s="466"/>
      <c r="AK136" s="473" t="str">
        <f t="shared" si="36"/>
        <v/>
      </c>
      <c r="AM136" s="491" t="str">
        <f t="shared" si="37"/>
        <v/>
      </c>
      <c r="AO136" s="491" t="str">
        <f t="shared" si="38"/>
        <v/>
      </c>
      <c r="AQ136" s="491" t="str">
        <f t="shared" si="39"/>
        <v/>
      </c>
    </row>
    <row r="137" spans="5:43" customFormat="1" ht="11.25">
      <c r="E137" s="491" t="str">
        <f t="shared" si="25"/>
        <v/>
      </c>
      <c r="G137" s="491" t="str">
        <f t="shared" si="25"/>
        <v/>
      </c>
      <c r="I137" s="491" t="str">
        <f t="shared" si="26"/>
        <v/>
      </c>
      <c r="K137" s="491" t="str">
        <f t="shared" si="27"/>
        <v/>
      </c>
      <c r="M137" s="491" t="str">
        <f t="shared" si="28"/>
        <v/>
      </c>
      <c r="O137" s="491" t="str">
        <f t="shared" si="29"/>
        <v/>
      </c>
      <c r="P137" s="464"/>
      <c r="Q137" s="472" t="str">
        <f t="shared" si="43"/>
        <v/>
      </c>
      <c r="S137" s="491" t="str">
        <f t="shared" si="30"/>
        <v/>
      </c>
      <c r="T137" s="464"/>
      <c r="U137" s="472" t="str">
        <f t="shared" si="40"/>
        <v/>
      </c>
      <c r="V137" s="464"/>
      <c r="W137" s="472" t="str">
        <f t="shared" si="41"/>
        <v/>
      </c>
      <c r="X137" s="464"/>
      <c r="Y137" s="472" t="str">
        <f t="shared" si="42"/>
        <v/>
      </c>
      <c r="AA137" s="491" t="str">
        <f t="shared" si="31"/>
        <v/>
      </c>
      <c r="AC137" s="491" t="str">
        <f t="shared" si="32"/>
        <v/>
      </c>
      <c r="AE137" s="491" t="str">
        <f t="shared" si="33"/>
        <v/>
      </c>
      <c r="AG137" s="491" t="str">
        <f t="shared" si="34"/>
        <v/>
      </c>
      <c r="AI137" s="491" t="str">
        <f t="shared" si="35"/>
        <v/>
      </c>
      <c r="AJ137" s="466"/>
      <c r="AK137" s="473" t="str">
        <f t="shared" si="36"/>
        <v/>
      </c>
      <c r="AM137" s="491" t="str">
        <f t="shared" si="37"/>
        <v/>
      </c>
      <c r="AO137" s="491" t="str">
        <f t="shared" si="38"/>
        <v/>
      </c>
      <c r="AQ137" s="491" t="str">
        <f t="shared" si="39"/>
        <v/>
      </c>
    </row>
    <row r="138" spans="5:43" customFormat="1" ht="11.25">
      <c r="E138" s="491" t="str">
        <f t="shared" si="25"/>
        <v/>
      </c>
      <c r="G138" s="491" t="str">
        <f t="shared" si="25"/>
        <v/>
      </c>
      <c r="I138" s="491" t="str">
        <f t="shared" si="26"/>
        <v/>
      </c>
      <c r="K138" s="491" t="str">
        <f t="shared" si="27"/>
        <v/>
      </c>
      <c r="M138" s="491" t="str">
        <f t="shared" si="28"/>
        <v/>
      </c>
      <c r="O138" s="491" t="str">
        <f t="shared" si="29"/>
        <v/>
      </c>
      <c r="P138" s="464"/>
      <c r="Q138" s="472" t="str">
        <f t="shared" si="43"/>
        <v/>
      </c>
      <c r="S138" s="491" t="str">
        <f t="shared" si="30"/>
        <v/>
      </c>
      <c r="T138" s="464"/>
      <c r="U138" s="472" t="str">
        <f t="shared" si="40"/>
        <v/>
      </c>
      <c r="V138" s="464"/>
      <c r="W138" s="472" t="str">
        <f t="shared" si="41"/>
        <v/>
      </c>
      <c r="X138" s="464"/>
      <c r="Y138" s="472" t="str">
        <f t="shared" si="42"/>
        <v/>
      </c>
      <c r="AA138" s="491" t="str">
        <f t="shared" si="31"/>
        <v/>
      </c>
      <c r="AC138" s="491" t="str">
        <f t="shared" si="32"/>
        <v/>
      </c>
      <c r="AE138" s="491" t="str">
        <f t="shared" si="33"/>
        <v/>
      </c>
      <c r="AG138" s="491" t="str">
        <f t="shared" si="34"/>
        <v/>
      </c>
      <c r="AI138" s="491" t="str">
        <f t="shared" si="35"/>
        <v/>
      </c>
      <c r="AJ138" s="466"/>
      <c r="AK138" s="473" t="str">
        <f t="shared" si="36"/>
        <v/>
      </c>
      <c r="AM138" s="491" t="str">
        <f t="shared" si="37"/>
        <v/>
      </c>
      <c r="AO138" s="491" t="str">
        <f t="shared" si="38"/>
        <v/>
      </c>
      <c r="AQ138" s="491" t="str">
        <f t="shared" si="39"/>
        <v/>
      </c>
    </row>
    <row r="139" spans="5:43" customFormat="1" ht="11.25">
      <c r="E139" s="491" t="str">
        <f t="shared" si="25"/>
        <v/>
      </c>
      <c r="G139" s="491" t="str">
        <f t="shared" si="25"/>
        <v/>
      </c>
      <c r="I139" s="491" t="str">
        <f t="shared" si="26"/>
        <v/>
      </c>
      <c r="K139" s="491" t="str">
        <f t="shared" si="27"/>
        <v/>
      </c>
      <c r="M139" s="491" t="str">
        <f t="shared" si="28"/>
        <v/>
      </c>
      <c r="O139" s="491" t="str">
        <f t="shared" si="29"/>
        <v/>
      </c>
      <c r="P139" s="464"/>
      <c r="Q139" s="472" t="str">
        <f t="shared" si="43"/>
        <v/>
      </c>
      <c r="S139" s="491" t="str">
        <f t="shared" si="30"/>
        <v/>
      </c>
      <c r="T139" s="464"/>
      <c r="U139" s="472" t="str">
        <f t="shared" si="40"/>
        <v/>
      </c>
      <c r="V139" s="464"/>
      <c r="W139" s="472" t="str">
        <f t="shared" si="41"/>
        <v/>
      </c>
      <c r="X139" s="464"/>
      <c r="Y139" s="472" t="str">
        <f t="shared" si="42"/>
        <v/>
      </c>
      <c r="AA139" s="491" t="str">
        <f t="shared" si="31"/>
        <v/>
      </c>
      <c r="AC139" s="491" t="str">
        <f t="shared" si="32"/>
        <v/>
      </c>
      <c r="AE139" s="491" t="str">
        <f t="shared" si="33"/>
        <v/>
      </c>
      <c r="AG139" s="491" t="str">
        <f t="shared" si="34"/>
        <v/>
      </c>
      <c r="AI139" s="491" t="str">
        <f t="shared" si="35"/>
        <v/>
      </c>
      <c r="AJ139" s="466"/>
      <c r="AK139" s="473" t="str">
        <f t="shared" si="36"/>
        <v/>
      </c>
      <c r="AM139" s="491" t="str">
        <f t="shared" si="37"/>
        <v/>
      </c>
      <c r="AO139" s="491" t="str">
        <f t="shared" si="38"/>
        <v/>
      </c>
      <c r="AQ139" s="491" t="str">
        <f t="shared" si="39"/>
        <v/>
      </c>
    </row>
    <row r="140" spans="5:43" customFormat="1" ht="11.25">
      <c r="E140" s="491" t="str">
        <f t="shared" si="25"/>
        <v/>
      </c>
      <c r="G140" s="491" t="str">
        <f t="shared" si="25"/>
        <v/>
      </c>
      <c r="I140" s="491" t="str">
        <f t="shared" si="26"/>
        <v/>
      </c>
      <c r="K140" s="491" t="str">
        <f t="shared" si="27"/>
        <v/>
      </c>
      <c r="M140" s="491" t="str">
        <f t="shared" si="28"/>
        <v/>
      </c>
      <c r="O140" s="491" t="str">
        <f t="shared" si="29"/>
        <v/>
      </c>
      <c r="P140" s="464"/>
      <c r="Q140" s="472" t="str">
        <f t="shared" si="43"/>
        <v/>
      </c>
      <c r="S140" s="491" t="str">
        <f t="shared" si="30"/>
        <v/>
      </c>
      <c r="T140" s="464"/>
      <c r="U140" s="472" t="str">
        <f t="shared" si="40"/>
        <v/>
      </c>
      <c r="V140" s="464"/>
      <c r="W140" s="472" t="str">
        <f t="shared" si="41"/>
        <v/>
      </c>
      <c r="X140" s="464"/>
      <c r="Y140" s="472" t="str">
        <f t="shared" si="42"/>
        <v/>
      </c>
      <c r="AA140" s="491" t="str">
        <f t="shared" si="31"/>
        <v/>
      </c>
      <c r="AC140" s="491" t="str">
        <f t="shared" si="32"/>
        <v/>
      </c>
      <c r="AE140" s="491" t="str">
        <f t="shared" si="33"/>
        <v/>
      </c>
      <c r="AG140" s="491" t="str">
        <f t="shared" si="34"/>
        <v/>
      </c>
      <c r="AI140" s="491" t="str">
        <f t="shared" si="35"/>
        <v/>
      </c>
      <c r="AJ140" s="466"/>
      <c r="AK140" s="473" t="str">
        <f t="shared" si="36"/>
        <v/>
      </c>
      <c r="AM140" s="491" t="str">
        <f t="shared" si="37"/>
        <v/>
      </c>
      <c r="AO140" s="491" t="str">
        <f t="shared" si="38"/>
        <v/>
      </c>
      <c r="AQ140" s="491" t="str">
        <f t="shared" si="39"/>
        <v/>
      </c>
    </row>
    <row r="141" spans="5:43" customFormat="1" ht="11.25">
      <c r="E141" s="491" t="str">
        <f t="shared" ref="E141:G204" si="44">IF(OR($B141=0,D141=0),"",D141/$B141)</f>
        <v/>
      </c>
      <c r="G141" s="491" t="str">
        <f t="shared" si="44"/>
        <v/>
      </c>
      <c r="I141" s="491" t="str">
        <f t="shared" ref="I141:I204" si="45">IF(OR($B141=0,H141=0),"",H141/$B141)</f>
        <v/>
      </c>
      <c r="K141" s="491" t="str">
        <f t="shared" ref="K141:K204" si="46">IF(OR($B141=0,J141=0),"",J141/$B141)</f>
        <v/>
      </c>
      <c r="M141" s="491" t="str">
        <f t="shared" ref="M141:M204" si="47">IF(OR($B141=0,L141=0),"",L141/$B141)</f>
        <v/>
      </c>
      <c r="O141" s="491" t="str">
        <f t="shared" ref="O141:O204" si="48">IF(OR($B141=0,N141=0),"",N141/$B141)</f>
        <v/>
      </c>
      <c r="P141" s="464"/>
      <c r="Q141" s="472" t="str">
        <f t="shared" si="43"/>
        <v/>
      </c>
      <c r="S141" s="491" t="str">
        <f t="shared" ref="S141:S204" si="49">IF(OR($B141=0,R141=0),"",R141/$B141)</f>
        <v/>
      </c>
      <c r="T141" s="464"/>
      <c r="U141" s="472" t="str">
        <f t="shared" si="40"/>
        <v/>
      </c>
      <c r="V141" s="464"/>
      <c r="W141" s="472" t="str">
        <f t="shared" si="41"/>
        <v/>
      </c>
      <c r="X141" s="464"/>
      <c r="Y141" s="472" t="str">
        <f t="shared" si="42"/>
        <v/>
      </c>
      <c r="AA141" s="491" t="str">
        <f t="shared" ref="AA141:AA204" si="50">IF(OR($B141=0,Z141=0),"",Z141/$B141)</f>
        <v/>
      </c>
      <c r="AC141" s="491" t="str">
        <f t="shared" ref="AC141:AC204" si="51">IF(OR($B141=0,AB141=0),"",AB141/$B141)</f>
        <v/>
      </c>
      <c r="AE141" s="491" t="str">
        <f t="shared" ref="AE141:AE204" si="52">IF(OR($B141=0,AD141=0),"",AD141/$B141)</f>
        <v/>
      </c>
      <c r="AG141" s="491" t="str">
        <f t="shared" ref="AG141:AG204" si="53">IF(OR($B141=0,AF141=0),"",AF141/$B141)</f>
        <v/>
      </c>
      <c r="AI141" s="491" t="str">
        <f t="shared" ref="AI141:AI204" si="54">IF(OR($B141=0,AH141=0),"",AH141/$B141)</f>
        <v/>
      </c>
      <c r="AJ141" s="466"/>
      <c r="AK141" s="473" t="str">
        <f t="shared" ref="AK141:AK204" si="55">IF(OR($B141=0,AJ141=0),"",AJ141/$B141)</f>
        <v/>
      </c>
      <c r="AM141" s="491" t="str">
        <f t="shared" ref="AM141:AM204" si="56">IF(OR($B141=0,AL141=0),"",AL141/$B141)</f>
        <v/>
      </c>
      <c r="AO141" s="491" t="str">
        <f t="shared" ref="AO141:AO204" si="57">IF(OR($B141=0,AN141=0),"",AN141/$B141)</f>
        <v/>
      </c>
      <c r="AQ141" s="491" t="str">
        <f t="shared" ref="AQ141:AQ204" si="58">IF(OR($B141=0,AP141=0),"",AP141/$B141)</f>
        <v/>
      </c>
    </row>
    <row r="142" spans="5:43" customFormat="1" ht="11.25">
      <c r="E142" s="491" t="str">
        <f t="shared" si="44"/>
        <v/>
      </c>
      <c r="G142" s="491" t="str">
        <f t="shared" si="44"/>
        <v/>
      </c>
      <c r="I142" s="491" t="str">
        <f t="shared" si="45"/>
        <v/>
      </c>
      <c r="K142" s="491" t="str">
        <f t="shared" si="46"/>
        <v/>
      </c>
      <c r="M142" s="491" t="str">
        <f t="shared" si="47"/>
        <v/>
      </c>
      <c r="O142" s="491" t="str">
        <f t="shared" si="48"/>
        <v/>
      </c>
      <c r="P142" s="464"/>
      <c r="Q142" s="472" t="str">
        <f t="shared" si="43"/>
        <v/>
      </c>
      <c r="S142" s="491" t="str">
        <f t="shared" si="49"/>
        <v/>
      </c>
      <c r="T142" s="464"/>
      <c r="U142" s="472" t="str">
        <f t="shared" si="40"/>
        <v/>
      </c>
      <c r="V142" s="464"/>
      <c r="W142" s="472" t="str">
        <f t="shared" si="41"/>
        <v/>
      </c>
      <c r="X142" s="464"/>
      <c r="Y142" s="472" t="str">
        <f t="shared" si="42"/>
        <v/>
      </c>
      <c r="AA142" s="491" t="str">
        <f t="shared" si="50"/>
        <v/>
      </c>
      <c r="AC142" s="491" t="str">
        <f t="shared" si="51"/>
        <v/>
      </c>
      <c r="AE142" s="491" t="str">
        <f t="shared" si="52"/>
        <v/>
      </c>
      <c r="AG142" s="491" t="str">
        <f t="shared" si="53"/>
        <v/>
      </c>
      <c r="AI142" s="491" t="str">
        <f t="shared" si="54"/>
        <v/>
      </c>
      <c r="AJ142" s="466"/>
      <c r="AK142" s="473" t="str">
        <f t="shared" si="55"/>
        <v/>
      </c>
      <c r="AM142" s="491" t="str">
        <f t="shared" si="56"/>
        <v/>
      </c>
      <c r="AO142" s="491" t="str">
        <f t="shared" si="57"/>
        <v/>
      </c>
      <c r="AQ142" s="491" t="str">
        <f t="shared" si="58"/>
        <v/>
      </c>
    </row>
    <row r="143" spans="5:43" customFormat="1" ht="11.25">
      <c r="E143" s="491" t="str">
        <f t="shared" si="44"/>
        <v/>
      </c>
      <c r="G143" s="491" t="str">
        <f t="shared" si="44"/>
        <v/>
      </c>
      <c r="I143" s="491" t="str">
        <f t="shared" si="45"/>
        <v/>
      </c>
      <c r="K143" s="491" t="str">
        <f t="shared" si="46"/>
        <v/>
      </c>
      <c r="M143" s="491" t="str">
        <f t="shared" si="47"/>
        <v/>
      </c>
      <c r="O143" s="491" t="str">
        <f t="shared" si="48"/>
        <v/>
      </c>
      <c r="P143" s="464"/>
      <c r="Q143" s="472" t="str">
        <f t="shared" si="43"/>
        <v/>
      </c>
      <c r="S143" s="491" t="str">
        <f t="shared" si="49"/>
        <v/>
      </c>
      <c r="T143" s="464"/>
      <c r="U143" s="472" t="str">
        <f t="shared" si="40"/>
        <v/>
      </c>
      <c r="V143" s="464"/>
      <c r="W143" s="472" t="str">
        <f t="shared" si="41"/>
        <v/>
      </c>
      <c r="X143" s="464"/>
      <c r="Y143" s="472" t="str">
        <f t="shared" si="42"/>
        <v/>
      </c>
      <c r="AA143" s="491" t="str">
        <f t="shared" si="50"/>
        <v/>
      </c>
      <c r="AC143" s="491" t="str">
        <f t="shared" si="51"/>
        <v/>
      </c>
      <c r="AE143" s="491" t="str">
        <f t="shared" si="52"/>
        <v/>
      </c>
      <c r="AG143" s="491" t="str">
        <f t="shared" si="53"/>
        <v/>
      </c>
      <c r="AI143" s="491" t="str">
        <f t="shared" si="54"/>
        <v/>
      </c>
      <c r="AJ143" s="466"/>
      <c r="AK143" s="473" t="str">
        <f t="shared" si="55"/>
        <v/>
      </c>
      <c r="AM143" s="491" t="str">
        <f t="shared" si="56"/>
        <v/>
      </c>
      <c r="AO143" s="491" t="str">
        <f t="shared" si="57"/>
        <v/>
      </c>
      <c r="AQ143" s="491" t="str">
        <f t="shared" si="58"/>
        <v/>
      </c>
    </row>
    <row r="144" spans="5:43" customFormat="1" ht="11.25">
      <c r="E144" s="491" t="str">
        <f t="shared" si="44"/>
        <v/>
      </c>
      <c r="G144" s="491" t="str">
        <f t="shared" si="44"/>
        <v/>
      </c>
      <c r="I144" s="491" t="str">
        <f t="shared" si="45"/>
        <v/>
      </c>
      <c r="K144" s="491" t="str">
        <f t="shared" si="46"/>
        <v/>
      </c>
      <c r="M144" s="491" t="str">
        <f t="shared" si="47"/>
        <v/>
      </c>
      <c r="O144" s="491" t="str">
        <f t="shared" si="48"/>
        <v/>
      </c>
      <c r="P144" s="464"/>
      <c r="Q144" s="472" t="str">
        <f t="shared" si="43"/>
        <v/>
      </c>
      <c r="S144" s="491" t="str">
        <f t="shared" si="49"/>
        <v/>
      </c>
      <c r="T144" s="464"/>
      <c r="U144" s="472" t="str">
        <f t="shared" si="40"/>
        <v/>
      </c>
      <c r="V144" s="464"/>
      <c r="W144" s="472" t="str">
        <f t="shared" si="41"/>
        <v/>
      </c>
      <c r="X144" s="464"/>
      <c r="Y144" s="472" t="str">
        <f t="shared" si="42"/>
        <v/>
      </c>
      <c r="AA144" s="491" t="str">
        <f t="shared" si="50"/>
        <v/>
      </c>
      <c r="AC144" s="491" t="str">
        <f t="shared" si="51"/>
        <v/>
      </c>
      <c r="AE144" s="491" t="str">
        <f t="shared" si="52"/>
        <v/>
      </c>
      <c r="AG144" s="491" t="str">
        <f t="shared" si="53"/>
        <v/>
      </c>
      <c r="AI144" s="491" t="str">
        <f t="shared" si="54"/>
        <v/>
      </c>
      <c r="AJ144" s="466"/>
      <c r="AK144" s="473" t="str">
        <f t="shared" si="55"/>
        <v/>
      </c>
      <c r="AM144" s="491" t="str">
        <f t="shared" si="56"/>
        <v/>
      </c>
      <c r="AO144" s="491" t="str">
        <f t="shared" si="57"/>
        <v/>
      </c>
      <c r="AQ144" s="491" t="str">
        <f t="shared" si="58"/>
        <v/>
      </c>
    </row>
    <row r="145" spans="5:43" customFormat="1" ht="11.25">
      <c r="E145" s="491" t="str">
        <f t="shared" si="44"/>
        <v/>
      </c>
      <c r="G145" s="491" t="str">
        <f t="shared" si="44"/>
        <v/>
      </c>
      <c r="I145" s="491" t="str">
        <f t="shared" si="45"/>
        <v/>
      </c>
      <c r="K145" s="491" t="str">
        <f t="shared" si="46"/>
        <v/>
      </c>
      <c r="M145" s="491" t="str">
        <f t="shared" si="47"/>
        <v/>
      </c>
      <c r="O145" s="491" t="str">
        <f t="shared" si="48"/>
        <v/>
      </c>
      <c r="P145" s="464"/>
      <c r="Q145" s="472" t="str">
        <f t="shared" si="43"/>
        <v/>
      </c>
      <c r="S145" s="491" t="str">
        <f t="shared" si="49"/>
        <v/>
      </c>
      <c r="T145" s="464"/>
      <c r="U145" s="472" t="str">
        <f t="shared" si="40"/>
        <v/>
      </c>
      <c r="V145" s="464"/>
      <c r="W145" s="472" t="str">
        <f t="shared" si="41"/>
        <v/>
      </c>
      <c r="X145" s="464"/>
      <c r="Y145" s="472" t="str">
        <f t="shared" si="42"/>
        <v/>
      </c>
      <c r="AA145" s="491" t="str">
        <f t="shared" si="50"/>
        <v/>
      </c>
      <c r="AC145" s="491" t="str">
        <f t="shared" si="51"/>
        <v/>
      </c>
      <c r="AE145" s="491" t="str">
        <f t="shared" si="52"/>
        <v/>
      </c>
      <c r="AG145" s="491" t="str">
        <f t="shared" si="53"/>
        <v/>
      </c>
      <c r="AI145" s="491" t="str">
        <f t="shared" si="54"/>
        <v/>
      </c>
      <c r="AJ145" s="466"/>
      <c r="AK145" s="473" t="str">
        <f t="shared" si="55"/>
        <v/>
      </c>
      <c r="AM145" s="491" t="str">
        <f t="shared" si="56"/>
        <v/>
      </c>
      <c r="AO145" s="491" t="str">
        <f t="shared" si="57"/>
        <v/>
      </c>
      <c r="AQ145" s="491" t="str">
        <f t="shared" si="58"/>
        <v/>
      </c>
    </row>
    <row r="146" spans="5:43" customFormat="1" ht="11.25">
      <c r="E146" s="491" t="str">
        <f t="shared" si="44"/>
        <v/>
      </c>
      <c r="G146" s="491" t="str">
        <f t="shared" si="44"/>
        <v/>
      </c>
      <c r="I146" s="491" t="str">
        <f t="shared" si="45"/>
        <v/>
      </c>
      <c r="K146" s="491" t="str">
        <f t="shared" si="46"/>
        <v/>
      </c>
      <c r="M146" s="491" t="str">
        <f t="shared" si="47"/>
        <v/>
      </c>
      <c r="O146" s="491" t="str">
        <f t="shared" si="48"/>
        <v/>
      </c>
      <c r="P146" s="464"/>
      <c r="Q146" s="472" t="str">
        <f t="shared" si="43"/>
        <v/>
      </c>
      <c r="S146" s="491" t="str">
        <f t="shared" si="49"/>
        <v/>
      </c>
      <c r="T146" s="464"/>
      <c r="U146" s="472" t="str">
        <f t="shared" si="40"/>
        <v/>
      </c>
      <c r="V146" s="464"/>
      <c r="W146" s="472" t="str">
        <f t="shared" si="41"/>
        <v/>
      </c>
      <c r="X146" s="464"/>
      <c r="Y146" s="472" t="str">
        <f t="shared" si="42"/>
        <v/>
      </c>
      <c r="AA146" s="491" t="str">
        <f t="shared" si="50"/>
        <v/>
      </c>
      <c r="AC146" s="491" t="str">
        <f t="shared" si="51"/>
        <v/>
      </c>
      <c r="AE146" s="491" t="str">
        <f t="shared" si="52"/>
        <v/>
      </c>
      <c r="AG146" s="491" t="str">
        <f t="shared" si="53"/>
        <v/>
      </c>
      <c r="AI146" s="491" t="str">
        <f t="shared" si="54"/>
        <v/>
      </c>
      <c r="AJ146" s="466"/>
      <c r="AK146" s="473" t="str">
        <f t="shared" si="55"/>
        <v/>
      </c>
      <c r="AM146" s="491" t="str">
        <f t="shared" si="56"/>
        <v/>
      </c>
      <c r="AO146" s="491" t="str">
        <f t="shared" si="57"/>
        <v/>
      </c>
      <c r="AQ146" s="491" t="str">
        <f t="shared" si="58"/>
        <v/>
      </c>
    </row>
    <row r="147" spans="5:43" customFormat="1" ht="11.25">
      <c r="E147" s="491" t="str">
        <f t="shared" si="44"/>
        <v/>
      </c>
      <c r="G147" s="491" t="str">
        <f t="shared" si="44"/>
        <v/>
      </c>
      <c r="I147" s="491" t="str">
        <f t="shared" si="45"/>
        <v/>
      </c>
      <c r="K147" s="491" t="str">
        <f t="shared" si="46"/>
        <v/>
      </c>
      <c r="M147" s="491" t="str">
        <f t="shared" si="47"/>
        <v/>
      </c>
      <c r="O147" s="491" t="str">
        <f t="shared" si="48"/>
        <v/>
      </c>
      <c r="P147" s="464"/>
      <c r="Q147" s="472" t="str">
        <f t="shared" si="43"/>
        <v/>
      </c>
      <c r="S147" s="491" t="str">
        <f t="shared" si="49"/>
        <v/>
      </c>
      <c r="T147" s="464"/>
      <c r="U147" s="472" t="str">
        <f t="shared" si="40"/>
        <v/>
      </c>
      <c r="V147" s="464"/>
      <c r="W147" s="472" t="str">
        <f t="shared" si="41"/>
        <v/>
      </c>
      <c r="X147" s="464"/>
      <c r="Y147" s="472" t="str">
        <f t="shared" si="42"/>
        <v/>
      </c>
      <c r="AA147" s="491" t="str">
        <f t="shared" si="50"/>
        <v/>
      </c>
      <c r="AC147" s="491" t="str">
        <f t="shared" si="51"/>
        <v/>
      </c>
      <c r="AE147" s="491" t="str">
        <f t="shared" si="52"/>
        <v/>
      </c>
      <c r="AG147" s="491" t="str">
        <f t="shared" si="53"/>
        <v/>
      </c>
      <c r="AI147" s="491" t="str">
        <f t="shared" si="54"/>
        <v/>
      </c>
      <c r="AJ147" s="466"/>
      <c r="AK147" s="473" t="str">
        <f t="shared" si="55"/>
        <v/>
      </c>
      <c r="AM147" s="491" t="str">
        <f t="shared" si="56"/>
        <v/>
      </c>
      <c r="AO147" s="491" t="str">
        <f t="shared" si="57"/>
        <v/>
      </c>
      <c r="AQ147" s="491" t="str">
        <f t="shared" si="58"/>
        <v/>
      </c>
    </row>
    <row r="148" spans="5:43" customFormat="1" ht="11.25">
      <c r="E148" s="491" t="str">
        <f t="shared" si="44"/>
        <v/>
      </c>
      <c r="G148" s="491" t="str">
        <f t="shared" si="44"/>
        <v/>
      </c>
      <c r="I148" s="491" t="str">
        <f t="shared" si="45"/>
        <v/>
      </c>
      <c r="K148" s="491" t="str">
        <f t="shared" si="46"/>
        <v/>
      </c>
      <c r="M148" s="491" t="str">
        <f t="shared" si="47"/>
        <v/>
      </c>
      <c r="O148" s="491" t="str">
        <f t="shared" si="48"/>
        <v/>
      </c>
      <c r="P148" s="464"/>
      <c r="Q148" s="472" t="str">
        <f t="shared" si="43"/>
        <v/>
      </c>
      <c r="S148" s="491" t="str">
        <f t="shared" si="49"/>
        <v/>
      </c>
      <c r="T148" s="464"/>
      <c r="U148" s="472" t="str">
        <f t="shared" si="40"/>
        <v/>
      </c>
      <c r="V148" s="464"/>
      <c r="W148" s="472" t="str">
        <f t="shared" si="41"/>
        <v/>
      </c>
      <c r="X148" s="464"/>
      <c r="Y148" s="472" t="str">
        <f t="shared" si="42"/>
        <v/>
      </c>
      <c r="AA148" s="491" t="str">
        <f t="shared" si="50"/>
        <v/>
      </c>
      <c r="AC148" s="491" t="str">
        <f t="shared" si="51"/>
        <v/>
      </c>
      <c r="AE148" s="491" t="str">
        <f t="shared" si="52"/>
        <v/>
      </c>
      <c r="AG148" s="491" t="str">
        <f t="shared" si="53"/>
        <v/>
      </c>
      <c r="AI148" s="491" t="str">
        <f t="shared" si="54"/>
        <v/>
      </c>
      <c r="AJ148" s="466"/>
      <c r="AK148" s="473" t="str">
        <f t="shared" si="55"/>
        <v/>
      </c>
      <c r="AM148" s="491" t="str">
        <f t="shared" si="56"/>
        <v/>
      </c>
      <c r="AO148" s="491" t="str">
        <f t="shared" si="57"/>
        <v/>
      </c>
      <c r="AQ148" s="491" t="str">
        <f t="shared" si="58"/>
        <v/>
      </c>
    </row>
    <row r="149" spans="5:43" customFormat="1" ht="11.25">
      <c r="E149" s="491" t="str">
        <f t="shared" si="44"/>
        <v/>
      </c>
      <c r="G149" s="491" t="str">
        <f t="shared" si="44"/>
        <v/>
      </c>
      <c r="I149" s="491" t="str">
        <f t="shared" si="45"/>
        <v/>
      </c>
      <c r="K149" s="491" t="str">
        <f t="shared" si="46"/>
        <v/>
      </c>
      <c r="M149" s="491" t="str">
        <f t="shared" si="47"/>
        <v/>
      </c>
      <c r="O149" s="491" t="str">
        <f t="shared" si="48"/>
        <v/>
      </c>
      <c r="P149" s="464"/>
      <c r="Q149" s="472" t="str">
        <f t="shared" si="43"/>
        <v/>
      </c>
      <c r="S149" s="491" t="str">
        <f t="shared" si="49"/>
        <v/>
      </c>
      <c r="T149" s="464"/>
      <c r="U149" s="472" t="str">
        <f t="shared" si="40"/>
        <v/>
      </c>
      <c r="V149" s="464"/>
      <c r="W149" s="472" t="str">
        <f t="shared" si="41"/>
        <v/>
      </c>
      <c r="X149" s="464"/>
      <c r="Y149" s="472" t="str">
        <f t="shared" si="42"/>
        <v/>
      </c>
      <c r="AA149" s="491" t="str">
        <f t="shared" si="50"/>
        <v/>
      </c>
      <c r="AC149" s="491" t="str">
        <f t="shared" si="51"/>
        <v/>
      </c>
      <c r="AE149" s="491" t="str">
        <f t="shared" si="52"/>
        <v/>
      </c>
      <c r="AG149" s="491" t="str">
        <f t="shared" si="53"/>
        <v/>
      </c>
      <c r="AI149" s="491" t="str">
        <f t="shared" si="54"/>
        <v/>
      </c>
      <c r="AJ149" s="466"/>
      <c r="AK149" s="473" t="str">
        <f t="shared" si="55"/>
        <v/>
      </c>
      <c r="AM149" s="491" t="str">
        <f t="shared" si="56"/>
        <v/>
      </c>
      <c r="AO149" s="491" t="str">
        <f t="shared" si="57"/>
        <v/>
      </c>
      <c r="AQ149" s="491" t="str">
        <f t="shared" si="58"/>
        <v/>
      </c>
    </row>
    <row r="150" spans="5:43" customFormat="1" ht="11.25">
      <c r="E150" s="491" t="str">
        <f t="shared" si="44"/>
        <v/>
      </c>
      <c r="G150" s="491" t="str">
        <f t="shared" si="44"/>
        <v/>
      </c>
      <c r="I150" s="491" t="str">
        <f t="shared" si="45"/>
        <v/>
      </c>
      <c r="K150" s="491" t="str">
        <f t="shared" si="46"/>
        <v/>
      </c>
      <c r="M150" s="491" t="str">
        <f t="shared" si="47"/>
        <v/>
      </c>
      <c r="O150" s="491" t="str">
        <f t="shared" si="48"/>
        <v/>
      </c>
      <c r="P150" s="464"/>
      <c r="Q150" s="472" t="str">
        <f t="shared" si="43"/>
        <v/>
      </c>
      <c r="S150" s="491" t="str">
        <f t="shared" si="49"/>
        <v/>
      </c>
      <c r="T150" s="464"/>
      <c r="U150" s="472" t="str">
        <f t="shared" si="40"/>
        <v/>
      </c>
      <c r="V150" s="464"/>
      <c r="W150" s="472" t="str">
        <f t="shared" si="41"/>
        <v/>
      </c>
      <c r="X150" s="464"/>
      <c r="Y150" s="472" t="str">
        <f t="shared" si="42"/>
        <v/>
      </c>
      <c r="AA150" s="491" t="str">
        <f t="shared" si="50"/>
        <v/>
      </c>
      <c r="AC150" s="491" t="str">
        <f t="shared" si="51"/>
        <v/>
      </c>
      <c r="AE150" s="491" t="str">
        <f t="shared" si="52"/>
        <v/>
      </c>
      <c r="AG150" s="491" t="str">
        <f t="shared" si="53"/>
        <v/>
      </c>
      <c r="AI150" s="491" t="str">
        <f t="shared" si="54"/>
        <v/>
      </c>
      <c r="AJ150" s="466"/>
      <c r="AK150" s="473" t="str">
        <f t="shared" si="55"/>
        <v/>
      </c>
      <c r="AM150" s="491" t="str">
        <f t="shared" si="56"/>
        <v/>
      </c>
      <c r="AO150" s="491" t="str">
        <f t="shared" si="57"/>
        <v/>
      </c>
      <c r="AQ150" s="491" t="str">
        <f t="shared" si="58"/>
        <v/>
      </c>
    </row>
    <row r="151" spans="5:43" customFormat="1" ht="11.25">
      <c r="E151" s="491" t="str">
        <f t="shared" si="44"/>
        <v/>
      </c>
      <c r="G151" s="491" t="str">
        <f t="shared" si="44"/>
        <v/>
      </c>
      <c r="I151" s="491" t="str">
        <f t="shared" si="45"/>
        <v/>
      </c>
      <c r="K151" s="491" t="str">
        <f t="shared" si="46"/>
        <v/>
      </c>
      <c r="M151" s="491" t="str">
        <f t="shared" si="47"/>
        <v/>
      </c>
      <c r="O151" s="491" t="str">
        <f t="shared" si="48"/>
        <v/>
      </c>
      <c r="P151" s="464"/>
      <c r="Q151" s="472" t="str">
        <f t="shared" si="43"/>
        <v/>
      </c>
      <c r="S151" s="491" t="str">
        <f t="shared" si="49"/>
        <v/>
      </c>
      <c r="T151" s="464"/>
      <c r="U151" s="472" t="str">
        <f t="shared" si="40"/>
        <v/>
      </c>
      <c r="V151" s="464"/>
      <c r="W151" s="472" t="str">
        <f t="shared" si="41"/>
        <v/>
      </c>
      <c r="X151" s="464"/>
      <c r="Y151" s="472" t="str">
        <f t="shared" si="42"/>
        <v/>
      </c>
      <c r="AA151" s="491" t="str">
        <f t="shared" si="50"/>
        <v/>
      </c>
      <c r="AC151" s="491" t="str">
        <f t="shared" si="51"/>
        <v/>
      </c>
      <c r="AE151" s="491" t="str">
        <f t="shared" si="52"/>
        <v/>
      </c>
      <c r="AG151" s="491" t="str">
        <f t="shared" si="53"/>
        <v/>
      </c>
      <c r="AI151" s="491" t="str">
        <f t="shared" si="54"/>
        <v/>
      </c>
      <c r="AJ151" s="466"/>
      <c r="AK151" s="473" t="str">
        <f t="shared" si="55"/>
        <v/>
      </c>
      <c r="AM151" s="491" t="str">
        <f t="shared" si="56"/>
        <v/>
      </c>
      <c r="AO151" s="491" t="str">
        <f t="shared" si="57"/>
        <v/>
      </c>
      <c r="AQ151" s="491" t="str">
        <f t="shared" si="58"/>
        <v/>
      </c>
    </row>
    <row r="152" spans="5:43" customFormat="1" ht="11.25">
      <c r="E152" s="491" t="str">
        <f t="shared" si="44"/>
        <v/>
      </c>
      <c r="G152" s="491" t="str">
        <f t="shared" si="44"/>
        <v/>
      </c>
      <c r="I152" s="491" t="str">
        <f t="shared" si="45"/>
        <v/>
      </c>
      <c r="K152" s="491" t="str">
        <f t="shared" si="46"/>
        <v/>
      </c>
      <c r="M152" s="491" t="str">
        <f t="shared" si="47"/>
        <v/>
      </c>
      <c r="O152" s="491" t="str">
        <f t="shared" si="48"/>
        <v/>
      </c>
      <c r="P152" s="464"/>
      <c r="Q152" s="472" t="str">
        <f t="shared" si="43"/>
        <v/>
      </c>
      <c r="S152" s="491" t="str">
        <f t="shared" si="49"/>
        <v/>
      </c>
      <c r="T152" s="464"/>
      <c r="U152" s="472" t="str">
        <f t="shared" si="40"/>
        <v/>
      </c>
      <c r="V152" s="464"/>
      <c r="W152" s="472" t="str">
        <f t="shared" si="41"/>
        <v/>
      </c>
      <c r="X152" s="464"/>
      <c r="Y152" s="472" t="str">
        <f t="shared" si="42"/>
        <v/>
      </c>
      <c r="AA152" s="491" t="str">
        <f t="shared" si="50"/>
        <v/>
      </c>
      <c r="AC152" s="491" t="str">
        <f t="shared" si="51"/>
        <v/>
      </c>
      <c r="AE152" s="491" t="str">
        <f t="shared" si="52"/>
        <v/>
      </c>
      <c r="AG152" s="491" t="str">
        <f t="shared" si="53"/>
        <v/>
      </c>
      <c r="AI152" s="491" t="str">
        <f t="shared" si="54"/>
        <v/>
      </c>
      <c r="AJ152" s="466"/>
      <c r="AK152" s="473" t="str">
        <f t="shared" si="55"/>
        <v/>
      </c>
      <c r="AM152" s="491" t="str">
        <f t="shared" si="56"/>
        <v/>
      </c>
      <c r="AO152" s="491" t="str">
        <f t="shared" si="57"/>
        <v/>
      </c>
      <c r="AQ152" s="491" t="str">
        <f t="shared" si="58"/>
        <v/>
      </c>
    </row>
    <row r="153" spans="5:43" customFormat="1" ht="11.25">
      <c r="E153" s="491" t="str">
        <f t="shared" si="44"/>
        <v/>
      </c>
      <c r="G153" s="491" t="str">
        <f t="shared" si="44"/>
        <v/>
      </c>
      <c r="I153" s="491" t="str">
        <f t="shared" si="45"/>
        <v/>
      </c>
      <c r="K153" s="491" t="str">
        <f t="shared" si="46"/>
        <v/>
      </c>
      <c r="M153" s="491" t="str">
        <f t="shared" si="47"/>
        <v/>
      </c>
      <c r="O153" s="491" t="str">
        <f t="shared" si="48"/>
        <v/>
      </c>
      <c r="P153" s="464"/>
      <c r="Q153" s="472" t="str">
        <f t="shared" si="43"/>
        <v/>
      </c>
      <c r="S153" s="491" t="str">
        <f t="shared" si="49"/>
        <v/>
      </c>
      <c r="T153" s="464"/>
      <c r="U153" s="472" t="str">
        <f t="shared" si="40"/>
        <v/>
      </c>
      <c r="V153" s="464"/>
      <c r="W153" s="472" t="str">
        <f t="shared" si="41"/>
        <v/>
      </c>
      <c r="X153" s="464"/>
      <c r="Y153" s="472" t="str">
        <f t="shared" si="42"/>
        <v/>
      </c>
      <c r="AA153" s="491" t="str">
        <f t="shared" si="50"/>
        <v/>
      </c>
      <c r="AC153" s="491" t="str">
        <f t="shared" si="51"/>
        <v/>
      </c>
      <c r="AE153" s="491" t="str">
        <f t="shared" si="52"/>
        <v/>
      </c>
      <c r="AG153" s="491" t="str">
        <f t="shared" si="53"/>
        <v/>
      </c>
      <c r="AI153" s="491" t="str">
        <f t="shared" si="54"/>
        <v/>
      </c>
      <c r="AJ153" s="466"/>
      <c r="AK153" s="473" t="str">
        <f t="shared" si="55"/>
        <v/>
      </c>
      <c r="AM153" s="491" t="str">
        <f t="shared" si="56"/>
        <v/>
      </c>
      <c r="AO153" s="491" t="str">
        <f t="shared" si="57"/>
        <v/>
      </c>
      <c r="AQ153" s="491" t="str">
        <f t="shared" si="58"/>
        <v/>
      </c>
    </row>
    <row r="154" spans="5:43" customFormat="1" ht="11.25">
      <c r="E154" s="491" t="str">
        <f t="shared" si="44"/>
        <v/>
      </c>
      <c r="G154" s="491" t="str">
        <f t="shared" si="44"/>
        <v/>
      </c>
      <c r="I154" s="491" t="str">
        <f t="shared" si="45"/>
        <v/>
      </c>
      <c r="K154" s="491" t="str">
        <f t="shared" si="46"/>
        <v/>
      </c>
      <c r="M154" s="491" t="str">
        <f t="shared" si="47"/>
        <v/>
      </c>
      <c r="O154" s="491" t="str">
        <f t="shared" si="48"/>
        <v/>
      </c>
      <c r="P154" s="464"/>
      <c r="Q154" s="472" t="str">
        <f t="shared" si="43"/>
        <v/>
      </c>
      <c r="S154" s="491" t="str">
        <f t="shared" si="49"/>
        <v/>
      </c>
      <c r="T154" s="464"/>
      <c r="U154" s="472" t="str">
        <f t="shared" si="40"/>
        <v/>
      </c>
      <c r="V154" s="464"/>
      <c r="W154" s="472" t="str">
        <f t="shared" si="41"/>
        <v/>
      </c>
      <c r="X154" s="464"/>
      <c r="Y154" s="472" t="str">
        <f t="shared" si="42"/>
        <v/>
      </c>
      <c r="AA154" s="491" t="str">
        <f t="shared" si="50"/>
        <v/>
      </c>
      <c r="AC154" s="491" t="str">
        <f t="shared" si="51"/>
        <v/>
      </c>
      <c r="AE154" s="491" t="str">
        <f t="shared" si="52"/>
        <v/>
      </c>
      <c r="AG154" s="491" t="str">
        <f t="shared" si="53"/>
        <v/>
      </c>
      <c r="AI154" s="491" t="str">
        <f t="shared" si="54"/>
        <v/>
      </c>
      <c r="AJ154" s="466"/>
      <c r="AK154" s="473" t="str">
        <f t="shared" si="55"/>
        <v/>
      </c>
      <c r="AM154" s="491" t="str">
        <f t="shared" si="56"/>
        <v/>
      </c>
      <c r="AO154" s="491" t="str">
        <f t="shared" si="57"/>
        <v/>
      </c>
      <c r="AQ154" s="491" t="str">
        <f t="shared" si="58"/>
        <v/>
      </c>
    </row>
    <row r="155" spans="5:43" customFormat="1" ht="11.25">
      <c r="E155" s="491" t="str">
        <f t="shared" si="44"/>
        <v/>
      </c>
      <c r="G155" s="491" t="str">
        <f t="shared" si="44"/>
        <v/>
      </c>
      <c r="I155" s="491" t="str">
        <f t="shared" si="45"/>
        <v/>
      </c>
      <c r="K155" s="491" t="str">
        <f t="shared" si="46"/>
        <v/>
      </c>
      <c r="M155" s="491" t="str">
        <f t="shared" si="47"/>
        <v/>
      </c>
      <c r="O155" s="491" t="str">
        <f t="shared" si="48"/>
        <v/>
      </c>
      <c r="P155" s="464"/>
      <c r="Q155" s="472" t="str">
        <f t="shared" si="43"/>
        <v/>
      </c>
      <c r="S155" s="491" t="str">
        <f t="shared" si="49"/>
        <v/>
      </c>
      <c r="T155" s="464"/>
      <c r="U155" s="472" t="str">
        <f t="shared" si="40"/>
        <v/>
      </c>
      <c r="V155" s="464"/>
      <c r="W155" s="472" t="str">
        <f t="shared" si="41"/>
        <v/>
      </c>
      <c r="X155" s="464"/>
      <c r="Y155" s="472" t="str">
        <f t="shared" si="42"/>
        <v/>
      </c>
      <c r="AA155" s="491" t="str">
        <f t="shared" si="50"/>
        <v/>
      </c>
      <c r="AC155" s="491" t="str">
        <f t="shared" si="51"/>
        <v/>
      </c>
      <c r="AE155" s="491" t="str">
        <f t="shared" si="52"/>
        <v/>
      </c>
      <c r="AG155" s="491" t="str">
        <f t="shared" si="53"/>
        <v/>
      </c>
      <c r="AI155" s="491" t="str">
        <f t="shared" si="54"/>
        <v/>
      </c>
      <c r="AJ155" s="466"/>
      <c r="AK155" s="473" t="str">
        <f t="shared" si="55"/>
        <v/>
      </c>
      <c r="AM155" s="491" t="str">
        <f t="shared" si="56"/>
        <v/>
      </c>
      <c r="AO155" s="491" t="str">
        <f t="shared" si="57"/>
        <v/>
      </c>
      <c r="AQ155" s="491" t="str">
        <f t="shared" si="58"/>
        <v/>
      </c>
    </row>
    <row r="156" spans="5:43" customFormat="1" ht="11.25">
      <c r="E156" s="491" t="str">
        <f t="shared" si="44"/>
        <v/>
      </c>
      <c r="G156" s="491" t="str">
        <f t="shared" si="44"/>
        <v/>
      </c>
      <c r="I156" s="491" t="str">
        <f t="shared" si="45"/>
        <v/>
      </c>
      <c r="K156" s="491" t="str">
        <f t="shared" si="46"/>
        <v/>
      </c>
      <c r="M156" s="491" t="str">
        <f t="shared" si="47"/>
        <v/>
      </c>
      <c r="O156" s="491" t="str">
        <f t="shared" si="48"/>
        <v/>
      </c>
      <c r="P156" s="464"/>
      <c r="Q156" s="472" t="str">
        <f t="shared" si="43"/>
        <v/>
      </c>
      <c r="S156" s="491" t="str">
        <f t="shared" si="49"/>
        <v/>
      </c>
      <c r="T156" s="464"/>
      <c r="U156" s="472" t="str">
        <f t="shared" si="40"/>
        <v/>
      </c>
      <c r="V156" s="464"/>
      <c r="W156" s="472" t="str">
        <f t="shared" si="41"/>
        <v/>
      </c>
      <c r="X156" s="464"/>
      <c r="Y156" s="472" t="str">
        <f t="shared" si="42"/>
        <v/>
      </c>
      <c r="AA156" s="491" t="str">
        <f t="shared" si="50"/>
        <v/>
      </c>
      <c r="AC156" s="491" t="str">
        <f t="shared" si="51"/>
        <v/>
      </c>
      <c r="AE156" s="491" t="str">
        <f t="shared" si="52"/>
        <v/>
      </c>
      <c r="AG156" s="491" t="str">
        <f t="shared" si="53"/>
        <v/>
      </c>
      <c r="AI156" s="491" t="str">
        <f t="shared" si="54"/>
        <v/>
      </c>
      <c r="AJ156" s="466"/>
      <c r="AK156" s="473" t="str">
        <f t="shared" si="55"/>
        <v/>
      </c>
      <c r="AM156" s="491" t="str">
        <f t="shared" si="56"/>
        <v/>
      </c>
      <c r="AO156" s="491" t="str">
        <f t="shared" si="57"/>
        <v/>
      </c>
      <c r="AQ156" s="491" t="str">
        <f t="shared" si="58"/>
        <v/>
      </c>
    </row>
    <row r="157" spans="5:43" customFormat="1" ht="11.25">
      <c r="E157" s="491" t="str">
        <f t="shared" si="44"/>
        <v/>
      </c>
      <c r="G157" s="491" t="str">
        <f t="shared" si="44"/>
        <v/>
      </c>
      <c r="I157" s="491" t="str">
        <f t="shared" si="45"/>
        <v/>
      </c>
      <c r="K157" s="491" t="str">
        <f t="shared" si="46"/>
        <v/>
      </c>
      <c r="M157" s="491" t="str">
        <f t="shared" si="47"/>
        <v/>
      </c>
      <c r="O157" s="491" t="str">
        <f t="shared" si="48"/>
        <v/>
      </c>
      <c r="P157" s="464"/>
      <c r="Q157" s="472" t="str">
        <f t="shared" si="43"/>
        <v/>
      </c>
      <c r="S157" s="491" t="str">
        <f t="shared" si="49"/>
        <v/>
      </c>
      <c r="T157" s="464"/>
      <c r="U157" s="472" t="str">
        <f t="shared" si="40"/>
        <v/>
      </c>
      <c r="V157" s="464"/>
      <c r="W157" s="472" t="str">
        <f t="shared" si="41"/>
        <v/>
      </c>
      <c r="X157" s="464"/>
      <c r="Y157" s="472" t="str">
        <f t="shared" si="42"/>
        <v/>
      </c>
      <c r="AA157" s="491" t="str">
        <f t="shared" si="50"/>
        <v/>
      </c>
      <c r="AC157" s="491" t="str">
        <f t="shared" si="51"/>
        <v/>
      </c>
      <c r="AE157" s="491" t="str">
        <f t="shared" si="52"/>
        <v/>
      </c>
      <c r="AG157" s="491" t="str">
        <f t="shared" si="53"/>
        <v/>
      </c>
      <c r="AI157" s="491" t="str">
        <f t="shared" si="54"/>
        <v/>
      </c>
      <c r="AJ157" s="466"/>
      <c r="AK157" s="473" t="str">
        <f t="shared" si="55"/>
        <v/>
      </c>
      <c r="AM157" s="491" t="str">
        <f t="shared" si="56"/>
        <v/>
      </c>
      <c r="AO157" s="491" t="str">
        <f t="shared" si="57"/>
        <v/>
      </c>
      <c r="AQ157" s="491" t="str">
        <f t="shared" si="58"/>
        <v/>
      </c>
    </row>
    <row r="158" spans="5:43" customFormat="1" ht="11.25">
      <c r="E158" s="491" t="str">
        <f t="shared" si="44"/>
        <v/>
      </c>
      <c r="G158" s="491" t="str">
        <f t="shared" si="44"/>
        <v/>
      </c>
      <c r="I158" s="491" t="str">
        <f t="shared" si="45"/>
        <v/>
      </c>
      <c r="K158" s="491" t="str">
        <f t="shared" si="46"/>
        <v/>
      </c>
      <c r="M158" s="491" t="str">
        <f t="shared" si="47"/>
        <v/>
      </c>
      <c r="O158" s="491" t="str">
        <f t="shared" si="48"/>
        <v/>
      </c>
      <c r="P158" s="464"/>
      <c r="Q158" s="472" t="str">
        <f t="shared" si="43"/>
        <v/>
      </c>
      <c r="S158" s="491" t="str">
        <f t="shared" si="49"/>
        <v/>
      </c>
      <c r="T158" s="464"/>
      <c r="U158" s="472" t="str">
        <f t="shared" si="40"/>
        <v/>
      </c>
      <c r="V158" s="464"/>
      <c r="W158" s="472" t="str">
        <f t="shared" si="41"/>
        <v/>
      </c>
      <c r="X158" s="464"/>
      <c r="Y158" s="472" t="str">
        <f t="shared" si="42"/>
        <v/>
      </c>
      <c r="AA158" s="491" t="str">
        <f t="shared" si="50"/>
        <v/>
      </c>
      <c r="AC158" s="491" t="str">
        <f t="shared" si="51"/>
        <v/>
      </c>
      <c r="AE158" s="491" t="str">
        <f t="shared" si="52"/>
        <v/>
      </c>
      <c r="AG158" s="491" t="str">
        <f t="shared" si="53"/>
        <v/>
      </c>
      <c r="AI158" s="491" t="str">
        <f t="shared" si="54"/>
        <v/>
      </c>
      <c r="AJ158" s="466"/>
      <c r="AK158" s="473" t="str">
        <f t="shared" si="55"/>
        <v/>
      </c>
      <c r="AM158" s="491" t="str">
        <f t="shared" si="56"/>
        <v/>
      </c>
      <c r="AO158" s="491" t="str">
        <f t="shared" si="57"/>
        <v/>
      </c>
      <c r="AQ158" s="491" t="str">
        <f t="shared" si="58"/>
        <v/>
      </c>
    </row>
    <row r="159" spans="5:43" customFormat="1" ht="11.25">
      <c r="E159" s="491" t="str">
        <f t="shared" si="44"/>
        <v/>
      </c>
      <c r="G159" s="491" t="str">
        <f t="shared" si="44"/>
        <v/>
      </c>
      <c r="I159" s="491" t="str">
        <f t="shared" si="45"/>
        <v/>
      </c>
      <c r="K159" s="491" t="str">
        <f t="shared" si="46"/>
        <v/>
      </c>
      <c r="M159" s="491" t="str">
        <f t="shared" si="47"/>
        <v/>
      </c>
      <c r="O159" s="491" t="str">
        <f t="shared" si="48"/>
        <v/>
      </c>
      <c r="P159" s="464"/>
      <c r="Q159" s="472" t="str">
        <f t="shared" si="43"/>
        <v/>
      </c>
      <c r="S159" s="491" t="str">
        <f t="shared" si="49"/>
        <v/>
      </c>
      <c r="T159" s="464"/>
      <c r="U159" s="472" t="str">
        <f t="shared" si="40"/>
        <v/>
      </c>
      <c r="V159" s="464"/>
      <c r="W159" s="472" t="str">
        <f t="shared" si="41"/>
        <v/>
      </c>
      <c r="X159" s="464"/>
      <c r="Y159" s="472" t="str">
        <f t="shared" si="42"/>
        <v/>
      </c>
      <c r="AA159" s="491" t="str">
        <f t="shared" si="50"/>
        <v/>
      </c>
      <c r="AC159" s="491" t="str">
        <f t="shared" si="51"/>
        <v/>
      </c>
      <c r="AE159" s="491" t="str">
        <f t="shared" si="52"/>
        <v/>
      </c>
      <c r="AG159" s="491" t="str">
        <f t="shared" si="53"/>
        <v/>
      </c>
      <c r="AI159" s="491" t="str">
        <f t="shared" si="54"/>
        <v/>
      </c>
      <c r="AJ159" s="466"/>
      <c r="AK159" s="473" t="str">
        <f t="shared" si="55"/>
        <v/>
      </c>
      <c r="AM159" s="491" t="str">
        <f t="shared" si="56"/>
        <v/>
      </c>
      <c r="AO159" s="491" t="str">
        <f t="shared" si="57"/>
        <v/>
      </c>
      <c r="AQ159" s="491" t="str">
        <f t="shared" si="58"/>
        <v/>
      </c>
    </row>
    <row r="160" spans="5:43" customFormat="1" ht="11.25">
      <c r="E160" s="491" t="str">
        <f t="shared" si="44"/>
        <v/>
      </c>
      <c r="G160" s="491" t="str">
        <f t="shared" si="44"/>
        <v/>
      </c>
      <c r="I160" s="491" t="str">
        <f t="shared" si="45"/>
        <v/>
      </c>
      <c r="K160" s="491" t="str">
        <f t="shared" si="46"/>
        <v/>
      </c>
      <c r="M160" s="491" t="str">
        <f t="shared" si="47"/>
        <v/>
      </c>
      <c r="O160" s="491" t="str">
        <f t="shared" si="48"/>
        <v/>
      </c>
      <c r="P160" s="464"/>
      <c r="Q160" s="472" t="str">
        <f t="shared" si="43"/>
        <v/>
      </c>
      <c r="S160" s="491" t="str">
        <f t="shared" si="49"/>
        <v/>
      </c>
      <c r="T160" s="464"/>
      <c r="U160" s="472" t="str">
        <f t="shared" si="40"/>
        <v/>
      </c>
      <c r="V160" s="464"/>
      <c r="W160" s="472" t="str">
        <f t="shared" si="41"/>
        <v/>
      </c>
      <c r="X160" s="464"/>
      <c r="Y160" s="472" t="str">
        <f t="shared" si="42"/>
        <v/>
      </c>
      <c r="AA160" s="491" t="str">
        <f t="shared" si="50"/>
        <v/>
      </c>
      <c r="AC160" s="491" t="str">
        <f t="shared" si="51"/>
        <v/>
      </c>
      <c r="AE160" s="491" t="str">
        <f t="shared" si="52"/>
        <v/>
      </c>
      <c r="AG160" s="491" t="str">
        <f t="shared" si="53"/>
        <v/>
      </c>
      <c r="AI160" s="491" t="str">
        <f t="shared" si="54"/>
        <v/>
      </c>
      <c r="AJ160" s="466"/>
      <c r="AK160" s="473" t="str">
        <f t="shared" si="55"/>
        <v/>
      </c>
      <c r="AM160" s="491" t="str">
        <f t="shared" si="56"/>
        <v/>
      </c>
      <c r="AO160" s="491" t="str">
        <f t="shared" si="57"/>
        <v/>
      </c>
      <c r="AQ160" s="491" t="str">
        <f t="shared" si="58"/>
        <v/>
      </c>
    </row>
    <row r="161" spans="5:43" customFormat="1" ht="11.25">
      <c r="E161" s="491" t="str">
        <f t="shared" si="44"/>
        <v/>
      </c>
      <c r="G161" s="491" t="str">
        <f t="shared" si="44"/>
        <v/>
      </c>
      <c r="I161" s="491" t="str">
        <f t="shared" si="45"/>
        <v/>
      </c>
      <c r="K161" s="491" t="str">
        <f t="shared" si="46"/>
        <v/>
      </c>
      <c r="M161" s="491" t="str">
        <f t="shared" si="47"/>
        <v/>
      </c>
      <c r="O161" s="491" t="str">
        <f t="shared" si="48"/>
        <v/>
      </c>
      <c r="P161" s="464"/>
      <c r="Q161" s="472" t="str">
        <f t="shared" si="43"/>
        <v/>
      </c>
      <c r="S161" s="491" t="str">
        <f t="shared" si="49"/>
        <v/>
      </c>
      <c r="T161" s="464"/>
      <c r="U161" s="472" t="str">
        <f t="shared" si="40"/>
        <v/>
      </c>
      <c r="V161" s="464"/>
      <c r="W161" s="472" t="str">
        <f t="shared" si="41"/>
        <v/>
      </c>
      <c r="X161" s="464"/>
      <c r="Y161" s="472" t="str">
        <f t="shared" si="42"/>
        <v/>
      </c>
      <c r="AA161" s="491" t="str">
        <f t="shared" si="50"/>
        <v/>
      </c>
      <c r="AC161" s="491" t="str">
        <f t="shared" si="51"/>
        <v/>
      </c>
      <c r="AE161" s="491" t="str">
        <f t="shared" si="52"/>
        <v/>
      </c>
      <c r="AG161" s="491" t="str">
        <f t="shared" si="53"/>
        <v/>
      </c>
      <c r="AI161" s="491" t="str">
        <f t="shared" si="54"/>
        <v/>
      </c>
      <c r="AJ161" s="466"/>
      <c r="AK161" s="473" t="str">
        <f t="shared" si="55"/>
        <v/>
      </c>
      <c r="AM161" s="491" t="str">
        <f t="shared" si="56"/>
        <v/>
      </c>
      <c r="AO161" s="491" t="str">
        <f t="shared" si="57"/>
        <v/>
      </c>
      <c r="AQ161" s="491" t="str">
        <f t="shared" si="58"/>
        <v/>
      </c>
    </row>
    <row r="162" spans="5:43" customFormat="1" ht="11.25">
      <c r="E162" s="491" t="str">
        <f t="shared" si="44"/>
        <v/>
      </c>
      <c r="G162" s="491" t="str">
        <f t="shared" si="44"/>
        <v/>
      </c>
      <c r="I162" s="491" t="str">
        <f t="shared" si="45"/>
        <v/>
      </c>
      <c r="K162" s="491" t="str">
        <f t="shared" si="46"/>
        <v/>
      </c>
      <c r="M162" s="491" t="str">
        <f t="shared" si="47"/>
        <v/>
      </c>
      <c r="O162" s="491" t="str">
        <f t="shared" si="48"/>
        <v/>
      </c>
      <c r="P162" s="464"/>
      <c r="Q162" s="472" t="str">
        <f t="shared" si="43"/>
        <v/>
      </c>
      <c r="S162" s="491" t="str">
        <f t="shared" si="49"/>
        <v/>
      </c>
      <c r="T162" s="464"/>
      <c r="U162" s="472" t="str">
        <f t="shared" si="40"/>
        <v/>
      </c>
      <c r="V162" s="464"/>
      <c r="W162" s="472" t="str">
        <f t="shared" si="41"/>
        <v/>
      </c>
      <c r="X162" s="464"/>
      <c r="Y162" s="472" t="str">
        <f t="shared" si="42"/>
        <v/>
      </c>
      <c r="AA162" s="491" t="str">
        <f t="shared" si="50"/>
        <v/>
      </c>
      <c r="AC162" s="491" t="str">
        <f t="shared" si="51"/>
        <v/>
      </c>
      <c r="AE162" s="491" t="str">
        <f t="shared" si="52"/>
        <v/>
      </c>
      <c r="AG162" s="491" t="str">
        <f t="shared" si="53"/>
        <v/>
      </c>
      <c r="AI162" s="491" t="str">
        <f t="shared" si="54"/>
        <v/>
      </c>
      <c r="AJ162" s="466"/>
      <c r="AK162" s="473" t="str">
        <f t="shared" si="55"/>
        <v/>
      </c>
      <c r="AM162" s="491" t="str">
        <f t="shared" si="56"/>
        <v/>
      </c>
      <c r="AO162" s="491" t="str">
        <f t="shared" si="57"/>
        <v/>
      </c>
      <c r="AQ162" s="491" t="str">
        <f t="shared" si="58"/>
        <v/>
      </c>
    </row>
    <row r="163" spans="5:43" customFormat="1" ht="11.25">
      <c r="E163" s="491" t="str">
        <f t="shared" si="44"/>
        <v/>
      </c>
      <c r="G163" s="491" t="str">
        <f t="shared" si="44"/>
        <v/>
      </c>
      <c r="I163" s="491" t="str">
        <f t="shared" si="45"/>
        <v/>
      </c>
      <c r="K163" s="491" t="str">
        <f t="shared" si="46"/>
        <v/>
      </c>
      <c r="M163" s="491" t="str">
        <f t="shared" si="47"/>
        <v/>
      </c>
      <c r="O163" s="491" t="str">
        <f t="shared" si="48"/>
        <v/>
      </c>
      <c r="P163" s="464"/>
      <c r="Q163" s="472" t="str">
        <f t="shared" si="43"/>
        <v/>
      </c>
      <c r="S163" s="491" t="str">
        <f t="shared" si="49"/>
        <v/>
      </c>
      <c r="T163" s="464"/>
      <c r="U163" s="472" t="str">
        <f t="shared" si="40"/>
        <v/>
      </c>
      <c r="V163" s="464"/>
      <c r="W163" s="472" t="str">
        <f t="shared" si="41"/>
        <v/>
      </c>
      <c r="X163" s="464"/>
      <c r="Y163" s="472" t="str">
        <f t="shared" si="42"/>
        <v/>
      </c>
      <c r="AA163" s="491" t="str">
        <f t="shared" si="50"/>
        <v/>
      </c>
      <c r="AC163" s="491" t="str">
        <f t="shared" si="51"/>
        <v/>
      </c>
      <c r="AE163" s="491" t="str">
        <f t="shared" si="52"/>
        <v/>
      </c>
      <c r="AG163" s="491" t="str">
        <f t="shared" si="53"/>
        <v/>
      </c>
      <c r="AI163" s="491" t="str">
        <f t="shared" si="54"/>
        <v/>
      </c>
      <c r="AJ163" s="466"/>
      <c r="AK163" s="473" t="str">
        <f t="shared" si="55"/>
        <v/>
      </c>
      <c r="AM163" s="491" t="str">
        <f t="shared" si="56"/>
        <v/>
      </c>
      <c r="AO163" s="491" t="str">
        <f t="shared" si="57"/>
        <v/>
      </c>
      <c r="AQ163" s="491" t="str">
        <f t="shared" si="58"/>
        <v/>
      </c>
    </row>
    <row r="164" spans="5:43" customFormat="1" ht="11.25">
      <c r="E164" s="491" t="str">
        <f t="shared" si="44"/>
        <v/>
      </c>
      <c r="G164" s="491" t="str">
        <f t="shared" si="44"/>
        <v/>
      </c>
      <c r="I164" s="491" t="str">
        <f t="shared" si="45"/>
        <v/>
      </c>
      <c r="K164" s="491" t="str">
        <f t="shared" si="46"/>
        <v/>
      </c>
      <c r="M164" s="491" t="str">
        <f t="shared" si="47"/>
        <v/>
      </c>
      <c r="O164" s="491" t="str">
        <f t="shared" si="48"/>
        <v/>
      </c>
      <c r="P164" s="464"/>
      <c r="Q164" s="472" t="str">
        <f t="shared" si="43"/>
        <v/>
      </c>
      <c r="S164" s="491" t="str">
        <f t="shared" si="49"/>
        <v/>
      </c>
      <c r="T164" s="464"/>
      <c r="U164" s="472" t="str">
        <f t="shared" si="40"/>
        <v/>
      </c>
      <c r="V164" s="464"/>
      <c r="W164" s="472" t="str">
        <f t="shared" si="41"/>
        <v/>
      </c>
      <c r="X164" s="464"/>
      <c r="Y164" s="472" t="str">
        <f t="shared" si="42"/>
        <v/>
      </c>
      <c r="AA164" s="491" t="str">
        <f t="shared" si="50"/>
        <v/>
      </c>
      <c r="AC164" s="491" t="str">
        <f t="shared" si="51"/>
        <v/>
      </c>
      <c r="AE164" s="491" t="str">
        <f t="shared" si="52"/>
        <v/>
      </c>
      <c r="AG164" s="491" t="str">
        <f t="shared" si="53"/>
        <v/>
      </c>
      <c r="AI164" s="491" t="str">
        <f t="shared" si="54"/>
        <v/>
      </c>
      <c r="AJ164" s="466"/>
      <c r="AK164" s="473" t="str">
        <f t="shared" si="55"/>
        <v/>
      </c>
      <c r="AM164" s="491" t="str">
        <f t="shared" si="56"/>
        <v/>
      </c>
      <c r="AO164" s="491" t="str">
        <f t="shared" si="57"/>
        <v/>
      </c>
      <c r="AQ164" s="491" t="str">
        <f t="shared" si="58"/>
        <v/>
      </c>
    </row>
    <row r="165" spans="5:43" customFormat="1" ht="11.25">
      <c r="E165" s="491" t="str">
        <f t="shared" si="44"/>
        <v/>
      </c>
      <c r="G165" s="491" t="str">
        <f t="shared" si="44"/>
        <v/>
      </c>
      <c r="I165" s="491" t="str">
        <f t="shared" si="45"/>
        <v/>
      </c>
      <c r="K165" s="491" t="str">
        <f t="shared" si="46"/>
        <v/>
      </c>
      <c r="M165" s="491" t="str">
        <f t="shared" si="47"/>
        <v/>
      </c>
      <c r="O165" s="491" t="str">
        <f t="shared" si="48"/>
        <v/>
      </c>
      <c r="P165" s="464"/>
      <c r="Q165" s="472" t="str">
        <f t="shared" si="43"/>
        <v/>
      </c>
      <c r="S165" s="491" t="str">
        <f t="shared" si="49"/>
        <v/>
      </c>
      <c r="T165" s="464"/>
      <c r="U165" s="472" t="str">
        <f t="shared" si="40"/>
        <v/>
      </c>
      <c r="V165" s="464"/>
      <c r="W165" s="472" t="str">
        <f t="shared" si="41"/>
        <v/>
      </c>
      <c r="X165" s="464"/>
      <c r="Y165" s="472" t="str">
        <f t="shared" si="42"/>
        <v/>
      </c>
      <c r="AA165" s="491" t="str">
        <f t="shared" si="50"/>
        <v/>
      </c>
      <c r="AC165" s="491" t="str">
        <f t="shared" si="51"/>
        <v/>
      </c>
      <c r="AE165" s="491" t="str">
        <f t="shared" si="52"/>
        <v/>
      </c>
      <c r="AG165" s="491" t="str">
        <f t="shared" si="53"/>
        <v/>
      </c>
      <c r="AI165" s="491" t="str">
        <f t="shared" si="54"/>
        <v/>
      </c>
      <c r="AJ165" s="466"/>
      <c r="AK165" s="473" t="str">
        <f t="shared" si="55"/>
        <v/>
      </c>
      <c r="AM165" s="491" t="str">
        <f t="shared" si="56"/>
        <v/>
      </c>
      <c r="AO165" s="491" t="str">
        <f t="shared" si="57"/>
        <v/>
      </c>
      <c r="AQ165" s="491" t="str">
        <f t="shared" si="58"/>
        <v/>
      </c>
    </row>
    <row r="166" spans="5:43" customFormat="1" ht="11.25">
      <c r="E166" s="491" t="str">
        <f t="shared" si="44"/>
        <v/>
      </c>
      <c r="G166" s="491" t="str">
        <f t="shared" si="44"/>
        <v/>
      </c>
      <c r="I166" s="491" t="str">
        <f t="shared" si="45"/>
        <v/>
      </c>
      <c r="K166" s="491" t="str">
        <f t="shared" si="46"/>
        <v/>
      </c>
      <c r="M166" s="491" t="str">
        <f t="shared" si="47"/>
        <v/>
      </c>
      <c r="O166" s="491" t="str">
        <f t="shared" si="48"/>
        <v/>
      </c>
      <c r="P166" s="464"/>
      <c r="Q166" s="472" t="str">
        <f t="shared" si="43"/>
        <v/>
      </c>
      <c r="S166" s="491" t="str">
        <f t="shared" si="49"/>
        <v/>
      </c>
      <c r="T166" s="464"/>
      <c r="U166" s="472" t="str">
        <f t="shared" si="40"/>
        <v/>
      </c>
      <c r="V166" s="464"/>
      <c r="W166" s="472" t="str">
        <f t="shared" si="41"/>
        <v/>
      </c>
      <c r="X166" s="464"/>
      <c r="Y166" s="472" t="str">
        <f t="shared" si="42"/>
        <v/>
      </c>
      <c r="AA166" s="491" t="str">
        <f t="shared" si="50"/>
        <v/>
      </c>
      <c r="AC166" s="491" t="str">
        <f t="shared" si="51"/>
        <v/>
      </c>
      <c r="AE166" s="491" t="str">
        <f t="shared" si="52"/>
        <v/>
      </c>
      <c r="AG166" s="491" t="str">
        <f t="shared" si="53"/>
        <v/>
      </c>
      <c r="AI166" s="491" t="str">
        <f t="shared" si="54"/>
        <v/>
      </c>
      <c r="AJ166" s="466"/>
      <c r="AK166" s="473" t="str">
        <f t="shared" si="55"/>
        <v/>
      </c>
      <c r="AM166" s="491" t="str">
        <f t="shared" si="56"/>
        <v/>
      </c>
      <c r="AO166" s="491" t="str">
        <f t="shared" si="57"/>
        <v/>
      </c>
      <c r="AQ166" s="491" t="str">
        <f t="shared" si="58"/>
        <v/>
      </c>
    </row>
    <row r="167" spans="5:43" customFormat="1" ht="11.25">
      <c r="E167" s="491" t="str">
        <f t="shared" si="44"/>
        <v/>
      </c>
      <c r="G167" s="491" t="str">
        <f t="shared" si="44"/>
        <v/>
      </c>
      <c r="I167" s="491" t="str">
        <f t="shared" si="45"/>
        <v/>
      </c>
      <c r="K167" s="491" t="str">
        <f t="shared" si="46"/>
        <v/>
      </c>
      <c r="M167" s="491" t="str">
        <f t="shared" si="47"/>
        <v/>
      </c>
      <c r="O167" s="491" t="str">
        <f t="shared" si="48"/>
        <v/>
      </c>
      <c r="P167" s="464"/>
      <c r="Q167" s="472" t="str">
        <f t="shared" si="43"/>
        <v/>
      </c>
      <c r="S167" s="491" t="str">
        <f t="shared" si="49"/>
        <v/>
      </c>
      <c r="T167" s="464"/>
      <c r="U167" s="472" t="str">
        <f t="shared" si="40"/>
        <v/>
      </c>
      <c r="V167" s="464"/>
      <c r="W167" s="472" t="str">
        <f t="shared" si="41"/>
        <v/>
      </c>
      <c r="X167" s="464"/>
      <c r="Y167" s="472" t="str">
        <f t="shared" si="42"/>
        <v/>
      </c>
      <c r="AA167" s="491" t="str">
        <f t="shared" si="50"/>
        <v/>
      </c>
      <c r="AC167" s="491" t="str">
        <f t="shared" si="51"/>
        <v/>
      </c>
      <c r="AE167" s="491" t="str">
        <f t="shared" si="52"/>
        <v/>
      </c>
      <c r="AG167" s="491" t="str">
        <f t="shared" si="53"/>
        <v/>
      </c>
      <c r="AI167" s="491" t="str">
        <f t="shared" si="54"/>
        <v/>
      </c>
      <c r="AJ167" s="466"/>
      <c r="AK167" s="473" t="str">
        <f t="shared" si="55"/>
        <v/>
      </c>
      <c r="AM167" s="491" t="str">
        <f t="shared" si="56"/>
        <v/>
      </c>
      <c r="AO167" s="491" t="str">
        <f t="shared" si="57"/>
        <v/>
      </c>
      <c r="AQ167" s="491" t="str">
        <f t="shared" si="58"/>
        <v/>
      </c>
    </row>
    <row r="168" spans="5:43" customFormat="1" ht="11.25">
      <c r="E168" s="491" t="str">
        <f t="shared" si="44"/>
        <v/>
      </c>
      <c r="G168" s="491" t="str">
        <f t="shared" si="44"/>
        <v/>
      </c>
      <c r="I168" s="491" t="str">
        <f t="shared" si="45"/>
        <v/>
      </c>
      <c r="K168" s="491" t="str">
        <f t="shared" si="46"/>
        <v/>
      </c>
      <c r="M168" s="491" t="str">
        <f t="shared" si="47"/>
        <v/>
      </c>
      <c r="O168" s="491" t="str">
        <f t="shared" si="48"/>
        <v/>
      </c>
      <c r="P168" s="464"/>
      <c r="Q168" s="472" t="str">
        <f t="shared" si="43"/>
        <v/>
      </c>
      <c r="S168" s="491" t="str">
        <f t="shared" si="49"/>
        <v/>
      </c>
      <c r="T168" s="464"/>
      <c r="U168" s="472" t="str">
        <f t="shared" si="40"/>
        <v/>
      </c>
      <c r="V168" s="464"/>
      <c r="W168" s="472" t="str">
        <f t="shared" si="41"/>
        <v/>
      </c>
      <c r="X168" s="464"/>
      <c r="Y168" s="472" t="str">
        <f t="shared" si="42"/>
        <v/>
      </c>
      <c r="AA168" s="491" t="str">
        <f t="shared" si="50"/>
        <v/>
      </c>
      <c r="AC168" s="491" t="str">
        <f t="shared" si="51"/>
        <v/>
      </c>
      <c r="AE168" s="491" t="str">
        <f t="shared" si="52"/>
        <v/>
      </c>
      <c r="AG168" s="491" t="str">
        <f t="shared" si="53"/>
        <v/>
      </c>
      <c r="AI168" s="491" t="str">
        <f t="shared" si="54"/>
        <v/>
      </c>
      <c r="AJ168" s="466"/>
      <c r="AK168" s="473" t="str">
        <f t="shared" si="55"/>
        <v/>
      </c>
      <c r="AM168" s="491" t="str">
        <f t="shared" si="56"/>
        <v/>
      </c>
      <c r="AO168" s="491" t="str">
        <f t="shared" si="57"/>
        <v/>
      </c>
      <c r="AQ168" s="491" t="str">
        <f t="shared" si="58"/>
        <v/>
      </c>
    </row>
    <row r="169" spans="5:43" customFormat="1" ht="11.25">
      <c r="E169" s="491" t="str">
        <f t="shared" si="44"/>
        <v/>
      </c>
      <c r="G169" s="491" t="str">
        <f t="shared" si="44"/>
        <v/>
      </c>
      <c r="I169" s="491" t="str">
        <f t="shared" si="45"/>
        <v/>
      </c>
      <c r="K169" s="491" t="str">
        <f t="shared" si="46"/>
        <v/>
      </c>
      <c r="M169" s="491" t="str">
        <f t="shared" si="47"/>
        <v/>
      </c>
      <c r="O169" s="491" t="str">
        <f t="shared" si="48"/>
        <v/>
      </c>
      <c r="P169" s="464"/>
      <c r="Q169" s="472" t="str">
        <f t="shared" si="43"/>
        <v/>
      </c>
      <c r="S169" s="491" t="str">
        <f t="shared" si="49"/>
        <v/>
      </c>
      <c r="T169" s="464"/>
      <c r="U169" s="472" t="str">
        <f t="shared" si="40"/>
        <v/>
      </c>
      <c r="V169" s="464"/>
      <c r="W169" s="472" t="str">
        <f t="shared" si="41"/>
        <v/>
      </c>
      <c r="X169" s="464"/>
      <c r="Y169" s="472" t="str">
        <f t="shared" si="42"/>
        <v/>
      </c>
      <c r="AA169" s="491" t="str">
        <f t="shared" si="50"/>
        <v/>
      </c>
      <c r="AC169" s="491" t="str">
        <f t="shared" si="51"/>
        <v/>
      </c>
      <c r="AE169" s="491" t="str">
        <f t="shared" si="52"/>
        <v/>
      </c>
      <c r="AG169" s="491" t="str">
        <f t="shared" si="53"/>
        <v/>
      </c>
      <c r="AI169" s="491" t="str">
        <f t="shared" si="54"/>
        <v/>
      </c>
      <c r="AJ169" s="466"/>
      <c r="AK169" s="473" t="str">
        <f t="shared" si="55"/>
        <v/>
      </c>
      <c r="AM169" s="491" t="str">
        <f t="shared" si="56"/>
        <v/>
      </c>
      <c r="AO169" s="491" t="str">
        <f t="shared" si="57"/>
        <v/>
      </c>
      <c r="AQ169" s="491" t="str">
        <f t="shared" si="58"/>
        <v/>
      </c>
    </row>
    <row r="170" spans="5:43" customFormat="1" ht="11.25">
      <c r="E170" s="491" t="str">
        <f t="shared" si="44"/>
        <v/>
      </c>
      <c r="G170" s="491" t="str">
        <f t="shared" si="44"/>
        <v/>
      </c>
      <c r="I170" s="491" t="str">
        <f t="shared" si="45"/>
        <v/>
      </c>
      <c r="K170" s="491" t="str">
        <f t="shared" si="46"/>
        <v/>
      </c>
      <c r="M170" s="491" t="str">
        <f t="shared" si="47"/>
        <v/>
      </c>
      <c r="O170" s="491" t="str">
        <f t="shared" si="48"/>
        <v/>
      </c>
      <c r="P170" s="464"/>
      <c r="Q170" s="472" t="str">
        <f t="shared" si="43"/>
        <v/>
      </c>
      <c r="S170" s="491" t="str">
        <f t="shared" si="49"/>
        <v/>
      </c>
      <c r="T170" s="464"/>
      <c r="U170" s="472" t="str">
        <f t="shared" si="40"/>
        <v/>
      </c>
      <c r="V170" s="464"/>
      <c r="W170" s="472" t="str">
        <f t="shared" si="41"/>
        <v/>
      </c>
      <c r="X170" s="464"/>
      <c r="Y170" s="472" t="str">
        <f t="shared" si="42"/>
        <v/>
      </c>
      <c r="AA170" s="491" t="str">
        <f t="shared" si="50"/>
        <v/>
      </c>
      <c r="AC170" s="491" t="str">
        <f t="shared" si="51"/>
        <v/>
      </c>
      <c r="AE170" s="491" t="str">
        <f t="shared" si="52"/>
        <v/>
      </c>
      <c r="AG170" s="491" t="str">
        <f t="shared" si="53"/>
        <v/>
      </c>
      <c r="AI170" s="491" t="str">
        <f t="shared" si="54"/>
        <v/>
      </c>
      <c r="AJ170" s="466"/>
      <c r="AK170" s="473" t="str">
        <f t="shared" si="55"/>
        <v/>
      </c>
      <c r="AM170" s="491" t="str">
        <f t="shared" si="56"/>
        <v/>
      </c>
      <c r="AO170" s="491" t="str">
        <f t="shared" si="57"/>
        <v/>
      </c>
      <c r="AQ170" s="491" t="str">
        <f t="shared" si="58"/>
        <v/>
      </c>
    </row>
    <row r="171" spans="5:43" customFormat="1" ht="11.25">
      <c r="E171" s="491" t="str">
        <f t="shared" si="44"/>
        <v/>
      </c>
      <c r="G171" s="491" t="str">
        <f t="shared" si="44"/>
        <v/>
      </c>
      <c r="I171" s="491" t="str">
        <f t="shared" si="45"/>
        <v/>
      </c>
      <c r="K171" s="491" t="str">
        <f t="shared" si="46"/>
        <v/>
      </c>
      <c r="M171" s="491" t="str">
        <f t="shared" si="47"/>
        <v/>
      </c>
      <c r="O171" s="491" t="str">
        <f t="shared" si="48"/>
        <v/>
      </c>
      <c r="P171" s="464"/>
      <c r="Q171" s="472" t="str">
        <f t="shared" si="43"/>
        <v/>
      </c>
      <c r="S171" s="491" t="str">
        <f t="shared" si="49"/>
        <v/>
      </c>
      <c r="T171" s="464"/>
      <c r="U171" s="472" t="str">
        <f t="shared" si="40"/>
        <v/>
      </c>
      <c r="V171" s="464"/>
      <c r="W171" s="472" t="str">
        <f t="shared" si="41"/>
        <v/>
      </c>
      <c r="X171" s="464"/>
      <c r="Y171" s="472" t="str">
        <f t="shared" si="42"/>
        <v/>
      </c>
      <c r="AA171" s="491" t="str">
        <f t="shared" si="50"/>
        <v/>
      </c>
      <c r="AC171" s="491" t="str">
        <f t="shared" si="51"/>
        <v/>
      </c>
      <c r="AE171" s="491" t="str">
        <f t="shared" si="52"/>
        <v/>
      </c>
      <c r="AG171" s="491" t="str">
        <f t="shared" si="53"/>
        <v/>
      </c>
      <c r="AI171" s="491" t="str">
        <f t="shared" si="54"/>
        <v/>
      </c>
      <c r="AJ171" s="466"/>
      <c r="AK171" s="473" t="str">
        <f t="shared" si="55"/>
        <v/>
      </c>
      <c r="AM171" s="491" t="str">
        <f t="shared" si="56"/>
        <v/>
      </c>
      <c r="AO171" s="491" t="str">
        <f t="shared" si="57"/>
        <v/>
      </c>
      <c r="AQ171" s="491" t="str">
        <f t="shared" si="58"/>
        <v/>
      </c>
    </row>
    <row r="172" spans="5:43" customFormat="1" ht="11.25">
      <c r="E172" s="491" t="str">
        <f t="shared" si="44"/>
        <v/>
      </c>
      <c r="G172" s="491" t="str">
        <f t="shared" si="44"/>
        <v/>
      </c>
      <c r="I172" s="491" t="str">
        <f t="shared" si="45"/>
        <v/>
      </c>
      <c r="K172" s="491" t="str">
        <f t="shared" si="46"/>
        <v/>
      </c>
      <c r="M172" s="491" t="str">
        <f t="shared" si="47"/>
        <v/>
      </c>
      <c r="O172" s="491" t="str">
        <f t="shared" si="48"/>
        <v/>
      </c>
      <c r="P172" s="464"/>
      <c r="Q172" s="472" t="str">
        <f t="shared" si="43"/>
        <v/>
      </c>
      <c r="S172" s="491" t="str">
        <f t="shared" si="49"/>
        <v/>
      </c>
      <c r="T172" s="464"/>
      <c r="U172" s="472" t="str">
        <f t="shared" si="40"/>
        <v/>
      </c>
      <c r="V172" s="464"/>
      <c r="W172" s="472" t="str">
        <f t="shared" si="41"/>
        <v/>
      </c>
      <c r="X172" s="464"/>
      <c r="Y172" s="472" t="str">
        <f t="shared" si="42"/>
        <v/>
      </c>
      <c r="AA172" s="491" t="str">
        <f t="shared" si="50"/>
        <v/>
      </c>
      <c r="AC172" s="491" t="str">
        <f t="shared" si="51"/>
        <v/>
      </c>
      <c r="AE172" s="491" t="str">
        <f t="shared" si="52"/>
        <v/>
      </c>
      <c r="AG172" s="491" t="str">
        <f t="shared" si="53"/>
        <v/>
      </c>
      <c r="AI172" s="491" t="str">
        <f t="shared" si="54"/>
        <v/>
      </c>
      <c r="AJ172" s="466"/>
      <c r="AK172" s="473" t="str">
        <f t="shared" si="55"/>
        <v/>
      </c>
      <c r="AM172" s="491" t="str">
        <f t="shared" si="56"/>
        <v/>
      </c>
      <c r="AO172" s="491" t="str">
        <f t="shared" si="57"/>
        <v/>
      </c>
      <c r="AQ172" s="491" t="str">
        <f t="shared" si="58"/>
        <v/>
      </c>
    </row>
    <row r="173" spans="5:43" customFormat="1" ht="11.25">
      <c r="E173" s="491" t="str">
        <f t="shared" si="44"/>
        <v/>
      </c>
      <c r="G173" s="491" t="str">
        <f t="shared" si="44"/>
        <v/>
      </c>
      <c r="I173" s="491" t="str">
        <f t="shared" si="45"/>
        <v/>
      </c>
      <c r="K173" s="491" t="str">
        <f t="shared" si="46"/>
        <v/>
      </c>
      <c r="M173" s="491" t="str">
        <f t="shared" si="47"/>
        <v/>
      </c>
      <c r="O173" s="491" t="str">
        <f t="shared" si="48"/>
        <v/>
      </c>
      <c r="P173" s="464"/>
      <c r="Q173" s="472" t="str">
        <f t="shared" si="43"/>
        <v/>
      </c>
      <c r="S173" s="491" t="str">
        <f t="shared" si="49"/>
        <v/>
      </c>
      <c r="T173" s="464"/>
      <c r="U173" s="472" t="str">
        <f t="shared" si="40"/>
        <v/>
      </c>
      <c r="V173" s="464"/>
      <c r="W173" s="472" t="str">
        <f t="shared" si="41"/>
        <v/>
      </c>
      <c r="X173" s="464"/>
      <c r="Y173" s="472" t="str">
        <f t="shared" si="42"/>
        <v/>
      </c>
      <c r="AA173" s="491" t="str">
        <f t="shared" si="50"/>
        <v/>
      </c>
      <c r="AC173" s="491" t="str">
        <f t="shared" si="51"/>
        <v/>
      </c>
      <c r="AE173" s="491" t="str">
        <f t="shared" si="52"/>
        <v/>
      </c>
      <c r="AG173" s="491" t="str">
        <f t="shared" si="53"/>
        <v/>
      </c>
      <c r="AI173" s="491" t="str">
        <f t="shared" si="54"/>
        <v/>
      </c>
      <c r="AJ173" s="466"/>
      <c r="AK173" s="473" t="str">
        <f t="shared" si="55"/>
        <v/>
      </c>
      <c r="AM173" s="491" t="str">
        <f t="shared" si="56"/>
        <v/>
      </c>
      <c r="AO173" s="491" t="str">
        <f t="shared" si="57"/>
        <v/>
      </c>
      <c r="AQ173" s="491" t="str">
        <f t="shared" si="58"/>
        <v/>
      </c>
    </row>
    <row r="174" spans="5:43" customFormat="1" ht="11.25">
      <c r="E174" s="491" t="str">
        <f t="shared" si="44"/>
        <v/>
      </c>
      <c r="G174" s="491" t="str">
        <f t="shared" si="44"/>
        <v/>
      </c>
      <c r="I174" s="491" t="str">
        <f t="shared" si="45"/>
        <v/>
      </c>
      <c r="K174" s="491" t="str">
        <f t="shared" si="46"/>
        <v/>
      </c>
      <c r="M174" s="491" t="str">
        <f t="shared" si="47"/>
        <v/>
      </c>
      <c r="O174" s="491" t="str">
        <f t="shared" si="48"/>
        <v/>
      </c>
      <c r="P174" s="464"/>
      <c r="Q174" s="472" t="str">
        <f t="shared" si="43"/>
        <v/>
      </c>
      <c r="S174" s="491" t="str">
        <f t="shared" si="49"/>
        <v/>
      </c>
      <c r="T174" s="464"/>
      <c r="U174" s="472" t="str">
        <f t="shared" si="40"/>
        <v/>
      </c>
      <c r="V174" s="464"/>
      <c r="W174" s="472" t="str">
        <f t="shared" si="41"/>
        <v/>
      </c>
      <c r="X174" s="464"/>
      <c r="Y174" s="472" t="str">
        <f t="shared" si="42"/>
        <v/>
      </c>
      <c r="AA174" s="491" t="str">
        <f t="shared" si="50"/>
        <v/>
      </c>
      <c r="AC174" s="491" t="str">
        <f t="shared" si="51"/>
        <v/>
      </c>
      <c r="AE174" s="491" t="str">
        <f t="shared" si="52"/>
        <v/>
      </c>
      <c r="AG174" s="491" t="str">
        <f t="shared" si="53"/>
        <v/>
      </c>
      <c r="AI174" s="491" t="str">
        <f t="shared" si="54"/>
        <v/>
      </c>
      <c r="AJ174" s="466"/>
      <c r="AK174" s="473" t="str">
        <f t="shared" si="55"/>
        <v/>
      </c>
      <c r="AM174" s="491" t="str">
        <f t="shared" si="56"/>
        <v/>
      </c>
      <c r="AO174" s="491" t="str">
        <f t="shared" si="57"/>
        <v/>
      </c>
      <c r="AQ174" s="491" t="str">
        <f t="shared" si="58"/>
        <v/>
      </c>
    </row>
    <row r="175" spans="5:43" customFormat="1" ht="11.25">
      <c r="E175" s="491" t="str">
        <f t="shared" si="44"/>
        <v/>
      </c>
      <c r="G175" s="491" t="str">
        <f t="shared" si="44"/>
        <v/>
      </c>
      <c r="I175" s="491" t="str">
        <f t="shared" si="45"/>
        <v/>
      </c>
      <c r="K175" s="491" t="str">
        <f t="shared" si="46"/>
        <v/>
      </c>
      <c r="M175" s="491" t="str">
        <f t="shared" si="47"/>
        <v/>
      </c>
      <c r="O175" s="491" t="str">
        <f t="shared" si="48"/>
        <v/>
      </c>
      <c r="P175" s="464"/>
      <c r="Q175" s="472" t="str">
        <f t="shared" si="43"/>
        <v/>
      </c>
      <c r="S175" s="491" t="str">
        <f t="shared" si="49"/>
        <v/>
      </c>
      <c r="T175" s="464"/>
      <c r="U175" s="472" t="str">
        <f t="shared" si="40"/>
        <v/>
      </c>
      <c r="V175" s="464"/>
      <c r="W175" s="472" t="str">
        <f t="shared" si="41"/>
        <v/>
      </c>
      <c r="X175" s="464"/>
      <c r="Y175" s="472" t="str">
        <f t="shared" si="42"/>
        <v/>
      </c>
      <c r="AA175" s="491" t="str">
        <f t="shared" si="50"/>
        <v/>
      </c>
      <c r="AC175" s="491" t="str">
        <f t="shared" si="51"/>
        <v/>
      </c>
      <c r="AE175" s="491" t="str">
        <f t="shared" si="52"/>
        <v/>
      </c>
      <c r="AG175" s="491" t="str">
        <f t="shared" si="53"/>
        <v/>
      </c>
      <c r="AI175" s="491" t="str">
        <f t="shared" si="54"/>
        <v/>
      </c>
      <c r="AJ175" s="466"/>
      <c r="AK175" s="473" t="str">
        <f t="shared" si="55"/>
        <v/>
      </c>
      <c r="AM175" s="491" t="str">
        <f t="shared" si="56"/>
        <v/>
      </c>
      <c r="AO175" s="491" t="str">
        <f t="shared" si="57"/>
        <v/>
      </c>
      <c r="AQ175" s="491" t="str">
        <f t="shared" si="58"/>
        <v/>
      </c>
    </row>
    <row r="176" spans="5:43" customFormat="1" ht="11.25">
      <c r="E176" s="491" t="str">
        <f t="shared" si="44"/>
        <v/>
      </c>
      <c r="G176" s="491" t="str">
        <f t="shared" si="44"/>
        <v/>
      </c>
      <c r="I176" s="491" t="str">
        <f t="shared" si="45"/>
        <v/>
      </c>
      <c r="K176" s="491" t="str">
        <f t="shared" si="46"/>
        <v/>
      </c>
      <c r="M176" s="491" t="str">
        <f t="shared" si="47"/>
        <v/>
      </c>
      <c r="O176" s="491" t="str">
        <f t="shared" si="48"/>
        <v/>
      </c>
      <c r="P176" s="464"/>
      <c r="Q176" s="472" t="str">
        <f t="shared" si="43"/>
        <v/>
      </c>
      <c r="S176" s="491" t="str">
        <f t="shared" si="49"/>
        <v/>
      </c>
      <c r="T176" s="464"/>
      <c r="U176" s="472" t="str">
        <f t="shared" si="40"/>
        <v/>
      </c>
      <c r="V176" s="464"/>
      <c r="W176" s="472" t="str">
        <f t="shared" si="41"/>
        <v/>
      </c>
      <c r="X176" s="464"/>
      <c r="Y176" s="472" t="str">
        <f t="shared" si="42"/>
        <v/>
      </c>
      <c r="AA176" s="491" t="str">
        <f t="shared" si="50"/>
        <v/>
      </c>
      <c r="AC176" s="491" t="str">
        <f t="shared" si="51"/>
        <v/>
      </c>
      <c r="AE176" s="491" t="str">
        <f t="shared" si="52"/>
        <v/>
      </c>
      <c r="AG176" s="491" t="str">
        <f t="shared" si="53"/>
        <v/>
      </c>
      <c r="AI176" s="491" t="str">
        <f t="shared" si="54"/>
        <v/>
      </c>
      <c r="AJ176" s="466"/>
      <c r="AK176" s="473" t="str">
        <f t="shared" si="55"/>
        <v/>
      </c>
      <c r="AM176" s="491" t="str">
        <f t="shared" si="56"/>
        <v/>
      </c>
      <c r="AO176" s="491" t="str">
        <f t="shared" si="57"/>
        <v/>
      </c>
      <c r="AQ176" s="491" t="str">
        <f t="shared" si="58"/>
        <v/>
      </c>
    </row>
    <row r="177" spans="5:43" customFormat="1" ht="11.25">
      <c r="E177" s="491" t="str">
        <f t="shared" si="44"/>
        <v/>
      </c>
      <c r="G177" s="491" t="str">
        <f t="shared" si="44"/>
        <v/>
      </c>
      <c r="I177" s="491" t="str">
        <f t="shared" si="45"/>
        <v/>
      </c>
      <c r="K177" s="491" t="str">
        <f t="shared" si="46"/>
        <v/>
      </c>
      <c r="M177" s="491" t="str">
        <f t="shared" si="47"/>
        <v/>
      </c>
      <c r="O177" s="491" t="str">
        <f t="shared" si="48"/>
        <v/>
      </c>
      <c r="P177" s="464"/>
      <c r="Q177" s="472" t="str">
        <f t="shared" si="43"/>
        <v/>
      </c>
      <c r="S177" s="491" t="str">
        <f t="shared" si="49"/>
        <v/>
      </c>
      <c r="T177" s="464"/>
      <c r="U177" s="472" t="str">
        <f t="shared" si="40"/>
        <v/>
      </c>
      <c r="V177" s="464"/>
      <c r="W177" s="472" t="str">
        <f t="shared" si="41"/>
        <v/>
      </c>
      <c r="X177" s="464"/>
      <c r="Y177" s="472" t="str">
        <f t="shared" si="42"/>
        <v/>
      </c>
      <c r="AA177" s="491" t="str">
        <f t="shared" si="50"/>
        <v/>
      </c>
      <c r="AC177" s="491" t="str">
        <f t="shared" si="51"/>
        <v/>
      </c>
      <c r="AE177" s="491" t="str">
        <f t="shared" si="52"/>
        <v/>
      </c>
      <c r="AG177" s="491" t="str">
        <f t="shared" si="53"/>
        <v/>
      </c>
      <c r="AI177" s="491" t="str">
        <f t="shared" si="54"/>
        <v/>
      </c>
      <c r="AJ177" s="466"/>
      <c r="AK177" s="473" t="str">
        <f t="shared" si="55"/>
        <v/>
      </c>
      <c r="AM177" s="491" t="str">
        <f t="shared" si="56"/>
        <v/>
      </c>
      <c r="AO177" s="491" t="str">
        <f t="shared" si="57"/>
        <v/>
      </c>
      <c r="AQ177" s="491" t="str">
        <f t="shared" si="58"/>
        <v/>
      </c>
    </row>
    <row r="178" spans="5:43" customFormat="1" ht="11.25">
      <c r="E178" s="491" t="str">
        <f t="shared" si="44"/>
        <v/>
      </c>
      <c r="G178" s="491" t="str">
        <f t="shared" si="44"/>
        <v/>
      </c>
      <c r="I178" s="491" t="str">
        <f t="shared" si="45"/>
        <v/>
      </c>
      <c r="K178" s="491" t="str">
        <f t="shared" si="46"/>
        <v/>
      </c>
      <c r="M178" s="491" t="str">
        <f t="shared" si="47"/>
        <v/>
      </c>
      <c r="O178" s="491" t="str">
        <f t="shared" si="48"/>
        <v/>
      </c>
      <c r="P178" s="464"/>
      <c r="Q178" s="472" t="str">
        <f t="shared" si="43"/>
        <v/>
      </c>
      <c r="S178" s="491" t="str">
        <f t="shared" si="49"/>
        <v/>
      </c>
      <c r="T178" s="464"/>
      <c r="U178" s="472" t="str">
        <f t="shared" ref="U178:U241" si="59">IF(OR($B178=0,T178=0),"",T178/$B178)</f>
        <v/>
      </c>
      <c r="V178" s="464"/>
      <c r="W178" s="472" t="str">
        <f t="shared" ref="W178:W241" si="60">IF(OR($B178=0,V178=0),"",V178/$B178)</f>
        <v/>
      </c>
      <c r="X178" s="464"/>
      <c r="Y178" s="472" t="str">
        <f t="shared" ref="Y178:Y241" si="61">IF(OR($B178=0,X178=0),"",X178/$B178)</f>
        <v/>
      </c>
      <c r="AA178" s="491" t="str">
        <f t="shared" si="50"/>
        <v/>
      </c>
      <c r="AC178" s="491" t="str">
        <f t="shared" si="51"/>
        <v/>
      </c>
      <c r="AE178" s="491" t="str">
        <f t="shared" si="52"/>
        <v/>
      </c>
      <c r="AG178" s="491" t="str">
        <f t="shared" si="53"/>
        <v/>
      </c>
      <c r="AI178" s="491" t="str">
        <f t="shared" si="54"/>
        <v/>
      </c>
      <c r="AJ178" s="466"/>
      <c r="AK178" s="473" t="str">
        <f t="shared" si="55"/>
        <v/>
      </c>
      <c r="AM178" s="491" t="str">
        <f t="shared" si="56"/>
        <v/>
      </c>
      <c r="AO178" s="491" t="str">
        <f t="shared" si="57"/>
        <v/>
      </c>
      <c r="AQ178" s="491" t="str">
        <f t="shared" si="58"/>
        <v/>
      </c>
    </row>
    <row r="179" spans="5:43" customFormat="1" ht="11.25">
      <c r="E179" s="491" t="str">
        <f t="shared" si="44"/>
        <v/>
      </c>
      <c r="G179" s="491" t="str">
        <f t="shared" si="44"/>
        <v/>
      </c>
      <c r="I179" s="491" t="str">
        <f t="shared" si="45"/>
        <v/>
      </c>
      <c r="K179" s="491" t="str">
        <f t="shared" si="46"/>
        <v/>
      </c>
      <c r="M179" s="491" t="str">
        <f t="shared" si="47"/>
        <v/>
      </c>
      <c r="O179" s="491" t="str">
        <f t="shared" si="48"/>
        <v/>
      </c>
      <c r="P179" s="464"/>
      <c r="Q179" s="472" t="str">
        <f t="shared" si="43"/>
        <v/>
      </c>
      <c r="S179" s="491" t="str">
        <f t="shared" si="49"/>
        <v/>
      </c>
      <c r="T179" s="464"/>
      <c r="U179" s="472" t="str">
        <f t="shared" si="59"/>
        <v/>
      </c>
      <c r="V179" s="464"/>
      <c r="W179" s="472" t="str">
        <f t="shared" si="60"/>
        <v/>
      </c>
      <c r="X179" s="464"/>
      <c r="Y179" s="472" t="str">
        <f t="shared" si="61"/>
        <v/>
      </c>
      <c r="AA179" s="491" t="str">
        <f t="shared" si="50"/>
        <v/>
      </c>
      <c r="AC179" s="491" t="str">
        <f t="shared" si="51"/>
        <v/>
      </c>
      <c r="AE179" s="491" t="str">
        <f t="shared" si="52"/>
        <v/>
      </c>
      <c r="AG179" s="491" t="str">
        <f t="shared" si="53"/>
        <v/>
      </c>
      <c r="AI179" s="491" t="str">
        <f t="shared" si="54"/>
        <v/>
      </c>
      <c r="AJ179" s="466"/>
      <c r="AK179" s="473" t="str">
        <f t="shared" si="55"/>
        <v/>
      </c>
      <c r="AM179" s="491" t="str">
        <f t="shared" si="56"/>
        <v/>
      </c>
      <c r="AO179" s="491" t="str">
        <f t="shared" si="57"/>
        <v/>
      </c>
      <c r="AQ179" s="491" t="str">
        <f t="shared" si="58"/>
        <v/>
      </c>
    </row>
    <row r="180" spans="5:43" customFormat="1" ht="11.25">
      <c r="E180" s="491" t="str">
        <f t="shared" si="44"/>
        <v/>
      </c>
      <c r="G180" s="491" t="str">
        <f t="shared" si="44"/>
        <v/>
      </c>
      <c r="I180" s="491" t="str">
        <f t="shared" si="45"/>
        <v/>
      </c>
      <c r="K180" s="491" t="str">
        <f t="shared" si="46"/>
        <v/>
      </c>
      <c r="M180" s="491" t="str">
        <f t="shared" si="47"/>
        <v/>
      </c>
      <c r="O180" s="491" t="str">
        <f t="shared" si="48"/>
        <v/>
      </c>
      <c r="P180" s="464"/>
      <c r="Q180" s="472" t="str">
        <f t="shared" si="43"/>
        <v/>
      </c>
      <c r="S180" s="491" t="str">
        <f t="shared" si="49"/>
        <v/>
      </c>
      <c r="T180" s="464"/>
      <c r="U180" s="472" t="str">
        <f t="shared" si="59"/>
        <v/>
      </c>
      <c r="V180" s="464"/>
      <c r="W180" s="472" t="str">
        <f t="shared" si="60"/>
        <v/>
      </c>
      <c r="X180" s="464"/>
      <c r="Y180" s="472" t="str">
        <f t="shared" si="61"/>
        <v/>
      </c>
      <c r="AA180" s="491" t="str">
        <f t="shared" si="50"/>
        <v/>
      </c>
      <c r="AC180" s="491" t="str">
        <f t="shared" si="51"/>
        <v/>
      </c>
      <c r="AE180" s="491" t="str">
        <f t="shared" si="52"/>
        <v/>
      </c>
      <c r="AG180" s="491" t="str">
        <f t="shared" si="53"/>
        <v/>
      </c>
      <c r="AI180" s="491" t="str">
        <f t="shared" si="54"/>
        <v/>
      </c>
      <c r="AJ180" s="466"/>
      <c r="AK180" s="473" t="str">
        <f t="shared" si="55"/>
        <v/>
      </c>
      <c r="AM180" s="491" t="str">
        <f t="shared" si="56"/>
        <v/>
      </c>
      <c r="AO180" s="491" t="str">
        <f t="shared" si="57"/>
        <v/>
      </c>
      <c r="AQ180" s="491" t="str">
        <f t="shared" si="58"/>
        <v/>
      </c>
    </row>
    <row r="181" spans="5:43" customFormat="1" ht="11.25">
      <c r="E181" s="491" t="str">
        <f t="shared" si="44"/>
        <v/>
      </c>
      <c r="G181" s="491" t="str">
        <f t="shared" si="44"/>
        <v/>
      </c>
      <c r="I181" s="491" t="str">
        <f t="shared" si="45"/>
        <v/>
      </c>
      <c r="K181" s="491" t="str">
        <f t="shared" si="46"/>
        <v/>
      </c>
      <c r="M181" s="491" t="str">
        <f t="shared" si="47"/>
        <v/>
      </c>
      <c r="O181" s="491" t="str">
        <f t="shared" si="48"/>
        <v/>
      </c>
      <c r="P181" s="464"/>
      <c r="Q181" s="472" t="str">
        <f t="shared" si="43"/>
        <v/>
      </c>
      <c r="S181" s="491" t="str">
        <f t="shared" si="49"/>
        <v/>
      </c>
      <c r="T181" s="464"/>
      <c r="U181" s="472" t="str">
        <f t="shared" si="59"/>
        <v/>
      </c>
      <c r="V181" s="464"/>
      <c r="W181" s="472" t="str">
        <f t="shared" si="60"/>
        <v/>
      </c>
      <c r="X181" s="464"/>
      <c r="Y181" s="472" t="str">
        <f t="shared" si="61"/>
        <v/>
      </c>
      <c r="AA181" s="491" t="str">
        <f t="shared" si="50"/>
        <v/>
      </c>
      <c r="AC181" s="491" t="str">
        <f t="shared" si="51"/>
        <v/>
      </c>
      <c r="AE181" s="491" t="str">
        <f t="shared" si="52"/>
        <v/>
      </c>
      <c r="AG181" s="491" t="str">
        <f t="shared" si="53"/>
        <v/>
      </c>
      <c r="AI181" s="491" t="str">
        <f t="shared" si="54"/>
        <v/>
      </c>
      <c r="AJ181" s="466"/>
      <c r="AK181" s="473" t="str">
        <f t="shared" si="55"/>
        <v/>
      </c>
      <c r="AM181" s="491" t="str">
        <f t="shared" si="56"/>
        <v/>
      </c>
      <c r="AO181" s="491" t="str">
        <f t="shared" si="57"/>
        <v/>
      </c>
      <c r="AQ181" s="491" t="str">
        <f t="shared" si="58"/>
        <v/>
      </c>
    </row>
    <row r="182" spans="5:43" customFormat="1" ht="11.25">
      <c r="E182" s="491" t="str">
        <f t="shared" si="44"/>
        <v/>
      </c>
      <c r="G182" s="491" t="str">
        <f t="shared" si="44"/>
        <v/>
      </c>
      <c r="I182" s="491" t="str">
        <f t="shared" si="45"/>
        <v/>
      </c>
      <c r="K182" s="491" t="str">
        <f t="shared" si="46"/>
        <v/>
      </c>
      <c r="M182" s="491" t="str">
        <f t="shared" si="47"/>
        <v/>
      </c>
      <c r="O182" s="491" t="str">
        <f t="shared" si="48"/>
        <v/>
      </c>
      <c r="P182" s="464"/>
      <c r="Q182" s="472" t="str">
        <f t="shared" si="43"/>
        <v/>
      </c>
      <c r="S182" s="491" t="str">
        <f t="shared" si="49"/>
        <v/>
      </c>
      <c r="T182" s="464"/>
      <c r="U182" s="472" t="str">
        <f t="shared" si="59"/>
        <v/>
      </c>
      <c r="V182" s="464"/>
      <c r="W182" s="472" t="str">
        <f t="shared" si="60"/>
        <v/>
      </c>
      <c r="X182" s="464"/>
      <c r="Y182" s="472" t="str">
        <f t="shared" si="61"/>
        <v/>
      </c>
      <c r="AA182" s="491" t="str">
        <f t="shared" si="50"/>
        <v/>
      </c>
      <c r="AC182" s="491" t="str">
        <f t="shared" si="51"/>
        <v/>
      </c>
      <c r="AE182" s="491" t="str">
        <f t="shared" si="52"/>
        <v/>
      </c>
      <c r="AG182" s="491" t="str">
        <f t="shared" si="53"/>
        <v/>
      </c>
      <c r="AI182" s="491" t="str">
        <f t="shared" si="54"/>
        <v/>
      </c>
      <c r="AJ182" s="466"/>
      <c r="AK182" s="473" t="str">
        <f t="shared" si="55"/>
        <v/>
      </c>
      <c r="AM182" s="491" t="str">
        <f t="shared" si="56"/>
        <v/>
      </c>
      <c r="AO182" s="491" t="str">
        <f t="shared" si="57"/>
        <v/>
      </c>
      <c r="AQ182" s="491" t="str">
        <f t="shared" si="58"/>
        <v/>
      </c>
    </row>
    <row r="183" spans="5:43" customFormat="1" ht="11.25">
      <c r="E183" s="491" t="str">
        <f t="shared" si="44"/>
        <v/>
      </c>
      <c r="G183" s="491" t="str">
        <f t="shared" si="44"/>
        <v/>
      </c>
      <c r="I183" s="491" t="str">
        <f t="shared" si="45"/>
        <v/>
      </c>
      <c r="K183" s="491" t="str">
        <f t="shared" si="46"/>
        <v/>
      </c>
      <c r="M183" s="491" t="str">
        <f t="shared" si="47"/>
        <v/>
      </c>
      <c r="O183" s="491" t="str">
        <f t="shared" si="48"/>
        <v/>
      </c>
      <c r="P183" s="464"/>
      <c r="Q183" s="472" t="str">
        <f t="shared" si="43"/>
        <v/>
      </c>
      <c r="S183" s="491" t="str">
        <f t="shared" si="49"/>
        <v/>
      </c>
      <c r="T183" s="464"/>
      <c r="U183" s="472" t="str">
        <f t="shared" si="59"/>
        <v/>
      </c>
      <c r="V183" s="464"/>
      <c r="W183" s="472" t="str">
        <f t="shared" si="60"/>
        <v/>
      </c>
      <c r="X183" s="464"/>
      <c r="Y183" s="472" t="str">
        <f t="shared" si="61"/>
        <v/>
      </c>
      <c r="AA183" s="491" t="str">
        <f t="shared" si="50"/>
        <v/>
      </c>
      <c r="AC183" s="491" t="str">
        <f t="shared" si="51"/>
        <v/>
      </c>
      <c r="AE183" s="491" t="str">
        <f t="shared" si="52"/>
        <v/>
      </c>
      <c r="AG183" s="491" t="str">
        <f t="shared" si="53"/>
        <v/>
      </c>
      <c r="AI183" s="491" t="str">
        <f t="shared" si="54"/>
        <v/>
      </c>
      <c r="AJ183" s="466"/>
      <c r="AK183" s="473" t="str">
        <f t="shared" si="55"/>
        <v/>
      </c>
      <c r="AM183" s="491" t="str">
        <f t="shared" si="56"/>
        <v/>
      </c>
      <c r="AO183" s="491" t="str">
        <f t="shared" si="57"/>
        <v/>
      </c>
      <c r="AQ183" s="491" t="str">
        <f t="shared" si="58"/>
        <v/>
      </c>
    </row>
    <row r="184" spans="5:43" customFormat="1" ht="11.25">
      <c r="E184" s="491" t="str">
        <f t="shared" si="44"/>
        <v/>
      </c>
      <c r="G184" s="491" t="str">
        <f t="shared" si="44"/>
        <v/>
      </c>
      <c r="I184" s="491" t="str">
        <f t="shared" si="45"/>
        <v/>
      </c>
      <c r="K184" s="491" t="str">
        <f t="shared" si="46"/>
        <v/>
      </c>
      <c r="M184" s="491" t="str">
        <f t="shared" si="47"/>
        <v/>
      </c>
      <c r="O184" s="491" t="str">
        <f t="shared" si="48"/>
        <v/>
      </c>
      <c r="P184" s="464"/>
      <c r="Q184" s="472" t="str">
        <f t="shared" si="43"/>
        <v/>
      </c>
      <c r="S184" s="491" t="str">
        <f t="shared" si="49"/>
        <v/>
      </c>
      <c r="T184" s="464"/>
      <c r="U184" s="472" t="str">
        <f t="shared" si="59"/>
        <v/>
      </c>
      <c r="V184" s="464"/>
      <c r="W184" s="472" t="str">
        <f t="shared" si="60"/>
        <v/>
      </c>
      <c r="X184" s="464"/>
      <c r="Y184" s="472" t="str">
        <f t="shared" si="61"/>
        <v/>
      </c>
      <c r="AA184" s="491" t="str">
        <f t="shared" si="50"/>
        <v/>
      </c>
      <c r="AC184" s="491" t="str">
        <f t="shared" si="51"/>
        <v/>
      </c>
      <c r="AE184" s="491" t="str">
        <f t="shared" si="52"/>
        <v/>
      </c>
      <c r="AG184" s="491" t="str">
        <f t="shared" si="53"/>
        <v/>
      </c>
      <c r="AI184" s="491" t="str">
        <f t="shared" si="54"/>
        <v/>
      </c>
      <c r="AJ184" s="466"/>
      <c r="AK184" s="473" t="str">
        <f t="shared" si="55"/>
        <v/>
      </c>
      <c r="AM184" s="491" t="str">
        <f t="shared" si="56"/>
        <v/>
      </c>
      <c r="AO184" s="491" t="str">
        <f t="shared" si="57"/>
        <v/>
      </c>
      <c r="AQ184" s="491" t="str">
        <f t="shared" si="58"/>
        <v/>
      </c>
    </row>
    <row r="185" spans="5:43" customFormat="1" ht="11.25">
      <c r="E185" s="491" t="str">
        <f t="shared" si="44"/>
        <v/>
      </c>
      <c r="G185" s="491" t="str">
        <f t="shared" si="44"/>
        <v/>
      </c>
      <c r="I185" s="491" t="str">
        <f t="shared" si="45"/>
        <v/>
      </c>
      <c r="K185" s="491" t="str">
        <f t="shared" si="46"/>
        <v/>
      </c>
      <c r="M185" s="491" t="str">
        <f t="shared" si="47"/>
        <v/>
      </c>
      <c r="O185" s="491" t="str">
        <f t="shared" si="48"/>
        <v/>
      </c>
      <c r="P185" s="464"/>
      <c r="Q185" s="472" t="str">
        <f t="shared" ref="Q185:Q248" si="62">IF(OR($B185=0,P185=0),"",P185/$B185)</f>
        <v/>
      </c>
      <c r="S185" s="491" t="str">
        <f t="shared" si="49"/>
        <v/>
      </c>
      <c r="T185" s="464"/>
      <c r="U185" s="472" t="str">
        <f t="shared" si="59"/>
        <v/>
      </c>
      <c r="V185" s="464"/>
      <c r="W185" s="472" t="str">
        <f t="shared" si="60"/>
        <v/>
      </c>
      <c r="X185" s="464"/>
      <c r="Y185" s="472" t="str">
        <f t="shared" si="61"/>
        <v/>
      </c>
      <c r="AA185" s="491" t="str">
        <f t="shared" si="50"/>
        <v/>
      </c>
      <c r="AC185" s="491" t="str">
        <f t="shared" si="51"/>
        <v/>
      </c>
      <c r="AE185" s="491" t="str">
        <f t="shared" si="52"/>
        <v/>
      </c>
      <c r="AG185" s="491" t="str">
        <f t="shared" si="53"/>
        <v/>
      </c>
      <c r="AI185" s="491" t="str">
        <f t="shared" si="54"/>
        <v/>
      </c>
      <c r="AJ185" s="466"/>
      <c r="AK185" s="473" t="str">
        <f t="shared" si="55"/>
        <v/>
      </c>
      <c r="AM185" s="491" t="str">
        <f t="shared" si="56"/>
        <v/>
      </c>
      <c r="AO185" s="491" t="str">
        <f t="shared" si="57"/>
        <v/>
      </c>
      <c r="AQ185" s="491" t="str">
        <f t="shared" si="58"/>
        <v/>
      </c>
    </row>
    <row r="186" spans="5:43" customFormat="1" ht="11.25">
      <c r="E186" s="491" t="str">
        <f t="shared" si="44"/>
        <v/>
      </c>
      <c r="G186" s="491" t="str">
        <f t="shared" si="44"/>
        <v/>
      </c>
      <c r="I186" s="491" t="str">
        <f t="shared" si="45"/>
        <v/>
      </c>
      <c r="K186" s="491" t="str">
        <f t="shared" si="46"/>
        <v/>
      </c>
      <c r="M186" s="491" t="str">
        <f t="shared" si="47"/>
        <v/>
      </c>
      <c r="O186" s="491" t="str">
        <f t="shared" si="48"/>
        <v/>
      </c>
      <c r="P186" s="464"/>
      <c r="Q186" s="472" t="str">
        <f t="shared" si="62"/>
        <v/>
      </c>
      <c r="S186" s="491" t="str">
        <f t="shared" si="49"/>
        <v/>
      </c>
      <c r="T186" s="464"/>
      <c r="U186" s="472" t="str">
        <f t="shared" si="59"/>
        <v/>
      </c>
      <c r="V186" s="464"/>
      <c r="W186" s="472" t="str">
        <f t="shared" si="60"/>
        <v/>
      </c>
      <c r="X186" s="464"/>
      <c r="Y186" s="472" t="str">
        <f t="shared" si="61"/>
        <v/>
      </c>
      <c r="AA186" s="491" t="str">
        <f t="shared" si="50"/>
        <v/>
      </c>
      <c r="AC186" s="491" t="str">
        <f t="shared" si="51"/>
        <v/>
      </c>
      <c r="AE186" s="491" t="str">
        <f t="shared" si="52"/>
        <v/>
      </c>
      <c r="AG186" s="491" t="str">
        <f t="shared" si="53"/>
        <v/>
      </c>
      <c r="AI186" s="491" t="str">
        <f t="shared" si="54"/>
        <v/>
      </c>
      <c r="AJ186" s="466"/>
      <c r="AK186" s="473" t="str">
        <f t="shared" si="55"/>
        <v/>
      </c>
      <c r="AM186" s="491" t="str">
        <f t="shared" si="56"/>
        <v/>
      </c>
      <c r="AO186" s="491" t="str">
        <f t="shared" si="57"/>
        <v/>
      </c>
      <c r="AQ186" s="491" t="str">
        <f t="shared" si="58"/>
        <v/>
      </c>
    </row>
    <row r="187" spans="5:43" customFormat="1" ht="11.25">
      <c r="E187" s="491" t="str">
        <f t="shared" si="44"/>
        <v/>
      </c>
      <c r="G187" s="491" t="str">
        <f t="shared" si="44"/>
        <v/>
      </c>
      <c r="I187" s="491" t="str">
        <f t="shared" si="45"/>
        <v/>
      </c>
      <c r="K187" s="491" t="str">
        <f t="shared" si="46"/>
        <v/>
      </c>
      <c r="M187" s="491" t="str">
        <f t="shared" si="47"/>
        <v/>
      </c>
      <c r="O187" s="491" t="str">
        <f t="shared" si="48"/>
        <v/>
      </c>
      <c r="P187" s="464"/>
      <c r="Q187" s="472" t="str">
        <f t="shared" si="62"/>
        <v/>
      </c>
      <c r="S187" s="491" t="str">
        <f t="shared" si="49"/>
        <v/>
      </c>
      <c r="T187" s="464"/>
      <c r="U187" s="472" t="str">
        <f t="shared" si="59"/>
        <v/>
      </c>
      <c r="V187" s="464"/>
      <c r="W187" s="472" t="str">
        <f t="shared" si="60"/>
        <v/>
      </c>
      <c r="X187" s="464"/>
      <c r="Y187" s="472" t="str">
        <f t="shared" si="61"/>
        <v/>
      </c>
      <c r="AA187" s="491" t="str">
        <f t="shared" si="50"/>
        <v/>
      </c>
      <c r="AC187" s="491" t="str">
        <f t="shared" si="51"/>
        <v/>
      </c>
      <c r="AE187" s="491" t="str">
        <f t="shared" si="52"/>
        <v/>
      </c>
      <c r="AG187" s="491" t="str">
        <f t="shared" si="53"/>
        <v/>
      </c>
      <c r="AI187" s="491" t="str">
        <f t="shared" si="54"/>
        <v/>
      </c>
      <c r="AJ187" s="466"/>
      <c r="AK187" s="473" t="str">
        <f t="shared" si="55"/>
        <v/>
      </c>
      <c r="AM187" s="491" t="str">
        <f t="shared" si="56"/>
        <v/>
      </c>
      <c r="AO187" s="491" t="str">
        <f t="shared" si="57"/>
        <v/>
      </c>
      <c r="AQ187" s="491" t="str">
        <f t="shared" si="58"/>
        <v/>
      </c>
    </row>
    <row r="188" spans="5:43" customFormat="1" ht="11.25">
      <c r="E188" s="491" t="str">
        <f t="shared" si="44"/>
        <v/>
      </c>
      <c r="G188" s="491" t="str">
        <f t="shared" si="44"/>
        <v/>
      </c>
      <c r="I188" s="491" t="str">
        <f t="shared" si="45"/>
        <v/>
      </c>
      <c r="K188" s="491" t="str">
        <f t="shared" si="46"/>
        <v/>
      </c>
      <c r="M188" s="491" t="str">
        <f t="shared" si="47"/>
        <v/>
      </c>
      <c r="O188" s="491" t="str">
        <f t="shared" si="48"/>
        <v/>
      </c>
      <c r="P188" s="464"/>
      <c r="Q188" s="472" t="str">
        <f t="shared" si="62"/>
        <v/>
      </c>
      <c r="S188" s="491" t="str">
        <f t="shared" si="49"/>
        <v/>
      </c>
      <c r="T188" s="464"/>
      <c r="U188" s="472" t="str">
        <f t="shared" si="59"/>
        <v/>
      </c>
      <c r="V188" s="464"/>
      <c r="W188" s="472" t="str">
        <f t="shared" si="60"/>
        <v/>
      </c>
      <c r="X188" s="464"/>
      <c r="Y188" s="472" t="str">
        <f t="shared" si="61"/>
        <v/>
      </c>
      <c r="AA188" s="491" t="str">
        <f t="shared" si="50"/>
        <v/>
      </c>
      <c r="AC188" s="491" t="str">
        <f t="shared" si="51"/>
        <v/>
      </c>
      <c r="AE188" s="491" t="str">
        <f t="shared" si="52"/>
        <v/>
      </c>
      <c r="AG188" s="491" t="str">
        <f t="shared" si="53"/>
        <v/>
      </c>
      <c r="AI188" s="491" t="str">
        <f t="shared" si="54"/>
        <v/>
      </c>
      <c r="AJ188" s="466"/>
      <c r="AK188" s="473" t="str">
        <f t="shared" si="55"/>
        <v/>
      </c>
      <c r="AM188" s="491" t="str">
        <f t="shared" si="56"/>
        <v/>
      </c>
      <c r="AO188" s="491" t="str">
        <f t="shared" si="57"/>
        <v/>
      </c>
      <c r="AQ188" s="491" t="str">
        <f t="shared" si="58"/>
        <v/>
      </c>
    </row>
    <row r="189" spans="5:43" customFormat="1" ht="11.25">
      <c r="E189" s="491" t="str">
        <f t="shared" si="44"/>
        <v/>
      </c>
      <c r="G189" s="491" t="str">
        <f t="shared" si="44"/>
        <v/>
      </c>
      <c r="I189" s="491" t="str">
        <f t="shared" si="45"/>
        <v/>
      </c>
      <c r="K189" s="491" t="str">
        <f t="shared" si="46"/>
        <v/>
      </c>
      <c r="M189" s="491" t="str">
        <f t="shared" si="47"/>
        <v/>
      </c>
      <c r="O189" s="491" t="str">
        <f t="shared" si="48"/>
        <v/>
      </c>
      <c r="P189" s="464"/>
      <c r="Q189" s="472" t="str">
        <f t="shared" si="62"/>
        <v/>
      </c>
      <c r="S189" s="491" t="str">
        <f t="shared" si="49"/>
        <v/>
      </c>
      <c r="T189" s="464"/>
      <c r="U189" s="472" t="str">
        <f t="shared" si="59"/>
        <v/>
      </c>
      <c r="V189" s="464"/>
      <c r="W189" s="472" t="str">
        <f t="shared" si="60"/>
        <v/>
      </c>
      <c r="X189" s="464"/>
      <c r="Y189" s="472" t="str">
        <f t="shared" si="61"/>
        <v/>
      </c>
      <c r="AA189" s="491" t="str">
        <f t="shared" si="50"/>
        <v/>
      </c>
      <c r="AC189" s="491" t="str">
        <f t="shared" si="51"/>
        <v/>
      </c>
      <c r="AE189" s="491" t="str">
        <f t="shared" si="52"/>
        <v/>
      </c>
      <c r="AG189" s="491" t="str">
        <f t="shared" si="53"/>
        <v/>
      </c>
      <c r="AI189" s="491" t="str">
        <f t="shared" si="54"/>
        <v/>
      </c>
      <c r="AJ189" s="466"/>
      <c r="AK189" s="473" t="str">
        <f t="shared" si="55"/>
        <v/>
      </c>
      <c r="AM189" s="491" t="str">
        <f t="shared" si="56"/>
        <v/>
      </c>
      <c r="AO189" s="491" t="str">
        <f t="shared" si="57"/>
        <v/>
      </c>
      <c r="AQ189" s="491" t="str">
        <f t="shared" si="58"/>
        <v/>
      </c>
    </row>
    <row r="190" spans="5:43" customFormat="1" ht="11.25">
      <c r="E190" s="491" t="str">
        <f t="shared" si="44"/>
        <v/>
      </c>
      <c r="G190" s="491" t="str">
        <f t="shared" si="44"/>
        <v/>
      </c>
      <c r="I190" s="491" t="str">
        <f t="shared" si="45"/>
        <v/>
      </c>
      <c r="K190" s="491" t="str">
        <f t="shared" si="46"/>
        <v/>
      </c>
      <c r="M190" s="491" t="str">
        <f t="shared" si="47"/>
        <v/>
      </c>
      <c r="O190" s="491" t="str">
        <f t="shared" si="48"/>
        <v/>
      </c>
      <c r="P190" s="464"/>
      <c r="Q190" s="472" t="str">
        <f t="shared" si="62"/>
        <v/>
      </c>
      <c r="S190" s="491" t="str">
        <f t="shared" si="49"/>
        <v/>
      </c>
      <c r="T190" s="464"/>
      <c r="U190" s="472" t="str">
        <f t="shared" si="59"/>
        <v/>
      </c>
      <c r="V190" s="464"/>
      <c r="W190" s="472" t="str">
        <f t="shared" si="60"/>
        <v/>
      </c>
      <c r="X190" s="464"/>
      <c r="Y190" s="472" t="str">
        <f t="shared" si="61"/>
        <v/>
      </c>
      <c r="AA190" s="491" t="str">
        <f t="shared" si="50"/>
        <v/>
      </c>
      <c r="AC190" s="491" t="str">
        <f t="shared" si="51"/>
        <v/>
      </c>
      <c r="AE190" s="491" t="str">
        <f t="shared" si="52"/>
        <v/>
      </c>
      <c r="AG190" s="491" t="str">
        <f t="shared" si="53"/>
        <v/>
      </c>
      <c r="AI190" s="491" t="str">
        <f t="shared" si="54"/>
        <v/>
      </c>
      <c r="AJ190" s="466"/>
      <c r="AK190" s="473" t="str">
        <f t="shared" si="55"/>
        <v/>
      </c>
      <c r="AM190" s="491" t="str">
        <f t="shared" si="56"/>
        <v/>
      </c>
      <c r="AO190" s="491" t="str">
        <f t="shared" si="57"/>
        <v/>
      </c>
      <c r="AQ190" s="491" t="str">
        <f t="shared" si="58"/>
        <v/>
      </c>
    </row>
    <row r="191" spans="5:43" customFormat="1" ht="11.25">
      <c r="E191" s="491" t="str">
        <f t="shared" si="44"/>
        <v/>
      </c>
      <c r="G191" s="491" t="str">
        <f t="shared" si="44"/>
        <v/>
      </c>
      <c r="I191" s="491" t="str">
        <f t="shared" si="45"/>
        <v/>
      </c>
      <c r="K191" s="491" t="str">
        <f t="shared" si="46"/>
        <v/>
      </c>
      <c r="M191" s="491" t="str">
        <f t="shared" si="47"/>
        <v/>
      </c>
      <c r="O191" s="491" t="str">
        <f t="shared" si="48"/>
        <v/>
      </c>
      <c r="P191" s="464"/>
      <c r="Q191" s="472" t="str">
        <f t="shared" si="62"/>
        <v/>
      </c>
      <c r="S191" s="491" t="str">
        <f t="shared" si="49"/>
        <v/>
      </c>
      <c r="T191" s="464"/>
      <c r="U191" s="472" t="str">
        <f t="shared" si="59"/>
        <v/>
      </c>
      <c r="V191" s="464"/>
      <c r="W191" s="472" t="str">
        <f t="shared" si="60"/>
        <v/>
      </c>
      <c r="X191" s="464"/>
      <c r="Y191" s="472" t="str">
        <f t="shared" si="61"/>
        <v/>
      </c>
      <c r="AA191" s="491" t="str">
        <f t="shared" si="50"/>
        <v/>
      </c>
      <c r="AC191" s="491" t="str">
        <f t="shared" si="51"/>
        <v/>
      </c>
      <c r="AE191" s="491" t="str">
        <f t="shared" si="52"/>
        <v/>
      </c>
      <c r="AG191" s="491" t="str">
        <f t="shared" si="53"/>
        <v/>
      </c>
      <c r="AI191" s="491" t="str">
        <f t="shared" si="54"/>
        <v/>
      </c>
      <c r="AJ191" s="466"/>
      <c r="AK191" s="473" t="str">
        <f t="shared" si="55"/>
        <v/>
      </c>
      <c r="AM191" s="491" t="str">
        <f t="shared" si="56"/>
        <v/>
      </c>
      <c r="AO191" s="491" t="str">
        <f t="shared" si="57"/>
        <v/>
      </c>
      <c r="AQ191" s="491" t="str">
        <f t="shared" si="58"/>
        <v/>
      </c>
    </row>
    <row r="192" spans="5:43" customFormat="1" ht="11.25">
      <c r="E192" s="491" t="str">
        <f t="shared" si="44"/>
        <v/>
      </c>
      <c r="G192" s="491" t="str">
        <f t="shared" si="44"/>
        <v/>
      </c>
      <c r="I192" s="491" t="str">
        <f t="shared" si="45"/>
        <v/>
      </c>
      <c r="K192" s="491" t="str">
        <f t="shared" si="46"/>
        <v/>
      </c>
      <c r="M192" s="491" t="str">
        <f t="shared" si="47"/>
        <v/>
      </c>
      <c r="O192" s="491" t="str">
        <f t="shared" si="48"/>
        <v/>
      </c>
      <c r="P192" s="464"/>
      <c r="Q192" s="472" t="str">
        <f t="shared" si="62"/>
        <v/>
      </c>
      <c r="S192" s="491" t="str">
        <f t="shared" si="49"/>
        <v/>
      </c>
      <c r="T192" s="464"/>
      <c r="U192" s="472" t="str">
        <f t="shared" si="59"/>
        <v/>
      </c>
      <c r="V192" s="464"/>
      <c r="W192" s="472" t="str">
        <f t="shared" si="60"/>
        <v/>
      </c>
      <c r="X192" s="464"/>
      <c r="Y192" s="472" t="str">
        <f t="shared" si="61"/>
        <v/>
      </c>
      <c r="AA192" s="491" t="str">
        <f t="shared" si="50"/>
        <v/>
      </c>
      <c r="AC192" s="491" t="str">
        <f t="shared" si="51"/>
        <v/>
      </c>
      <c r="AE192" s="491" t="str">
        <f t="shared" si="52"/>
        <v/>
      </c>
      <c r="AG192" s="491" t="str">
        <f t="shared" si="53"/>
        <v/>
      </c>
      <c r="AI192" s="491" t="str">
        <f t="shared" si="54"/>
        <v/>
      </c>
      <c r="AJ192" s="466"/>
      <c r="AK192" s="473" t="str">
        <f t="shared" si="55"/>
        <v/>
      </c>
      <c r="AM192" s="491" t="str">
        <f t="shared" si="56"/>
        <v/>
      </c>
      <c r="AO192" s="491" t="str">
        <f t="shared" si="57"/>
        <v/>
      </c>
      <c r="AQ192" s="491" t="str">
        <f t="shared" si="58"/>
        <v/>
      </c>
    </row>
    <row r="193" spans="5:43" customFormat="1" ht="11.25">
      <c r="E193" s="491" t="str">
        <f t="shared" si="44"/>
        <v/>
      </c>
      <c r="G193" s="491" t="str">
        <f t="shared" si="44"/>
        <v/>
      </c>
      <c r="I193" s="491" t="str">
        <f t="shared" si="45"/>
        <v/>
      </c>
      <c r="K193" s="491" t="str">
        <f t="shared" si="46"/>
        <v/>
      </c>
      <c r="M193" s="491" t="str">
        <f t="shared" si="47"/>
        <v/>
      </c>
      <c r="O193" s="491" t="str">
        <f t="shared" si="48"/>
        <v/>
      </c>
      <c r="P193" s="464"/>
      <c r="Q193" s="472" t="str">
        <f t="shared" si="62"/>
        <v/>
      </c>
      <c r="S193" s="491" t="str">
        <f t="shared" si="49"/>
        <v/>
      </c>
      <c r="T193" s="464"/>
      <c r="U193" s="472" t="str">
        <f t="shared" si="59"/>
        <v/>
      </c>
      <c r="V193" s="464"/>
      <c r="W193" s="472" t="str">
        <f t="shared" si="60"/>
        <v/>
      </c>
      <c r="X193" s="464"/>
      <c r="Y193" s="472" t="str">
        <f t="shared" si="61"/>
        <v/>
      </c>
      <c r="AA193" s="491" t="str">
        <f t="shared" si="50"/>
        <v/>
      </c>
      <c r="AC193" s="491" t="str">
        <f t="shared" si="51"/>
        <v/>
      </c>
      <c r="AE193" s="491" t="str">
        <f t="shared" si="52"/>
        <v/>
      </c>
      <c r="AG193" s="491" t="str">
        <f t="shared" si="53"/>
        <v/>
      </c>
      <c r="AI193" s="491" t="str">
        <f t="shared" si="54"/>
        <v/>
      </c>
      <c r="AJ193" s="466"/>
      <c r="AK193" s="473" t="str">
        <f t="shared" si="55"/>
        <v/>
      </c>
      <c r="AM193" s="491" t="str">
        <f t="shared" si="56"/>
        <v/>
      </c>
      <c r="AO193" s="491" t="str">
        <f t="shared" si="57"/>
        <v/>
      </c>
      <c r="AQ193" s="491" t="str">
        <f t="shared" si="58"/>
        <v/>
      </c>
    </row>
    <row r="194" spans="5:43" customFormat="1" ht="11.25">
      <c r="E194" s="491" t="str">
        <f t="shared" si="44"/>
        <v/>
      </c>
      <c r="G194" s="491" t="str">
        <f t="shared" si="44"/>
        <v/>
      </c>
      <c r="I194" s="491" t="str">
        <f t="shared" si="45"/>
        <v/>
      </c>
      <c r="K194" s="491" t="str">
        <f t="shared" si="46"/>
        <v/>
      </c>
      <c r="M194" s="491" t="str">
        <f t="shared" si="47"/>
        <v/>
      </c>
      <c r="O194" s="491" t="str">
        <f t="shared" si="48"/>
        <v/>
      </c>
      <c r="P194" s="464"/>
      <c r="Q194" s="472" t="str">
        <f t="shared" si="62"/>
        <v/>
      </c>
      <c r="S194" s="491" t="str">
        <f t="shared" si="49"/>
        <v/>
      </c>
      <c r="T194" s="464"/>
      <c r="U194" s="472" t="str">
        <f t="shared" si="59"/>
        <v/>
      </c>
      <c r="V194" s="464"/>
      <c r="W194" s="472" t="str">
        <f t="shared" si="60"/>
        <v/>
      </c>
      <c r="X194" s="464"/>
      <c r="Y194" s="472" t="str">
        <f t="shared" si="61"/>
        <v/>
      </c>
      <c r="AA194" s="491" t="str">
        <f t="shared" si="50"/>
        <v/>
      </c>
      <c r="AC194" s="491" t="str">
        <f t="shared" si="51"/>
        <v/>
      </c>
      <c r="AE194" s="491" t="str">
        <f t="shared" si="52"/>
        <v/>
      </c>
      <c r="AG194" s="491" t="str">
        <f t="shared" si="53"/>
        <v/>
      </c>
      <c r="AI194" s="491" t="str">
        <f t="shared" si="54"/>
        <v/>
      </c>
      <c r="AJ194" s="466"/>
      <c r="AK194" s="473" t="str">
        <f t="shared" si="55"/>
        <v/>
      </c>
      <c r="AM194" s="491" t="str">
        <f t="shared" si="56"/>
        <v/>
      </c>
      <c r="AO194" s="491" t="str">
        <f t="shared" si="57"/>
        <v/>
      </c>
      <c r="AQ194" s="491" t="str">
        <f t="shared" si="58"/>
        <v/>
      </c>
    </row>
    <row r="195" spans="5:43" customFormat="1" ht="11.25">
      <c r="E195" s="491" t="str">
        <f t="shared" si="44"/>
        <v/>
      </c>
      <c r="G195" s="491" t="str">
        <f t="shared" si="44"/>
        <v/>
      </c>
      <c r="I195" s="491" t="str">
        <f t="shared" si="45"/>
        <v/>
      </c>
      <c r="K195" s="491" t="str">
        <f t="shared" si="46"/>
        <v/>
      </c>
      <c r="M195" s="491" t="str">
        <f t="shared" si="47"/>
        <v/>
      </c>
      <c r="O195" s="491" t="str">
        <f t="shared" si="48"/>
        <v/>
      </c>
      <c r="P195" s="464"/>
      <c r="Q195" s="472" t="str">
        <f t="shared" si="62"/>
        <v/>
      </c>
      <c r="S195" s="491" t="str">
        <f t="shared" si="49"/>
        <v/>
      </c>
      <c r="T195" s="464"/>
      <c r="U195" s="472" t="str">
        <f t="shared" si="59"/>
        <v/>
      </c>
      <c r="V195" s="464"/>
      <c r="W195" s="472" t="str">
        <f t="shared" si="60"/>
        <v/>
      </c>
      <c r="X195" s="464"/>
      <c r="Y195" s="472" t="str">
        <f t="shared" si="61"/>
        <v/>
      </c>
      <c r="AA195" s="491" t="str">
        <f t="shared" si="50"/>
        <v/>
      </c>
      <c r="AC195" s="491" t="str">
        <f t="shared" si="51"/>
        <v/>
      </c>
      <c r="AE195" s="491" t="str">
        <f t="shared" si="52"/>
        <v/>
      </c>
      <c r="AG195" s="491" t="str">
        <f t="shared" si="53"/>
        <v/>
      </c>
      <c r="AI195" s="491" t="str">
        <f t="shared" si="54"/>
        <v/>
      </c>
      <c r="AJ195" s="466"/>
      <c r="AK195" s="473" t="str">
        <f t="shared" si="55"/>
        <v/>
      </c>
      <c r="AM195" s="491" t="str">
        <f t="shared" si="56"/>
        <v/>
      </c>
      <c r="AO195" s="491" t="str">
        <f t="shared" si="57"/>
        <v/>
      </c>
      <c r="AQ195" s="491" t="str">
        <f t="shared" si="58"/>
        <v/>
      </c>
    </row>
    <row r="196" spans="5:43" customFormat="1" ht="11.25">
      <c r="E196" s="491" t="str">
        <f t="shared" si="44"/>
        <v/>
      </c>
      <c r="G196" s="491" t="str">
        <f t="shared" si="44"/>
        <v/>
      </c>
      <c r="I196" s="491" t="str">
        <f t="shared" si="45"/>
        <v/>
      </c>
      <c r="K196" s="491" t="str">
        <f t="shared" si="46"/>
        <v/>
      </c>
      <c r="M196" s="491" t="str">
        <f t="shared" si="47"/>
        <v/>
      </c>
      <c r="O196" s="491" t="str">
        <f t="shared" si="48"/>
        <v/>
      </c>
      <c r="P196" s="464"/>
      <c r="Q196" s="472" t="str">
        <f t="shared" si="62"/>
        <v/>
      </c>
      <c r="S196" s="491" t="str">
        <f t="shared" si="49"/>
        <v/>
      </c>
      <c r="T196" s="464"/>
      <c r="U196" s="472" t="str">
        <f t="shared" si="59"/>
        <v/>
      </c>
      <c r="V196" s="464"/>
      <c r="W196" s="472" t="str">
        <f t="shared" si="60"/>
        <v/>
      </c>
      <c r="X196" s="464"/>
      <c r="Y196" s="472" t="str">
        <f t="shared" si="61"/>
        <v/>
      </c>
      <c r="AA196" s="491" t="str">
        <f t="shared" si="50"/>
        <v/>
      </c>
      <c r="AC196" s="491" t="str">
        <f t="shared" si="51"/>
        <v/>
      </c>
      <c r="AE196" s="491" t="str">
        <f t="shared" si="52"/>
        <v/>
      </c>
      <c r="AG196" s="491" t="str">
        <f t="shared" si="53"/>
        <v/>
      </c>
      <c r="AI196" s="491" t="str">
        <f t="shared" si="54"/>
        <v/>
      </c>
      <c r="AJ196" s="466"/>
      <c r="AK196" s="473" t="str">
        <f t="shared" si="55"/>
        <v/>
      </c>
      <c r="AM196" s="491" t="str">
        <f t="shared" si="56"/>
        <v/>
      </c>
      <c r="AO196" s="491" t="str">
        <f t="shared" si="57"/>
        <v/>
      </c>
      <c r="AQ196" s="491" t="str">
        <f t="shared" si="58"/>
        <v/>
      </c>
    </row>
    <row r="197" spans="5:43" customFormat="1" ht="11.25">
      <c r="E197" s="491" t="str">
        <f t="shared" si="44"/>
        <v/>
      </c>
      <c r="G197" s="491" t="str">
        <f t="shared" si="44"/>
        <v/>
      </c>
      <c r="I197" s="491" t="str">
        <f t="shared" si="45"/>
        <v/>
      </c>
      <c r="K197" s="491" t="str">
        <f t="shared" si="46"/>
        <v/>
      </c>
      <c r="M197" s="491" t="str">
        <f t="shared" si="47"/>
        <v/>
      </c>
      <c r="O197" s="491" t="str">
        <f t="shared" si="48"/>
        <v/>
      </c>
      <c r="P197" s="464"/>
      <c r="Q197" s="472" t="str">
        <f t="shared" si="62"/>
        <v/>
      </c>
      <c r="S197" s="491" t="str">
        <f t="shared" si="49"/>
        <v/>
      </c>
      <c r="T197" s="464"/>
      <c r="U197" s="472" t="str">
        <f t="shared" si="59"/>
        <v/>
      </c>
      <c r="V197" s="464"/>
      <c r="W197" s="472" t="str">
        <f t="shared" si="60"/>
        <v/>
      </c>
      <c r="X197" s="464"/>
      <c r="Y197" s="472" t="str">
        <f t="shared" si="61"/>
        <v/>
      </c>
      <c r="AA197" s="491" t="str">
        <f t="shared" si="50"/>
        <v/>
      </c>
      <c r="AC197" s="491" t="str">
        <f t="shared" si="51"/>
        <v/>
      </c>
      <c r="AE197" s="491" t="str">
        <f t="shared" si="52"/>
        <v/>
      </c>
      <c r="AG197" s="491" t="str">
        <f t="shared" si="53"/>
        <v/>
      </c>
      <c r="AI197" s="491" t="str">
        <f t="shared" si="54"/>
        <v/>
      </c>
      <c r="AJ197" s="466"/>
      <c r="AK197" s="473" t="str">
        <f t="shared" si="55"/>
        <v/>
      </c>
      <c r="AM197" s="491" t="str">
        <f t="shared" si="56"/>
        <v/>
      </c>
      <c r="AO197" s="491" t="str">
        <f t="shared" si="57"/>
        <v/>
      </c>
      <c r="AQ197" s="491" t="str">
        <f t="shared" si="58"/>
        <v/>
      </c>
    </row>
    <row r="198" spans="5:43" customFormat="1" ht="11.25">
      <c r="E198" s="491" t="str">
        <f t="shared" si="44"/>
        <v/>
      </c>
      <c r="G198" s="491" t="str">
        <f t="shared" si="44"/>
        <v/>
      </c>
      <c r="I198" s="491" t="str">
        <f t="shared" si="45"/>
        <v/>
      </c>
      <c r="K198" s="491" t="str">
        <f t="shared" si="46"/>
        <v/>
      </c>
      <c r="M198" s="491" t="str">
        <f t="shared" si="47"/>
        <v/>
      </c>
      <c r="O198" s="491" t="str">
        <f t="shared" si="48"/>
        <v/>
      </c>
      <c r="P198" s="464"/>
      <c r="Q198" s="472" t="str">
        <f t="shared" si="62"/>
        <v/>
      </c>
      <c r="S198" s="491" t="str">
        <f t="shared" si="49"/>
        <v/>
      </c>
      <c r="T198" s="464"/>
      <c r="U198" s="472" t="str">
        <f t="shared" si="59"/>
        <v/>
      </c>
      <c r="V198" s="464"/>
      <c r="W198" s="472" t="str">
        <f t="shared" si="60"/>
        <v/>
      </c>
      <c r="X198" s="464"/>
      <c r="Y198" s="472" t="str">
        <f t="shared" si="61"/>
        <v/>
      </c>
      <c r="AA198" s="491" t="str">
        <f t="shared" si="50"/>
        <v/>
      </c>
      <c r="AC198" s="491" t="str">
        <f t="shared" si="51"/>
        <v/>
      </c>
      <c r="AE198" s="491" t="str">
        <f t="shared" si="52"/>
        <v/>
      </c>
      <c r="AG198" s="491" t="str">
        <f t="shared" si="53"/>
        <v/>
      </c>
      <c r="AI198" s="491" t="str">
        <f t="shared" si="54"/>
        <v/>
      </c>
      <c r="AJ198" s="466"/>
      <c r="AK198" s="473" t="str">
        <f t="shared" si="55"/>
        <v/>
      </c>
      <c r="AM198" s="491" t="str">
        <f t="shared" si="56"/>
        <v/>
      </c>
      <c r="AO198" s="491" t="str">
        <f t="shared" si="57"/>
        <v/>
      </c>
      <c r="AQ198" s="491" t="str">
        <f t="shared" si="58"/>
        <v/>
      </c>
    </row>
    <row r="199" spans="5:43" customFormat="1" ht="11.25">
      <c r="E199" s="491" t="str">
        <f t="shared" si="44"/>
        <v/>
      </c>
      <c r="G199" s="491" t="str">
        <f t="shared" si="44"/>
        <v/>
      </c>
      <c r="I199" s="491" t="str">
        <f t="shared" si="45"/>
        <v/>
      </c>
      <c r="K199" s="491" t="str">
        <f t="shared" si="46"/>
        <v/>
      </c>
      <c r="M199" s="491" t="str">
        <f t="shared" si="47"/>
        <v/>
      </c>
      <c r="O199" s="491" t="str">
        <f t="shared" si="48"/>
        <v/>
      </c>
      <c r="P199" s="464"/>
      <c r="Q199" s="472" t="str">
        <f t="shared" si="62"/>
        <v/>
      </c>
      <c r="S199" s="491" t="str">
        <f t="shared" si="49"/>
        <v/>
      </c>
      <c r="T199" s="464"/>
      <c r="U199" s="472" t="str">
        <f t="shared" si="59"/>
        <v/>
      </c>
      <c r="V199" s="464"/>
      <c r="W199" s="472" t="str">
        <f t="shared" si="60"/>
        <v/>
      </c>
      <c r="X199" s="464"/>
      <c r="Y199" s="472" t="str">
        <f t="shared" si="61"/>
        <v/>
      </c>
      <c r="AA199" s="491" t="str">
        <f t="shared" si="50"/>
        <v/>
      </c>
      <c r="AC199" s="491" t="str">
        <f t="shared" si="51"/>
        <v/>
      </c>
      <c r="AE199" s="491" t="str">
        <f t="shared" si="52"/>
        <v/>
      </c>
      <c r="AG199" s="491" t="str">
        <f t="shared" si="53"/>
        <v/>
      </c>
      <c r="AI199" s="491" t="str">
        <f t="shared" si="54"/>
        <v/>
      </c>
      <c r="AJ199" s="466"/>
      <c r="AK199" s="473" t="str">
        <f t="shared" si="55"/>
        <v/>
      </c>
      <c r="AM199" s="491" t="str">
        <f t="shared" si="56"/>
        <v/>
      </c>
      <c r="AO199" s="491" t="str">
        <f t="shared" si="57"/>
        <v/>
      </c>
      <c r="AQ199" s="491" t="str">
        <f t="shared" si="58"/>
        <v/>
      </c>
    </row>
    <row r="200" spans="5:43" customFormat="1" ht="11.25">
      <c r="E200" s="491" t="str">
        <f t="shared" si="44"/>
        <v/>
      </c>
      <c r="G200" s="491" t="str">
        <f t="shared" si="44"/>
        <v/>
      </c>
      <c r="I200" s="491" t="str">
        <f t="shared" si="45"/>
        <v/>
      </c>
      <c r="K200" s="491" t="str">
        <f t="shared" si="46"/>
        <v/>
      </c>
      <c r="M200" s="491" t="str">
        <f t="shared" si="47"/>
        <v/>
      </c>
      <c r="O200" s="491" t="str">
        <f t="shared" si="48"/>
        <v/>
      </c>
      <c r="P200" s="464"/>
      <c r="Q200" s="472" t="str">
        <f t="shared" si="62"/>
        <v/>
      </c>
      <c r="S200" s="491" t="str">
        <f t="shared" si="49"/>
        <v/>
      </c>
      <c r="T200" s="464"/>
      <c r="U200" s="472" t="str">
        <f t="shared" si="59"/>
        <v/>
      </c>
      <c r="V200" s="464"/>
      <c r="W200" s="472" t="str">
        <f t="shared" si="60"/>
        <v/>
      </c>
      <c r="X200" s="464"/>
      <c r="Y200" s="472" t="str">
        <f t="shared" si="61"/>
        <v/>
      </c>
      <c r="AA200" s="491" t="str">
        <f t="shared" si="50"/>
        <v/>
      </c>
      <c r="AC200" s="491" t="str">
        <f t="shared" si="51"/>
        <v/>
      </c>
      <c r="AE200" s="491" t="str">
        <f t="shared" si="52"/>
        <v/>
      </c>
      <c r="AG200" s="491" t="str">
        <f t="shared" si="53"/>
        <v/>
      </c>
      <c r="AI200" s="491" t="str">
        <f t="shared" si="54"/>
        <v/>
      </c>
      <c r="AJ200" s="466"/>
      <c r="AK200" s="473" t="str">
        <f t="shared" si="55"/>
        <v/>
      </c>
      <c r="AM200" s="491" t="str">
        <f t="shared" si="56"/>
        <v/>
      </c>
      <c r="AO200" s="491" t="str">
        <f t="shared" si="57"/>
        <v/>
      </c>
      <c r="AQ200" s="491" t="str">
        <f t="shared" si="58"/>
        <v/>
      </c>
    </row>
    <row r="201" spans="5:43" customFormat="1" ht="11.25">
      <c r="E201" s="491" t="str">
        <f t="shared" si="44"/>
        <v/>
      </c>
      <c r="G201" s="491" t="str">
        <f t="shared" si="44"/>
        <v/>
      </c>
      <c r="I201" s="491" t="str">
        <f t="shared" si="45"/>
        <v/>
      </c>
      <c r="K201" s="491" t="str">
        <f t="shared" si="46"/>
        <v/>
      </c>
      <c r="M201" s="491" t="str">
        <f t="shared" si="47"/>
        <v/>
      </c>
      <c r="O201" s="491" t="str">
        <f t="shared" si="48"/>
        <v/>
      </c>
      <c r="P201" s="464"/>
      <c r="Q201" s="472" t="str">
        <f t="shared" si="62"/>
        <v/>
      </c>
      <c r="S201" s="491" t="str">
        <f t="shared" si="49"/>
        <v/>
      </c>
      <c r="T201" s="464"/>
      <c r="U201" s="472" t="str">
        <f t="shared" si="59"/>
        <v/>
      </c>
      <c r="V201" s="464"/>
      <c r="W201" s="472" t="str">
        <f t="shared" si="60"/>
        <v/>
      </c>
      <c r="X201" s="464"/>
      <c r="Y201" s="472" t="str">
        <f t="shared" si="61"/>
        <v/>
      </c>
      <c r="AA201" s="491" t="str">
        <f t="shared" si="50"/>
        <v/>
      </c>
      <c r="AC201" s="491" t="str">
        <f t="shared" si="51"/>
        <v/>
      </c>
      <c r="AE201" s="491" t="str">
        <f t="shared" si="52"/>
        <v/>
      </c>
      <c r="AG201" s="491" t="str">
        <f t="shared" si="53"/>
        <v/>
      </c>
      <c r="AI201" s="491" t="str">
        <f t="shared" si="54"/>
        <v/>
      </c>
      <c r="AJ201" s="466"/>
      <c r="AK201" s="473" t="str">
        <f t="shared" si="55"/>
        <v/>
      </c>
      <c r="AM201" s="491" t="str">
        <f t="shared" si="56"/>
        <v/>
      </c>
      <c r="AO201" s="491" t="str">
        <f t="shared" si="57"/>
        <v/>
      </c>
      <c r="AQ201" s="491" t="str">
        <f t="shared" si="58"/>
        <v/>
      </c>
    </row>
    <row r="202" spans="5:43" customFormat="1" ht="11.25">
      <c r="E202" s="491" t="str">
        <f t="shared" si="44"/>
        <v/>
      </c>
      <c r="G202" s="491" t="str">
        <f t="shared" si="44"/>
        <v/>
      </c>
      <c r="I202" s="491" t="str">
        <f t="shared" si="45"/>
        <v/>
      </c>
      <c r="K202" s="491" t="str">
        <f t="shared" si="46"/>
        <v/>
      </c>
      <c r="M202" s="491" t="str">
        <f t="shared" si="47"/>
        <v/>
      </c>
      <c r="O202" s="491" t="str">
        <f t="shared" si="48"/>
        <v/>
      </c>
      <c r="P202" s="464"/>
      <c r="Q202" s="472" t="str">
        <f t="shared" si="62"/>
        <v/>
      </c>
      <c r="S202" s="491" t="str">
        <f t="shared" si="49"/>
        <v/>
      </c>
      <c r="T202" s="464"/>
      <c r="U202" s="472" t="str">
        <f t="shared" si="59"/>
        <v/>
      </c>
      <c r="V202" s="464"/>
      <c r="W202" s="472" t="str">
        <f t="shared" si="60"/>
        <v/>
      </c>
      <c r="X202" s="464"/>
      <c r="Y202" s="472" t="str">
        <f t="shared" si="61"/>
        <v/>
      </c>
      <c r="AA202" s="491" t="str">
        <f t="shared" si="50"/>
        <v/>
      </c>
      <c r="AC202" s="491" t="str">
        <f t="shared" si="51"/>
        <v/>
      </c>
      <c r="AE202" s="491" t="str">
        <f t="shared" si="52"/>
        <v/>
      </c>
      <c r="AG202" s="491" t="str">
        <f t="shared" si="53"/>
        <v/>
      </c>
      <c r="AI202" s="491" t="str">
        <f t="shared" si="54"/>
        <v/>
      </c>
      <c r="AJ202" s="466"/>
      <c r="AK202" s="473" t="str">
        <f t="shared" si="55"/>
        <v/>
      </c>
      <c r="AM202" s="491" t="str">
        <f t="shared" si="56"/>
        <v/>
      </c>
      <c r="AO202" s="491" t="str">
        <f t="shared" si="57"/>
        <v/>
      </c>
      <c r="AQ202" s="491" t="str">
        <f t="shared" si="58"/>
        <v/>
      </c>
    </row>
    <row r="203" spans="5:43" customFormat="1" ht="11.25">
      <c r="E203" s="491" t="str">
        <f t="shared" si="44"/>
        <v/>
      </c>
      <c r="G203" s="491" t="str">
        <f t="shared" si="44"/>
        <v/>
      </c>
      <c r="I203" s="491" t="str">
        <f t="shared" si="45"/>
        <v/>
      </c>
      <c r="K203" s="491" t="str">
        <f t="shared" si="46"/>
        <v/>
      </c>
      <c r="M203" s="491" t="str">
        <f t="shared" si="47"/>
        <v/>
      </c>
      <c r="O203" s="491" t="str">
        <f t="shared" si="48"/>
        <v/>
      </c>
      <c r="P203" s="464"/>
      <c r="Q203" s="472" t="str">
        <f t="shared" si="62"/>
        <v/>
      </c>
      <c r="S203" s="491" t="str">
        <f t="shared" si="49"/>
        <v/>
      </c>
      <c r="T203" s="464"/>
      <c r="U203" s="472" t="str">
        <f t="shared" si="59"/>
        <v/>
      </c>
      <c r="V203" s="464"/>
      <c r="W203" s="472" t="str">
        <f t="shared" si="60"/>
        <v/>
      </c>
      <c r="X203" s="464"/>
      <c r="Y203" s="472" t="str">
        <f t="shared" si="61"/>
        <v/>
      </c>
      <c r="AA203" s="491" t="str">
        <f t="shared" si="50"/>
        <v/>
      </c>
      <c r="AC203" s="491" t="str">
        <f t="shared" si="51"/>
        <v/>
      </c>
      <c r="AE203" s="491" t="str">
        <f t="shared" si="52"/>
        <v/>
      </c>
      <c r="AG203" s="491" t="str">
        <f t="shared" si="53"/>
        <v/>
      </c>
      <c r="AI203" s="491" t="str">
        <f t="shared" si="54"/>
        <v/>
      </c>
      <c r="AJ203" s="466"/>
      <c r="AK203" s="473" t="str">
        <f t="shared" si="55"/>
        <v/>
      </c>
      <c r="AM203" s="491" t="str">
        <f t="shared" si="56"/>
        <v/>
      </c>
      <c r="AO203" s="491" t="str">
        <f t="shared" si="57"/>
        <v/>
      </c>
      <c r="AQ203" s="491" t="str">
        <f t="shared" si="58"/>
        <v/>
      </c>
    </row>
    <row r="204" spans="5:43" customFormat="1" ht="11.25">
      <c r="E204" s="491" t="str">
        <f t="shared" si="44"/>
        <v/>
      </c>
      <c r="G204" s="491" t="str">
        <f t="shared" si="44"/>
        <v/>
      </c>
      <c r="I204" s="491" t="str">
        <f t="shared" si="45"/>
        <v/>
      </c>
      <c r="K204" s="491" t="str">
        <f t="shared" si="46"/>
        <v/>
      </c>
      <c r="M204" s="491" t="str">
        <f t="shared" si="47"/>
        <v/>
      </c>
      <c r="O204" s="491" t="str">
        <f t="shared" si="48"/>
        <v/>
      </c>
      <c r="P204" s="464"/>
      <c r="Q204" s="472" t="str">
        <f t="shared" si="62"/>
        <v/>
      </c>
      <c r="S204" s="491" t="str">
        <f t="shared" si="49"/>
        <v/>
      </c>
      <c r="T204" s="464"/>
      <c r="U204" s="472" t="str">
        <f t="shared" si="59"/>
        <v/>
      </c>
      <c r="V204" s="464"/>
      <c r="W204" s="472" t="str">
        <f t="shared" si="60"/>
        <v/>
      </c>
      <c r="X204" s="464"/>
      <c r="Y204" s="472" t="str">
        <f t="shared" si="61"/>
        <v/>
      </c>
      <c r="AA204" s="491" t="str">
        <f t="shared" si="50"/>
        <v/>
      </c>
      <c r="AC204" s="491" t="str">
        <f t="shared" si="51"/>
        <v/>
      </c>
      <c r="AE204" s="491" t="str">
        <f t="shared" si="52"/>
        <v/>
      </c>
      <c r="AG204" s="491" t="str">
        <f t="shared" si="53"/>
        <v/>
      </c>
      <c r="AI204" s="491" t="str">
        <f t="shared" si="54"/>
        <v/>
      </c>
      <c r="AJ204" s="466"/>
      <c r="AK204" s="473" t="str">
        <f t="shared" si="55"/>
        <v/>
      </c>
      <c r="AM204" s="491" t="str">
        <f t="shared" si="56"/>
        <v/>
      </c>
      <c r="AO204" s="491" t="str">
        <f t="shared" si="57"/>
        <v/>
      </c>
      <c r="AQ204" s="491" t="str">
        <f t="shared" si="58"/>
        <v/>
      </c>
    </row>
    <row r="205" spans="5:43" customFormat="1" ht="11.25">
      <c r="E205" s="491" t="str">
        <f t="shared" ref="E205:G268" si="63">IF(OR($B205=0,D205=0),"",D205/$B205)</f>
        <v/>
      </c>
      <c r="G205" s="491" t="str">
        <f t="shared" si="63"/>
        <v/>
      </c>
      <c r="I205" s="491" t="str">
        <f t="shared" ref="I205:I268" si="64">IF(OR($B205=0,H205=0),"",H205/$B205)</f>
        <v/>
      </c>
      <c r="K205" s="491" t="str">
        <f t="shared" ref="K205:K268" si="65">IF(OR($B205=0,J205=0),"",J205/$B205)</f>
        <v/>
      </c>
      <c r="M205" s="491" t="str">
        <f t="shared" ref="M205:M268" si="66">IF(OR($B205=0,L205=0),"",L205/$B205)</f>
        <v/>
      </c>
      <c r="O205" s="491" t="str">
        <f t="shared" ref="O205:O268" si="67">IF(OR($B205=0,N205=0),"",N205/$B205)</f>
        <v/>
      </c>
      <c r="P205" s="464"/>
      <c r="Q205" s="472" t="str">
        <f t="shared" si="62"/>
        <v/>
      </c>
      <c r="S205" s="491" t="str">
        <f t="shared" ref="S205:S268" si="68">IF(OR($B205=0,R205=0),"",R205/$B205)</f>
        <v/>
      </c>
      <c r="T205" s="464"/>
      <c r="U205" s="472" t="str">
        <f t="shared" si="59"/>
        <v/>
      </c>
      <c r="V205" s="464"/>
      <c r="W205" s="472" t="str">
        <f t="shared" si="60"/>
        <v/>
      </c>
      <c r="X205" s="464"/>
      <c r="Y205" s="472" t="str">
        <f t="shared" si="61"/>
        <v/>
      </c>
      <c r="AA205" s="491" t="str">
        <f t="shared" ref="AA205:AA268" si="69">IF(OR($B205=0,Z205=0),"",Z205/$B205)</f>
        <v/>
      </c>
      <c r="AC205" s="491" t="str">
        <f t="shared" ref="AC205:AC268" si="70">IF(OR($B205=0,AB205=0),"",AB205/$B205)</f>
        <v/>
      </c>
      <c r="AE205" s="491" t="str">
        <f t="shared" ref="AE205:AE268" si="71">IF(OR($B205=0,AD205=0),"",AD205/$B205)</f>
        <v/>
      </c>
      <c r="AG205" s="491" t="str">
        <f t="shared" ref="AG205:AG268" si="72">IF(OR($B205=0,AF205=0),"",AF205/$B205)</f>
        <v/>
      </c>
      <c r="AI205" s="491" t="str">
        <f t="shared" ref="AI205:AI268" si="73">IF(OR($B205=0,AH205=0),"",AH205/$B205)</f>
        <v/>
      </c>
      <c r="AJ205" s="466"/>
      <c r="AK205" s="473" t="str">
        <f t="shared" ref="AK205:AK268" si="74">IF(OR($B205=0,AJ205=0),"",AJ205/$B205)</f>
        <v/>
      </c>
      <c r="AM205" s="491" t="str">
        <f t="shared" ref="AM205:AM268" si="75">IF(OR($B205=0,AL205=0),"",AL205/$B205)</f>
        <v/>
      </c>
      <c r="AO205" s="491" t="str">
        <f t="shared" ref="AO205:AO268" si="76">IF(OR($B205=0,AN205=0),"",AN205/$B205)</f>
        <v/>
      </c>
      <c r="AQ205" s="491" t="str">
        <f t="shared" ref="AQ205:AQ268" si="77">IF(OR($B205=0,AP205=0),"",AP205/$B205)</f>
        <v/>
      </c>
    </row>
    <row r="206" spans="5:43" customFormat="1" ht="11.25">
      <c r="E206" s="491" t="str">
        <f t="shared" si="63"/>
        <v/>
      </c>
      <c r="G206" s="491" t="str">
        <f t="shared" si="63"/>
        <v/>
      </c>
      <c r="I206" s="491" t="str">
        <f t="shared" si="64"/>
        <v/>
      </c>
      <c r="K206" s="491" t="str">
        <f t="shared" si="65"/>
        <v/>
      </c>
      <c r="M206" s="491" t="str">
        <f t="shared" si="66"/>
        <v/>
      </c>
      <c r="O206" s="491" t="str">
        <f t="shared" si="67"/>
        <v/>
      </c>
      <c r="P206" s="464"/>
      <c r="Q206" s="472" t="str">
        <f t="shared" si="62"/>
        <v/>
      </c>
      <c r="S206" s="491" t="str">
        <f t="shared" si="68"/>
        <v/>
      </c>
      <c r="T206" s="464"/>
      <c r="U206" s="472" t="str">
        <f t="shared" si="59"/>
        <v/>
      </c>
      <c r="V206" s="464"/>
      <c r="W206" s="472" t="str">
        <f t="shared" si="60"/>
        <v/>
      </c>
      <c r="X206" s="464"/>
      <c r="Y206" s="472" t="str">
        <f t="shared" si="61"/>
        <v/>
      </c>
      <c r="AA206" s="491" t="str">
        <f t="shared" si="69"/>
        <v/>
      </c>
      <c r="AC206" s="491" t="str">
        <f t="shared" si="70"/>
        <v/>
      </c>
      <c r="AE206" s="491" t="str">
        <f t="shared" si="71"/>
        <v/>
      </c>
      <c r="AG206" s="491" t="str">
        <f t="shared" si="72"/>
        <v/>
      </c>
      <c r="AI206" s="491" t="str">
        <f t="shared" si="73"/>
        <v/>
      </c>
      <c r="AJ206" s="466"/>
      <c r="AK206" s="473" t="str">
        <f t="shared" si="74"/>
        <v/>
      </c>
      <c r="AM206" s="491" t="str">
        <f t="shared" si="75"/>
        <v/>
      </c>
      <c r="AO206" s="491" t="str">
        <f t="shared" si="76"/>
        <v/>
      </c>
      <c r="AQ206" s="491" t="str">
        <f t="shared" si="77"/>
        <v/>
      </c>
    </row>
    <row r="207" spans="5:43" customFormat="1" ht="11.25">
      <c r="E207" s="491" t="str">
        <f t="shared" si="63"/>
        <v/>
      </c>
      <c r="G207" s="491" t="str">
        <f t="shared" si="63"/>
        <v/>
      </c>
      <c r="I207" s="491" t="str">
        <f t="shared" si="64"/>
        <v/>
      </c>
      <c r="K207" s="491" t="str">
        <f t="shared" si="65"/>
        <v/>
      </c>
      <c r="M207" s="491" t="str">
        <f t="shared" si="66"/>
        <v/>
      </c>
      <c r="O207" s="491" t="str">
        <f t="shared" si="67"/>
        <v/>
      </c>
      <c r="P207" s="464"/>
      <c r="Q207" s="472" t="str">
        <f t="shared" si="62"/>
        <v/>
      </c>
      <c r="S207" s="491" t="str">
        <f t="shared" si="68"/>
        <v/>
      </c>
      <c r="T207" s="464"/>
      <c r="U207" s="472" t="str">
        <f t="shared" si="59"/>
        <v/>
      </c>
      <c r="V207" s="464"/>
      <c r="W207" s="472" t="str">
        <f t="shared" si="60"/>
        <v/>
      </c>
      <c r="X207" s="464"/>
      <c r="Y207" s="472" t="str">
        <f t="shared" si="61"/>
        <v/>
      </c>
      <c r="AA207" s="491" t="str">
        <f t="shared" si="69"/>
        <v/>
      </c>
      <c r="AC207" s="491" t="str">
        <f t="shared" si="70"/>
        <v/>
      </c>
      <c r="AE207" s="491" t="str">
        <f t="shared" si="71"/>
        <v/>
      </c>
      <c r="AG207" s="491" t="str">
        <f t="shared" si="72"/>
        <v/>
      </c>
      <c r="AI207" s="491" t="str">
        <f t="shared" si="73"/>
        <v/>
      </c>
      <c r="AJ207" s="466"/>
      <c r="AK207" s="473" t="str">
        <f t="shared" si="74"/>
        <v/>
      </c>
      <c r="AM207" s="491" t="str">
        <f t="shared" si="75"/>
        <v/>
      </c>
      <c r="AO207" s="491" t="str">
        <f t="shared" si="76"/>
        <v/>
      </c>
      <c r="AQ207" s="491" t="str">
        <f t="shared" si="77"/>
        <v/>
      </c>
    </row>
    <row r="208" spans="5:43" customFormat="1" ht="11.25">
      <c r="E208" s="491" t="str">
        <f t="shared" si="63"/>
        <v/>
      </c>
      <c r="G208" s="491" t="str">
        <f t="shared" si="63"/>
        <v/>
      </c>
      <c r="I208" s="491" t="str">
        <f t="shared" si="64"/>
        <v/>
      </c>
      <c r="K208" s="491" t="str">
        <f t="shared" si="65"/>
        <v/>
      </c>
      <c r="M208" s="491" t="str">
        <f t="shared" si="66"/>
        <v/>
      </c>
      <c r="O208" s="491" t="str">
        <f t="shared" si="67"/>
        <v/>
      </c>
      <c r="P208" s="464"/>
      <c r="Q208" s="472" t="str">
        <f t="shared" si="62"/>
        <v/>
      </c>
      <c r="S208" s="491" t="str">
        <f t="shared" si="68"/>
        <v/>
      </c>
      <c r="T208" s="464"/>
      <c r="U208" s="472" t="str">
        <f t="shared" si="59"/>
        <v/>
      </c>
      <c r="V208" s="464"/>
      <c r="W208" s="472" t="str">
        <f t="shared" si="60"/>
        <v/>
      </c>
      <c r="X208" s="464"/>
      <c r="Y208" s="472" t="str">
        <f t="shared" si="61"/>
        <v/>
      </c>
      <c r="AA208" s="491" t="str">
        <f t="shared" si="69"/>
        <v/>
      </c>
      <c r="AC208" s="491" t="str">
        <f t="shared" si="70"/>
        <v/>
      </c>
      <c r="AE208" s="491" t="str">
        <f t="shared" si="71"/>
        <v/>
      </c>
      <c r="AG208" s="491" t="str">
        <f t="shared" si="72"/>
        <v/>
      </c>
      <c r="AI208" s="491" t="str">
        <f t="shared" si="73"/>
        <v/>
      </c>
      <c r="AJ208" s="466"/>
      <c r="AK208" s="473" t="str">
        <f t="shared" si="74"/>
        <v/>
      </c>
      <c r="AM208" s="491" t="str">
        <f t="shared" si="75"/>
        <v/>
      </c>
      <c r="AO208" s="491" t="str">
        <f t="shared" si="76"/>
        <v/>
      </c>
      <c r="AQ208" s="491" t="str">
        <f t="shared" si="77"/>
        <v/>
      </c>
    </row>
    <row r="209" spans="5:43" customFormat="1" ht="11.25">
      <c r="E209" s="491" t="str">
        <f t="shared" si="63"/>
        <v/>
      </c>
      <c r="G209" s="491" t="str">
        <f t="shared" si="63"/>
        <v/>
      </c>
      <c r="I209" s="491" t="str">
        <f t="shared" si="64"/>
        <v/>
      </c>
      <c r="K209" s="491" t="str">
        <f t="shared" si="65"/>
        <v/>
      </c>
      <c r="M209" s="491" t="str">
        <f t="shared" si="66"/>
        <v/>
      </c>
      <c r="O209" s="491" t="str">
        <f t="shared" si="67"/>
        <v/>
      </c>
      <c r="P209" s="464"/>
      <c r="Q209" s="472" t="str">
        <f t="shared" si="62"/>
        <v/>
      </c>
      <c r="S209" s="491" t="str">
        <f t="shared" si="68"/>
        <v/>
      </c>
      <c r="T209" s="464"/>
      <c r="U209" s="472" t="str">
        <f t="shared" si="59"/>
        <v/>
      </c>
      <c r="V209" s="464"/>
      <c r="W209" s="472" t="str">
        <f t="shared" si="60"/>
        <v/>
      </c>
      <c r="X209" s="464"/>
      <c r="Y209" s="472" t="str">
        <f t="shared" si="61"/>
        <v/>
      </c>
      <c r="AA209" s="491" t="str">
        <f t="shared" si="69"/>
        <v/>
      </c>
      <c r="AC209" s="491" t="str">
        <f t="shared" si="70"/>
        <v/>
      </c>
      <c r="AE209" s="491" t="str">
        <f t="shared" si="71"/>
        <v/>
      </c>
      <c r="AG209" s="491" t="str">
        <f t="shared" si="72"/>
        <v/>
      </c>
      <c r="AI209" s="491" t="str">
        <f t="shared" si="73"/>
        <v/>
      </c>
      <c r="AJ209" s="466"/>
      <c r="AK209" s="473" t="str">
        <f t="shared" si="74"/>
        <v/>
      </c>
      <c r="AM209" s="491" t="str">
        <f t="shared" si="75"/>
        <v/>
      </c>
      <c r="AO209" s="491" t="str">
        <f t="shared" si="76"/>
        <v/>
      </c>
      <c r="AQ209" s="491" t="str">
        <f t="shared" si="77"/>
        <v/>
      </c>
    </row>
    <row r="210" spans="5:43" customFormat="1" ht="11.25">
      <c r="E210" s="491" t="str">
        <f t="shared" si="63"/>
        <v/>
      </c>
      <c r="G210" s="491" t="str">
        <f t="shared" si="63"/>
        <v/>
      </c>
      <c r="I210" s="491" t="str">
        <f t="shared" si="64"/>
        <v/>
      </c>
      <c r="K210" s="491" t="str">
        <f t="shared" si="65"/>
        <v/>
      </c>
      <c r="M210" s="491" t="str">
        <f t="shared" si="66"/>
        <v/>
      </c>
      <c r="O210" s="491" t="str">
        <f t="shared" si="67"/>
        <v/>
      </c>
      <c r="P210" s="464"/>
      <c r="Q210" s="472" t="str">
        <f t="shared" si="62"/>
        <v/>
      </c>
      <c r="S210" s="491" t="str">
        <f t="shared" si="68"/>
        <v/>
      </c>
      <c r="T210" s="464"/>
      <c r="U210" s="472" t="str">
        <f t="shared" si="59"/>
        <v/>
      </c>
      <c r="V210" s="464"/>
      <c r="W210" s="472" t="str">
        <f t="shared" si="60"/>
        <v/>
      </c>
      <c r="X210" s="464"/>
      <c r="Y210" s="472" t="str">
        <f t="shared" si="61"/>
        <v/>
      </c>
      <c r="AA210" s="491" t="str">
        <f t="shared" si="69"/>
        <v/>
      </c>
      <c r="AC210" s="491" t="str">
        <f t="shared" si="70"/>
        <v/>
      </c>
      <c r="AE210" s="491" t="str">
        <f t="shared" si="71"/>
        <v/>
      </c>
      <c r="AG210" s="491" t="str">
        <f t="shared" si="72"/>
        <v/>
      </c>
      <c r="AI210" s="491" t="str">
        <f t="shared" si="73"/>
        <v/>
      </c>
      <c r="AJ210" s="466"/>
      <c r="AK210" s="473" t="str">
        <f t="shared" si="74"/>
        <v/>
      </c>
      <c r="AM210" s="491" t="str">
        <f t="shared" si="75"/>
        <v/>
      </c>
      <c r="AO210" s="491" t="str">
        <f t="shared" si="76"/>
        <v/>
      </c>
      <c r="AQ210" s="491" t="str">
        <f t="shared" si="77"/>
        <v/>
      </c>
    </row>
    <row r="211" spans="5:43" customFormat="1" ht="11.25">
      <c r="E211" s="491" t="str">
        <f t="shared" si="63"/>
        <v/>
      </c>
      <c r="G211" s="491" t="str">
        <f t="shared" si="63"/>
        <v/>
      </c>
      <c r="I211" s="491" t="str">
        <f t="shared" si="64"/>
        <v/>
      </c>
      <c r="K211" s="491" t="str">
        <f t="shared" si="65"/>
        <v/>
      </c>
      <c r="M211" s="491" t="str">
        <f t="shared" si="66"/>
        <v/>
      </c>
      <c r="O211" s="491" t="str">
        <f t="shared" si="67"/>
        <v/>
      </c>
      <c r="P211" s="464"/>
      <c r="Q211" s="472" t="str">
        <f t="shared" si="62"/>
        <v/>
      </c>
      <c r="S211" s="491" t="str">
        <f t="shared" si="68"/>
        <v/>
      </c>
      <c r="T211" s="464"/>
      <c r="U211" s="472" t="str">
        <f t="shared" si="59"/>
        <v/>
      </c>
      <c r="V211" s="464"/>
      <c r="W211" s="472" t="str">
        <f t="shared" si="60"/>
        <v/>
      </c>
      <c r="X211" s="464"/>
      <c r="Y211" s="472" t="str">
        <f t="shared" si="61"/>
        <v/>
      </c>
      <c r="AA211" s="491" t="str">
        <f t="shared" si="69"/>
        <v/>
      </c>
      <c r="AC211" s="491" t="str">
        <f t="shared" si="70"/>
        <v/>
      </c>
      <c r="AE211" s="491" t="str">
        <f t="shared" si="71"/>
        <v/>
      </c>
      <c r="AG211" s="491" t="str">
        <f t="shared" si="72"/>
        <v/>
      </c>
      <c r="AI211" s="491" t="str">
        <f t="shared" si="73"/>
        <v/>
      </c>
      <c r="AJ211" s="466"/>
      <c r="AK211" s="473" t="str">
        <f t="shared" si="74"/>
        <v/>
      </c>
      <c r="AM211" s="491" t="str">
        <f t="shared" si="75"/>
        <v/>
      </c>
      <c r="AO211" s="491" t="str">
        <f t="shared" si="76"/>
        <v/>
      </c>
      <c r="AQ211" s="491" t="str">
        <f t="shared" si="77"/>
        <v/>
      </c>
    </row>
    <row r="212" spans="5:43" customFormat="1" ht="11.25">
      <c r="E212" s="491" t="str">
        <f t="shared" si="63"/>
        <v/>
      </c>
      <c r="G212" s="491" t="str">
        <f t="shared" si="63"/>
        <v/>
      </c>
      <c r="I212" s="491" t="str">
        <f t="shared" si="64"/>
        <v/>
      </c>
      <c r="K212" s="491" t="str">
        <f t="shared" si="65"/>
        <v/>
      </c>
      <c r="M212" s="491" t="str">
        <f t="shared" si="66"/>
        <v/>
      </c>
      <c r="O212" s="491" t="str">
        <f t="shared" si="67"/>
        <v/>
      </c>
      <c r="P212" s="464"/>
      <c r="Q212" s="472" t="str">
        <f t="shared" si="62"/>
        <v/>
      </c>
      <c r="S212" s="491" t="str">
        <f t="shared" si="68"/>
        <v/>
      </c>
      <c r="T212" s="464"/>
      <c r="U212" s="472" t="str">
        <f t="shared" si="59"/>
        <v/>
      </c>
      <c r="V212" s="464"/>
      <c r="W212" s="472" t="str">
        <f t="shared" si="60"/>
        <v/>
      </c>
      <c r="X212" s="464"/>
      <c r="Y212" s="472" t="str">
        <f t="shared" si="61"/>
        <v/>
      </c>
      <c r="AA212" s="491" t="str">
        <f t="shared" si="69"/>
        <v/>
      </c>
      <c r="AC212" s="491" t="str">
        <f t="shared" si="70"/>
        <v/>
      </c>
      <c r="AE212" s="491" t="str">
        <f t="shared" si="71"/>
        <v/>
      </c>
      <c r="AG212" s="491" t="str">
        <f t="shared" si="72"/>
        <v/>
      </c>
      <c r="AI212" s="491" t="str">
        <f t="shared" si="73"/>
        <v/>
      </c>
      <c r="AJ212" s="466"/>
      <c r="AK212" s="473" t="str">
        <f t="shared" si="74"/>
        <v/>
      </c>
      <c r="AM212" s="491" t="str">
        <f t="shared" si="75"/>
        <v/>
      </c>
      <c r="AO212" s="491" t="str">
        <f t="shared" si="76"/>
        <v/>
      </c>
      <c r="AQ212" s="491" t="str">
        <f t="shared" si="77"/>
        <v/>
      </c>
    </row>
    <row r="213" spans="5:43" customFormat="1" ht="11.25">
      <c r="E213" s="491" t="str">
        <f t="shared" si="63"/>
        <v/>
      </c>
      <c r="G213" s="491" t="str">
        <f t="shared" si="63"/>
        <v/>
      </c>
      <c r="I213" s="491" t="str">
        <f t="shared" si="64"/>
        <v/>
      </c>
      <c r="K213" s="491" t="str">
        <f t="shared" si="65"/>
        <v/>
      </c>
      <c r="M213" s="491" t="str">
        <f t="shared" si="66"/>
        <v/>
      </c>
      <c r="O213" s="491" t="str">
        <f t="shared" si="67"/>
        <v/>
      </c>
      <c r="P213" s="464"/>
      <c r="Q213" s="472" t="str">
        <f t="shared" si="62"/>
        <v/>
      </c>
      <c r="S213" s="491" t="str">
        <f t="shared" si="68"/>
        <v/>
      </c>
      <c r="T213" s="464"/>
      <c r="U213" s="472" t="str">
        <f t="shared" si="59"/>
        <v/>
      </c>
      <c r="V213" s="464"/>
      <c r="W213" s="472" t="str">
        <f t="shared" si="60"/>
        <v/>
      </c>
      <c r="X213" s="464"/>
      <c r="Y213" s="472" t="str">
        <f t="shared" si="61"/>
        <v/>
      </c>
      <c r="AA213" s="491" t="str">
        <f t="shared" si="69"/>
        <v/>
      </c>
      <c r="AC213" s="491" t="str">
        <f t="shared" si="70"/>
        <v/>
      </c>
      <c r="AE213" s="491" t="str">
        <f t="shared" si="71"/>
        <v/>
      </c>
      <c r="AG213" s="491" t="str">
        <f t="shared" si="72"/>
        <v/>
      </c>
      <c r="AI213" s="491" t="str">
        <f t="shared" si="73"/>
        <v/>
      </c>
      <c r="AJ213" s="466"/>
      <c r="AK213" s="473" t="str">
        <f t="shared" si="74"/>
        <v/>
      </c>
      <c r="AM213" s="491" t="str">
        <f t="shared" si="75"/>
        <v/>
      </c>
      <c r="AO213" s="491" t="str">
        <f t="shared" si="76"/>
        <v/>
      </c>
      <c r="AQ213" s="491" t="str">
        <f t="shared" si="77"/>
        <v/>
      </c>
    </row>
    <row r="214" spans="5:43" customFormat="1" ht="11.25">
      <c r="E214" s="491" t="str">
        <f t="shared" si="63"/>
        <v/>
      </c>
      <c r="G214" s="491" t="str">
        <f t="shared" si="63"/>
        <v/>
      </c>
      <c r="I214" s="491" t="str">
        <f t="shared" si="64"/>
        <v/>
      </c>
      <c r="K214" s="491" t="str">
        <f t="shared" si="65"/>
        <v/>
      </c>
      <c r="M214" s="491" t="str">
        <f t="shared" si="66"/>
        <v/>
      </c>
      <c r="O214" s="491" t="str">
        <f t="shared" si="67"/>
        <v/>
      </c>
      <c r="P214" s="464"/>
      <c r="Q214" s="472" t="str">
        <f t="shared" si="62"/>
        <v/>
      </c>
      <c r="S214" s="491" t="str">
        <f t="shared" si="68"/>
        <v/>
      </c>
      <c r="T214" s="464"/>
      <c r="U214" s="472" t="str">
        <f t="shared" si="59"/>
        <v/>
      </c>
      <c r="V214" s="464"/>
      <c r="W214" s="472" t="str">
        <f t="shared" si="60"/>
        <v/>
      </c>
      <c r="X214" s="464"/>
      <c r="Y214" s="472" t="str">
        <f t="shared" si="61"/>
        <v/>
      </c>
      <c r="AA214" s="491" t="str">
        <f t="shared" si="69"/>
        <v/>
      </c>
      <c r="AC214" s="491" t="str">
        <f t="shared" si="70"/>
        <v/>
      </c>
      <c r="AE214" s="491" t="str">
        <f t="shared" si="71"/>
        <v/>
      </c>
      <c r="AG214" s="491" t="str">
        <f t="shared" si="72"/>
        <v/>
      </c>
      <c r="AI214" s="491" t="str">
        <f t="shared" si="73"/>
        <v/>
      </c>
      <c r="AJ214" s="466"/>
      <c r="AK214" s="473" t="str">
        <f t="shared" si="74"/>
        <v/>
      </c>
      <c r="AM214" s="491" t="str">
        <f t="shared" si="75"/>
        <v/>
      </c>
      <c r="AO214" s="491" t="str">
        <f t="shared" si="76"/>
        <v/>
      </c>
      <c r="AQ214" s="491" t="str">
        <f t="shared" si="77"/>
        <v/>
      </c>
    </row>
    <row r="215" spans="5:43" customFormat="1" ht="11.25">
      <c r="E215" s="491" t="str">
        <f t="shared" si="63"/>
        <v/>
      </c>
      <c r="G215" s="491" t="str">
        <f t="shared" si="63"/>
        <v/>
      </c>
      <c r="I215" s="491" t="str">
        <f t="shared" si="64"/>
        <v/>
      </c>
      <c r="K215" s="491" t="str">
        <f t="shared" si="65"/>
        <v/>
      </c>
      <c r="M215" s="491" t="str">
        <f t="shared" si="66"/>
        <v/>
      </c>
      <c r="O215" s="491" t="str">
        <f t="shared" si="67"/>
        <v/>
      </c>
      <c r="P215" s="464"/>
      <c r="Q215" s="472" t="str">
        <f t="shared" si="62"/>
        <v/>
      </c>
      <c r="S215" s="491" t="str">
        <f t="shared" si="68"/>
        <v/>
      </c>
      <c r="T215" s="464"/>
      <c r="U215" s="472" t="str">
        <f t="shared" si="59"/>
        <v/>
      </c>
      <c r="V215" s="464"/>
      <c r="W215" s="472" t="str">
        <f t="shared" si="60"/>
        <v/>
      </c>
      <c r="X215" s="464"/>
      <c r="Y215" s="472" t="str">
        <f t="shared" si="61"/>
        <v/>
      </c>
      <c r="AA215" s="491" t="str">
        <f t="shared" si="69"/>
        <v/>
      </c>
      <c r="AC215" s="491" t="str">
        <f t="shared" si="70"/>
        <v/>
      </c>
      <c r="AE215" s="491" t="str">
        <f t="shared" si="71"/>
        <v/>
      </c>
      <c r="AG215" s="491" t="str">
        <f t="shared" si="72"/>
        <v/>
      </c>
      <c r="AI215" s="491" t="str">
        <f t="shared" si="73"/>
        <v/>
      </c>
      <c r="AJ215" s="466"/>
      <c r="AK215" s="473" t="str">
        <f t="shared" si="74"/>
        <v/>
      </c>
      <c r="AM215" s="491" t="str">
        <f t="shared" si="75"/>
        <v/>
      </c>
      <c r="AO215" s="491" t="str">
        <f t="shared" si="76"/>
        <v/>
      </c>
      <c r="AQ215" s="491" t="str">
        <f t="shared" si="77"/>
        <v/>
      </c>
    </row>
    <row r="216" spans="5:43" customFormat="1" ht="11.25">
      <c r="E216" s="491" t="str">
        <f t="shared" si="63"/>
        <v/>
      </c>
      <c r="G216" s="491" t="str">
        <f t="shared" si="63"/>
        <v/>
      </c>
      <c r="I216" s="491" t="str">
        <f t="shared" si="64"/>
        <v/>
      </c>
      <c r="K216" s="491" t="str">
        <f t="shared" si="65"/>
        <v/>
      </c>
      <c r="M216" s="491" t="str">
        <f t="shared" si="66"/>
        <v/>
      </c>
      <c r="O216" s="491" t="str">
        <f t="shared" si="67"/>
        <v/>
      </c>
      <c r="P216" s="464"/>
      <c r="Q216" s="472" t="str">
        <f t="shared" si="62"/>
        <v/>
      </c>
      <c r="S216" s="491" t="str">
        <f t="shared" si="68"/>
        <v/>
      </c>
      <c r="T216" s="464"/>
      <c r="U216" s="472" t="str">
        <f t="shared" si="59"/>
        <v/>
      </c>
      <c r="V216" s="464"/>
      <c r="W216" s="472" t="str">
        <f t="shared" si="60"/>
        <v/>
      </c>
      <c r="X216" s="464"/>
      <c r="Y216" s="472" t="str">
        <f t="shared" si="61"/>
        <v/>
      </c>
      <c r="AA216" s="491" t="str">
        <f t="shared" si="69"/>
        <v/>
      </c>
      <c r="AC216" s="491" t="str">
        <f t="shared" si="70"/>
        <v/>
      </c>
      <c r="AE216" s="491" t="str">
        <f t="shared" si="71"/>
        <v/>
      </c>
      <c r="AG216" s="491" t="str">
        <f t="shared" si="72"/>
        <v/>
      </c>
      <c r="AI216" s="491" t="str">
        <f t="shared" si="73"/>
        <v/>
      </c>
      <c r="AJ216" s="466"/>
      <c r="AK216" s="473" t="str">
        <f t="shared" si="74"/>
        <v/>
      </c>
      <c r="AM216" s="491" t="str">
        <f t="shared" si="75"/>
        <v/>
      </c>
      <c r="AO216" s="491" t="str">
        <f t="shared" si="76"/>
        <v/>
      </c>
      <c r="AQ216" s="491" t="str">
        <f t="shared" si="77"/>
        <v/>
      </c>
    </row>
    <row r="217" spans="5:43" customFormat="1" ht="11.25">
      <c r="E217" s="491" t="str">
        <f t="shared" si="63"/>
        <v/>
      </c>
      <c r="G217" s="491" t="str">
        <f t="shared" si="63"/>
        <v/>
      </c>
      <c r="I217" s="491" t="str">
        <f t="shared" si="64"/>
        <v/>
      </c>
      <c r="K217" s="491" t="str">
        <f t="shared" si="65"/>
        <v/>
      </c>
      <c r="M217" s="491" t="str">
        <f t="shared" si="66"/>
        <v/>
      </c>
      <c r="O217" s="491" t="str">
        <f t="shared" si="67"/>
        <v/>
      </c>
      <c r="P217" s="464"/>
      <c r="Q217" s="472" t="str">
        <f t="shared" si="62"/>
        <v/>
      </c>
      <c r="S217" s="491" t="str">
        <f t="shared" si="68"/>
        <v/>
      </c>
      <c r="T217" s="464"/>
      <c r="U217" s="472" t="str">
        <f t="shared" si="59"/>
        <v/>
      </c>
      <c r="V217" s="464"/>
      <c r="W217" s="472" t="str">
        <f t="shared" si="60"/>
        <v/>
      </c>
      <c r="X217" s="464"/>
      <c r="Y217" s="472" t="str">
        <f t="shared" si="61"/>
        <v/>
      </c>
      <c r="AA217" s="491" t="str">
        <f t="shared" si="69"/>
        <v/>
      </c>
      <c r="AC217" s="491" t="str">
        <f t="shared" si="70"/>
        <v/>
      </c>
      <c r="AE217" s="491" t="str">
        <f t="shared" si="71"/>
        <v/>
      </c>
      <c r="AG217" s="491" t="str">
        <f t="shared" si="72"/>
        <v/>
      </c>
      <c r="AI217" s="491" t="str">
        <f t="shared" si="73"/>
        <v/>
      </c>
      <c r="AJ217" s="466"/>
      <c r="AK217" s="473" t="str">
        <f t="shared" si="74"/>
        <v/>
      </c>
      <c r="AM217" s="491" t="str">
        <f t="shared" si="75"/>
        <v/>
      </c>
      <c r="AO217" s="491" t="str">
        <f t="shared" si="76"/>
        <v/>
      </c>
      <c r="AQ217" s="491" t="str">
        <f t="shared" si="77"/>
        <v/>
      </c>
    </row>
    <row r="218" spans="5:43" customFormat="1" ht="11.25">
      <c r="E218" s="491" t="str">
        <f t="shared" si="63"/>
        <v/>
      </c>
      <c r="G218" s="491" t="str">
        <f t="shared" si="63"/>
        <v/>
      </c>
      <c r="I218" s="491" t="str">
        <f t="shared" si="64"/>
        <v/>
      </c>
      <c r="K218" s="491" t="str">
        <f t="shared" si="65"/>
        <v/>
      </c>
      <c r="M218" s="491" t="str">
        <f t="shared" si="66"/>
        <v/>
      </c>
      <c r="O218" s="491" t="str">
        <f t="shared" si="67"/>
        <v/>
      </c>
      <c r="P218" s="464"/>
      <c r="Q218" s="472" t="str">
        <f t="shared" si="62"/>
        <v/>
      </c>
      <c r="S218" s="491" t="str">
        <f t="shared" si="68"/>
        <v/>
      </c>
      <c r="T218" s="464"/>
      <c r="U218" s="472" t="str">
        <f t="shared" si="59"/>
        <v/>
      </c>
      <c r="V218" s="464"/>
      <c r="W218" s="472" t="str">
        <f t="shared" si="60"/>
        <v/>
      </c>
      <c r="X218" s="464"/>
      <c r="Y218" s="472" t="str">
        <f t="shared" si="61"/>
        <v/>
      </c>
      <c r="AA218" s="491" t="str">
        <f t="shared" si="69"/>
        <v/>
      </c>
      <c r="AC218" s="491" t="str">
        <f t="shared" si="70"/>
        <v/>
      </c>
      <c r="AE218" s="491" t="str">
        <f t="shared" si="71"/>
        <v/>
      </c>
      <c r="AG218" s="491" t="str">
        <f t="shared" si="72"/>
        <v/>
      </c>
      <c r="AI218" s="491" t="str">
        <f t="shared" si="73"/>
        <v/>
      </c>
      <c r="AJ218" s="466"/>
      <c r="AK218" s="473" t="str">
        <f t="shared" si="74"/>
        <v/>
      </c>
      <c r="AM218" s="491" t="str">
        <f t="shared" si="75"/>
        <v/>
      </c>
      <c r="AO218" s="491" t="str">
        <f t="shared" si="76"/>
        <v/>
      </c>
      <c r="AQ218" s="491" t="str">
        <f t="shared" si="77"/>
        <v/>
      </c>
    </row>
    <row r="219" spans="5:43" customFormat="1" ht="11.25">
      <c r="E219" s="491" t="str">
        <f t="shared" si="63"/>
        <v/>
      </c>
      <c r="G219" s="491" t="str">
        <f t="shared" si="63"/>
        <v/>
      </c>
      <c r="I219" s="491" t="str">
        <f t="shared" si="64"/>
        <v/>
      </c>
      <c r="K219" s="491" t="str">
        <f t="shared" si="65"/>
        <v/>
      </c>
      <c r="M219" s="491" t="str">
        <f t="shared" si="66"/>
        <v/>
      </c>
      <c r="O219" s="491" t="str">
        <f t="shared" si="67"/>
        <v/>
      </c>
      <c r="P219" s="464"/>
      <c r="Q219" s="472" t="str">
        <f t="shared" si="62"/>
        <v/>
      </c>
      <c r="S219" s="491" t="str">
        <f t="shared" si="68"/>
        <v/>
      </c>
      <c r="T219" s="464"/>
      <c r="U219" s="472" t="str">
        <f t="shared" si="59"/>
        <v/>
      </c>
      <c r="V219" s="464"/>
      <c r="W219" s="472" t="str">
        <f t="shared" si="60"/>
        <v/>
      </c>
      <c r="X219" s="464"/>
      <c r="Y219" s="472" t="str">
        <f t="shared" si="61"/>
        <v/>
      </c>
      <c r="AA219" s="491" t="str">
        <f t="shared" si="69"/>
        <v/>
      </c>
      <c r="AC219" s="491" t="str">
        <f t="shared" si="70"/>
        <v/>
      </c>
      <c r="AE219" s="491" t="str">
        <f t="shared" si="71"/>
        <v/>
      </c>
      <c r="AG219" s="491" t="str">
        <f t="shared" si="72"/>
        <v/>
      </c>
      <c r="AI219" s="491" t="str">
        <f t="shared" si="73"/>
        <v/>
      </c>
      <c r="AJ219" s="466"/>
      <c r="AK219" s="473" t="str">
        <f t="shared" si="74"/>
        <v/>
      </c>
      <c r="AM219" s="491" t="str">
        <f t="shared" si="75"/>
        <v/>
      </c>
      <c r="AO219" s="491" t="str">
        <f t="shared" si="76"/>
        <v/>
      </c>
      <c r="AQ219" s="491" t="str">
        <f t="shared" si="77"/>
        <v/>
      </c>
    </row>
    <row r="220" spans="5:43" customFormat="1" ht="11.25">
      <c r="E220" s="491" t="str">
        <f t="shared" si="63"/>
        <v/>
      </c>
      <c r="G220" s="491" t="str">
        <f t="shared" si="63"/>
        <v/>
      </c>
      <c r="I220" s="491" t="str">
        <f t="shared" si="64"/>
        <v/>
      </c>
      <c r="K220" s="491" t="str">
        <f t="shared" si="65"/>
        <v/>
      </c>
      <c r="M220" s="491" t="str">
        <f t="shared" si="66"/>
        <v/>
      </c>
      <c r="O220" s="491" t="str">
        <f t="shared" si="67"/>
        <v/>
      </c>
      <c r="P220" s="464"/>
      <c r="Q220" s="472" t="str">
        <f t="shared" si="62"/>
        <v/>
      </c>
      <c r="S220" s="491" t="str">
        <f t="shared" si="68"/>
        <v/>
      </c>
      <c r="T220" s="464"/>
      <c r="U220" s="472" t="str">
        <f t="shared" si="59"/>
        <v/>
      </c>
      <c r="V220" s="464"/>
      <c r="W220" s="472" t="str">
        <f t="shared" si="60"/>
        <v/>
      </c>
      <c r="X220" s="464"/>
      <c r="Y220" s="472" t="str">
        <f t="shared" si="61"/>
        <v/>
      </c>
      <c r="AA220" s="491" t="str">
        <f t="shared" si="69"/>
        <v/>
      </c>
      <c r="AC220" s="491" t="str">
        <f t="shared" si="70"/>
        <v/>
      </c>
      <c r="AE220" s="491" t="str">
        <f t="shared" si="71"/>
        <v/>
      </c>
      <c r="AG220" s="491" t="str">
        <f t="shared" si="72"/>
        <v/>
      </c>
      <c r="AI220" s="491" t="str">
        <f t="shared" si="73"/>
        <v/>
      </c>
      <c r="AJ220" s="466"/>
      <c r="AK220" s="473" t="str">
        <f t="shared" si="74"/>
        <v/>
      </c>
      <c r="AM220" s="491" t="str">
        <f t="shared" si="75"/>
        <v/>
      </c>
      <c r="AO220" s="491" t="str">
        <f t="shared" si="76"/>
        <v/>
      </c>
      <c r="AQ220" s="491" t="str">
        <f t="shared" si="77"/>
        <v/>
      </c>
    </row>
    <row r="221" spans="5:43" customFormat="1" ht="11.25">
      <c r="E221" s="491" t="str">
        <f t="shared" si="63"/>
        <v/>
      </c>
      <c r="G221" s="491" t="str">
        <f t="shared" si="63"/>
        <v/>
      </c>
      <c r="I221" s="491" t="str">
        <f t="shared" si="64"/>
        <v/>
      </c>
      <c r="K221" s="491" t="str">
        <f t="shared" si="65"/>
        <v/>
      </c>
      <c r="M221" s="491" t="str">
        <f t="shared" si="66"/>
        <v/>
      </c>
      <c r="O221" s="491" t="str">
        <f t="shared" si="67"/>
        <v/>
      </c>
      <c r="P221" s="464"/>
      <c r="Q221" s="472" t="str">
        <f t="shared" si="62"/>
        <v/>
      </c>
      <c r="S221" s="491" t="str">
        <f t="shared" si="68"/>
        <v/>
      </c>
      <c r="T221" s="464"/>
      <c r="U221" s="472" t="str">
        <f t="shared" si="59"/>
        <v/>
      </c>
      <c r="V221" s="464"/>
      <c r="W221" s="472" t="str">
        <f t="shared" si="60"/>
        <v/>
      </c>
      <c r="X221" s="464"/>
      <c r="Y221" s="472" t="str">
        <f t="shared" si="61"/>
        <v/>
      </c>
      <c r="AA221" s="491" t="str">
        <f t="shared" si="69"/>
        <v/>
      </c>
      <c r="AC221" s="491" t="str">
        <f t="shared" si="70"/>
        <v/>
      </c>
      <c r="AE221" s="491" t="str">
        <f t="shared" si="71"/>
        <v/>
      </c>
      <c r="AG221" s="491" t="str">
        <f t="shared" si="72"/>
        <v/>
      </c>
      <c r="AI221" s="491" t="str">
        <f t="shared" si="73"/>
        <v/>
      </c>
      <c r="AJ221" s="466"/>
      <c r="AK221" s="473" t="str">
        <f t="shared" si="74"/>
        <v/>
      </c>
      <c r="AM221" s="491" t="str">
        <f t="shared" si="75"/>
        <v/>
      </c>
      <c r="AO221" s="491" t="str">
        <f t="shared" si="76"/>
        <v/>
      </c>
      <c r="AQ221" s="491" t="str">
        <f t="shared" si="77"/>
        <v/>
      </c>
    </row>
    <row r="222" spans="5:43" customFormat="1" ht="11.25">
      <c r="E222" s="491" t="str">
        <f t="shared" si="63"/>
        <v/>
      </c>
      <c r="G222" s="491" t="str">
        <f t="shared" si="63"/>
        <v/>
      </c>
      <c r="I222" s="491" t="str">
        <f t="shared" si="64"/>
        <v/>
      </c>
      <c r="K222" s="491" t="str">
        <f t="shared" si="65"/>
        <v/>
      </c>
      <c r="M222" s="491" t="str">
        <f t="shared" si="66"/>
        <v/>
      </c>
      <c r="O222" s="491" t="str">
        <f t="shared" si="67"/>
        <v/>
      </c>
      <c r="P222" s="464"/>
      <c r="Q222" s="472" t="str">
        <f t="shared" si="62"/>
        <v/>
      </c>
      <c r="S222" s="491" t="str">
        <f t="shared" si="68"/>
        <v/>
      </c>
      <c r="T222" s="464"/>
      <c r="U222" s="472" t="str">
        <f t="shared" si="59"/>
        <v/>
      </c>
      <c r="V222" s="464"/>
      <c r="W222" s="472" t="str">
        <f t="shared" si="60"/>
        <v/>
      </c>
      <c r="X222" s="464"/>
      <c r="Y222" s="472" t="str">
        <f t="shared" si="61"/>
        <v/>
      </c>
      <c r="AA222" s="491" t="str">
        <f t="shared" si="69"/>
        <v/>
      </c>
      <c r="AC222" s="491" t="str">
        <f t="shared" si="70"/>
        <v/>
      </c>
      <c r="AE222" s="491" t="str">
        <f t="shared" si="71"/>
        <v/>
      </c>
      <c r="AG222" s="491" t="str">
        <f t="shared" si="72"/>
        <v/>
      </c>
      <c r="AI222" s="491" t="str">
        <f t="shared" si="73"/>
        <v/>
      </c>
      <c r="AJ222" s="466"/>
      <c r="AK222" s="473" t="str">
        <f t="shared" si="74"/>
        <v/>
      </c>
      <c r="AM222" s="491" t="str">
        <f t="shared" si="75"/>
        <v/>
      </c>
      <c r="AO222" s="491" t="str">
        <f t="shared" si="76"/>
        <v/>
      </c>
      <c r="AQ222" s="491" t="str">
        <f t="shared" si="77"/>
        <v/>
      </c>
    </row>
    <row r="223" spans="5:43" customFormat="1" ht="11.25">
      <c r="E223" s="491" t="str">
        <f t="shared" si="63"/>
        <v/>
      </c>
      <c r="G223" s="491" t="str">
        <f t="shared" si="63"/>
        <v/>
      </c>
      <c r="I223" s="491" t="str">
        <f t="shared" si="64"/>
        <v/>
      </c>
      <c r="K223" s="491" t="str">
        <f t="shared" si="65"/>
        <v/>
      </c>
      <c r="M223" s="491" t="str">
        <f t="shared" si="66"/>
        <v/>
      </c>
      <c r="O223" s="491" t="str">
        <f t="shared" si="67"/>
        <v/>
      </c>
      <c r="P223" s="464"/>
      <c r="Q223" s="472" t="str">
        <f t="shared" si="62"/>
        <v/>
      </c>
      <c r="S223" s="491" t="str">
        <f t="shared" si="68"/>
        <v/>
      </c>
      <c r="T223" s="464"/>
      <c r="U223" s="472" t="str">
        <f t="shared" si="59"/>
        <v/>
      </c>
      <c r="V223" s="464"/>
      <c r="W223" s="472" t="str">
        <f t="shared" si="60"/>
        <v/>
      </c>
      <c r="X223" s="464"/>
      <c r="Y223" s="472" t="str">
        <f t="shared" si="61"/>
        <v/>
      </c>
      <c r="AA223" s="491" t="str">
        <f t="shared" si="69"/>
        <v/>
      </c>
      <c r="AC223" s="491" t="str">
        <f t="shared" si="70"/>
        <v/>
      </c>
      <c r="AE223" s="491" t="str">
        <f t="shared" si="71"/>
        <v/>
      </c>
      <c r="AG223" s="491" t="str">
        <f t="shared" si="72"/>
        <v/>
      </c>
      <c r="AI223" s="491" t="str">
        <f t="shared" si="73"/>
        <v/>
      </c>
      <c r="AJ223" s="466"/>
      <c r="AK223" s="473" t="str">
        <f t="shared" si="74"/>
        <v/>
      </c>
      <c r="AM223" s="491" t="str">
        <f t="shared" si="75"/>
        <v/>
      </c>
      <c r="AO223" s="491" t="str">
        <f t="shared" si="76"/>
        <v/>
      </c>
      <c r="AQ223" s="491" t="str">
        <f t="shared" si="77"/>
        <v/>
      </c>
    </row>
    <row r="224" spans="5:43" customFormat="1" ht="11.25">
      <c r="E224" s="491" t="str">
        <f t="shared" si="63"/>
        <v/>
      </c>
      <c r="G224" s="491" t="str">
        <f t="shared" si="63"/>
        <v/>
      </c>
      <c r="I224" s="491" t="str">
        <f t="shared" si="64"/>
        <v/>
      </c>
      <c r="K224" s="491" t="str">
        <f t="shared" si="65"/>
        <v/>
      </c>
      <c r="M224" s="491" t="str">
        <f t="shared" si="66"/>
        <v/>
      </c>
      <c r="O224" s="491" t="str">
        <f t="shared" si="67"/>
        <v/>
      </c>
      <c r="P224" s="464"/>
      <c r="Q224" s="472" t="str">
        <f t="shared" si="62"/>
        <v/>
      </c>
      <c r="S224" s="491" t="str">
        <f t="shared" si="68"/>
        <v/>
      </c>
      <c r="T224" s="464"/>
      <c r="U224" s="472" t="str">
        <f t="shared" si="59"/>
        <v/>
      </c>
      <c r="V224" s="464"/>
      <c r="W224" s="472" t="str">
        <f t="shared" si="60"/>
        <v/>
      </c>
      <c r="X224" s="464"/>
      <c r="Y224" s="472" t="str">
        <f t="shared" si="61"/>
        <v/>
      </c>
      <c r="AA224" s="491" t="str">
        <f t="shared" si="69"/>
        <v/>
      </c>
      <c r="AC224" s="491" t="str">
        <f t="shared" si="70"/>
        <v/>
      </c>
      <c r="AE224" s="491" t="str">
        <f t="shared" si="71"/>
        <v/>
      </c>
      <c r="AG224" s="491" t="str">
        <f t="shared" si="72"/>
        <v/>
      </c>
      <c r="AI224" s="491" t="str">
        <f t="shared" si="73"/>
        <v/>
      </c>
      <c r="AJ224" s="466"/>
      <c r="AK224" s="473" t="str">
        <f t="shared" si="74"/>
        <v/>
      </c>
      <c r="AM224" s="491" t="str">
        <f t="shared" si="75"/>
        <v/>
      </c>
      <c r="AO224" s="491" t="str">
        <f t="shared" si="76"/>
        <v/>
      </c>
      <c r="AQ224" s="491" t="str">
        <f t="shared" si="77"/>
        <v/>
      </c>
    </row>
    <row r="225" spans="5:43" customFormat="1" ht="11.25">
      <c r="E225" s="491" t="str">
        <f t="shared" si="63"/>
        <v/>
      </c>
      <c r="G225" s="491" t="str">
        <f t="shared" si="63"/>
        <v/>
      </c>
      <c r="I225" s="491" t="str">
        <f t="shared" si="64"/>
        <v/>
      </c>
      <c r="K225" s="491" t="str">
        <f t="shared" si="65"/>
        <v/>
      </c>
      <c r="M225" s="491" t="str">
        <f t="shared" si="66"/>
        <v/>
      </c>
      <c r="O225" s="491" t="str">
        <f t="shared" si="67"/>
        <v/>
      </c>
      <c r="P225" s="464"/>
      <c r="Q225" s="472" t="str">
        <f t="shared" si="62"/>
        <v/>
      </c>
      <c r="S225" s="491" t="str">
        <f t="shared" si="68"/>
        <v/>
      </c>
      <c r="T225" s="464"/>
      <c r="U225" s="472" t="str">
        <f t="shared" si="59"/>
        <v/>
      </c>
      <c r="V225" s="464"/>
      <c r="W225" s="472" t="str">
        <f t="shared" si="60"/>
        <v/>
      </c>
      <c r="X225" s="464"/>
      <c r="Y225" s="472" t="str">
        <f t="shared" si="61"/>
        <v/>
      </c>
      <c r="AA225" s="491" t="str">
        <f t="shared" si="69"/>
        <v/>
      </c>
      <c r="AC225" s="491" t="str">
        <f t="shared" si="70"/>
        <v/>
      </c>
      <c r="AE225" s="491" t="str">
        <f t="shared" si="71"/>
        <v/>
      </c>
      <c r="AG225" s="491" t="str">
        <f t="shared" si="72"/>
        <v/>
      </c>
      <c r="AI225" s="491" t="str">
        <f t="shared" si="73"/>
        <v/>
      </c>
      <c r="AJ225" s="466"/>
      <c r="AK225" s="473" t="str">
        <f t="shared" si="74"/>
        <v/>
      </c>
      <c r="AM225" s="491" t="str">
        <f t="shared" si="75"/>
        <v/>
      </c>
      <c r="AO225" s="491" t="str">
        <f t="shared" si="76"/>
        <v/>
      </c>
      <c r="AQ225" s="491" t="str">
        <f t="shared" si="77"/>
        <v/>
      </c>
    </row>
    <row r="226" spans="5:43" customFormat="1" ht="11.25">
      <c r="E226" s="491" t="str">
        <f t="shared" si="63"/>
        <v/>
      </c>
      <c r="G226" s="491" t="str">
        <f t="shared" si="63"/>
        <v/>
      </c>
      <c r="I226" s="491" t="str">
        <f t="shared" si="64"/>
        <v/>
      </c>
      <c r="K226" s="491" t="str">
        <f t="shared" si="65"/>
        <v/>
      </c>
      <c r="M226" s="491" t="str">
        <f t="shared" si="66"/>
        <v/>
      </c>
      <c r="O226" s="491" t="str">
        <f t="shared" si="67"/>
        <v/>
      </c>
      <c r="P226" s="464"/>
      <c r="Q226" s="472" t="str">
        <f t="shared" si="62"/>
        <v/>
      </c>
      <c r="S226" s="491" t="str">
        <f t="shared" si="68"/>
        <v/>
      </c>
      <c r="T226" s="464"/>
      <c r="U226" s="472" t="str">
        <f t="shared" si="59"/>
        <v/>
      </c>
      <c r="V226" s="464"/>
      <c r="W226" s="472" t="str">
        <f t="shared" si="60"/>
        <v/>
      </c>
      <c r="X226" s="464"/>
      <c r="Y226" s="472" t="str">
        <f t="shared" si="61"/>
        <v/>
      </c>
      <c r="AA226" s="491" t="str">
        <f t="shared" si="69"/>
        <v/>
      </c>
      <c r="AC226" s="491" t="str">
        <f t="shared" si="70"/>
        <v/>
      </c>
      <c r="AE226" s="491" t="str">
        <f t="shared" si="71"/>
        <v/>
      </c>
      <c r="AG226" s="491" t="str">
        <f t="shared" si="72"/>
        <v/>
      </c>
      <c r="AI226" s="491" t="str">
        <f t="shared" si="73"/>
        <v/>
      </c>
      <c r="AJ226" s="466"/>
      <c r="AK226" s="473" t="str">
        <f t="shared" si="74"/>
        <v/>
      </c>
      <c r="AM226" s="491" t="str">
        <f t="shared" si="75"/>
        <v/>
      </c>
      <c r="AO226" s="491" t="str">
        <f t="shared" si="76"/>
        <v/>
      </c>
      <c r="AQ226" s="491" t="str">
        <f t="shared" si="77"/>
        <v/>
      </c>
    </row>
    <row r="227" spans="5:43" customFormat="1" ht="11.25">
      <c r="E227" s="491" t="str">
        <f t="shared" si="63"/>
        <v/>
      </c>
      <c r="G227" s="491" t="str">
        <f t="shared" si="63"/>
        <v/>
      </c>
      <c r="I227" s="491" t="str">
        <f t="shared" si="64"/>
        <v/>
      </c>
      <c r="K227" s="491" t="str">
        <f t="shared" si="65"/>
        <v/>
      </c>
      <c r="M227" s="491" t="str">
        <f t="shared" si="66"/>
        <v/>
      </c>
      <c r="O227" s="491" t="str">
        <f t="shared" si="67"/>
        <v/>
      </c>
      <c r="P227" s="464"/>
      <c r="Q227" s="472" t="str">
        <f t="shared" si="62"/>
        <v/>
      </c>
      <c r="S227" s="491" t="str">
        <f t="shared" si="68"/>
        <v/>
      </c>
      <c r="T227" s="464"/>
      <c r="U227" s="472" t="str">
        <f t="shared" si="59"/>
        <v/>
      </c>
      <c r="V227" s="464"/>
      <c r="W227" s="472" t="str">
        <f t="shared" si="60"/>
        <v/>
      </c>
      <c r="X227" s="464"/>
      <c r="Y227" s="472" t="str">
        <f t="shared" si="61"/>
        <v/>
      </c>
      <c r="AA227" s="491" t="str">
        <f t="shared" si="69"/>
        <v/>
      </c>
      <c r="AC227" s="491" t="str">
        <f t="shared" si="70"/>
        <v/>
      </c>
      <c r="AE227" s="491" t="str">
        <f t="shared" si="71"/>
        <v/>
      </c>
      <c r="AG227" s="491" t="str">
        <f t="shared" si="72"/>
        <v/>
      </c>
      <c r="AI227" s="491" t="str">
        <f t="shared" si="73"/>
        <v/>
      </c>
      <c r="AJ227" s="466"/>
      <c r="AK227" s="473" t="str">
        <f t="shared" si="74"/>
        <v/>
      </c>
      <c r="AM227" s="491" t="str">
        <f t="shared" si="75"/>
        <v/>
      </c>
      <c r="AO227" s="491" t="str">
        <f t="shared" si="76"/>
        <v/>
      </c>
      <c r="AQ227" s="491" t="str">
        <f t="shared" si="77"/>
        <v/>
      </c>
    </row>
    <row r="228" spans="5:43" customFormat="1" ht="11.25">
      <c r="E228" s="491" t="str">
        <f t="shared" si="63"/>
        <v/>
      </c>
      <c r="G228" s="491" t="str">
        <f t="shared" si="63"/>
        <v/>
      </c>
      <c r="I228" s="491" t="str">
        <f t="shared" si="64"/>
        <v/>
      </c>
      <c r="K228" s="491" t="str">
        <f t="shared" si="65"/>
        <v/>
      </c>
      <c r="M228" s="491" t="str">
        <f t="shared" si="66"/>
        <v/>
      </c>
      <c r="O228" s="491" t="str">
        <f t="shared" si="67"/>
        <v/>
      </c>
      <c r="P228" s="464"/>
      <c r="Q228" s="472" t="str">
        <f t="shared" si="62"/>
        <v/>
      </c>
      <c r="S228" s="491" t="str">
        <f t="shared" si="68"/>
        <v/>
      </c>
      <c r="T228" s="464"/>
      <c r="U228" s="472" t="str">
        <f t="shared" si="59"/>
        <v/>
      </c>
      <c r="V228" s="464"/>
      <c r="W228" s="472" t="str">
        <f t="shared" si="60"/>
        <v/>
      </c>
      <c r="X228" s="464"/>
      <c r="Y228" s="472" t="str">
        <f t="shared" si="61"/>
        <v/>
      </c>
      <c r="AA228" s="491" t="str">
        <f t="shared" si="69"/>
        <v/>
      </c>
      <c r="AC228" s="491" t="str">
        <f t="shared" si="70"/>
        <v/>
      </c>
      <c r="AE228" s="491" t="str">
        <f t="shared" si="71"/>
        <v/>
      </c>
      <c r="AG228" s="491" t="str">
        <f t="shared" si="72"/>
        <v/>
      </c>
      <c r="AI228" s="491" t="str">
        <f t="shared" si="73"/>
        <v/>
      </c>
      <c r="AJ228" s="466"/>
      <c r="AK228" s="473" t="str">
        <f t="shared" si="74"/>
        <v/>
      </c>
      <c r="AM228" s="491" t="str">
        <f t="shared" si="75"/>
        <v/>
      </c>
      <c r="AO228" s="491" t="str">
        <f t="shared" si="76"/>
        <v/>
      </c>
      <c r="AQ228" s="491" t="str">
        <f t="shared" si="77"/>
        <v/>
      </c>
    </row>
    <row r="229" spans="5:43" customFormat="1" ht="11.25">
      <c r="E229" s="491" t="str">
        <f t="shared" si="63"/>
        <v/>
      </c>
      <c r="G229" s="491" t="str">
        <f t="shared" si="63"/>
        <v/>
      </c>
      <c r="I229" s="491" t="str">
        <f t="shared" si="64"/>
        <v/>
      </c>
      <c r="K229" s="491" t="str">
        <f t="shared" si="65"/>
        <v/>
      </c>
      <c r="M229" s="491" t="str">
        <f t="shared" si="66"/>
        <v/>
      </c>
      <c r="O229" s="491" t="str">
        <f t="shared" si="67"/>
        <v/>
      </c>
      <c r="P229" s="464"/>
      <c r="Q229" s="472" t="str">
        <f t="shared" si="62"/>
        <v/>
      </c>
      <c r="S229" s="491" t="str">
        <f t="shared" si="68"/>
        <v/>
      </c>
      <c r="T229" s="464"/>
      <c r="U229" s="472" t="str">
        <f t="shared" si="59"/>
        <v/>
      </c>
      <c r="V229" s="464"/>
      <c r="W229" s="472" t="str">
        <f t="shared" si="60"/>
        <v/>
      </c>
      <c r="X229" s="464"/>
      <c r="Y229" s="472" t="str">
        <f t="shared" si="61"/>
        <v/>
      </c>
      <c r="AA229" s="491" t="str">
        <f t="shared" si="69"/>
        <v/>
      </c>
      <c r="AC229" s="491" t="str">
        <f t="shared" si="70"/>
        <v/>
      </c>
      <c r="AE229" s="491" t="str">
        <f t="shared" si="71"/>
        <v/>
      </c>
      <c r="AG229" s="491" t="str">
        <f t="shared" si="72"/>
        <v/>
      </c>
      <c r="AI229" s="491" t="str">
        <f t="shared" si="73"/>
        <v/>
      </c>
      <c r="AJ229" s="466"/>
      <c r="AK229" s="473" t="str">
        <f t="shared" si="74"/>
        <v/>
      </c>
      <c r="AM229" s="491" t="str">
        <f t="shared" si="75"/>
        <v/>
      </c>
      <c r="AO229" s="491" t="str">
        <f t="shared" si="76"/>
        <v/>
      </c>
      <c r="AQ229" s="491" t="str">
        <f t="shared" si="77"/>
        <v/>
      </c>
    </row>
    <row r="230" spans="5:43" customFormat="1" ht="11.25">
      <c r="E230" s="491" t="str">
        <f t="shared" si="63"/>
        <v/>
      </c>
      <c r="G230" s="491" t="str">
        <f t="shared" si="63"/>
        <v/>
      </c>
      <c r="I230" s="491" t="str">
        <f t="shared" si="64"/>
        <v/>
      </c>
      <c r="K230" s="491" t="str">
        <f t="shared" si="65"/>
        <v/>
      </c>
      <c r="M230" s="491" t="str">
        <f t="shared" si="66"/>
        <v/>
      </c>
      <c r="O230" s="491" t="str">
        <f t="shared" si="67"/>
        <v/>
      </c>
      <c r="P230" s="464"/>
      <c r="Q230" s="472" t="str">
        <f t="shared" si="62"/>
        <v/>
      </c>
      <c r="S230" s="491" t="str">
        <f t="shared" si="68"/>
        <v/>
      </c>
      <c r="T230" s="464"/>
      <c r="U230" s="472" t="str">
        <f t="shared" si="59"/>
        <v/>
      </c>
      <c r="V230" s="464"/>
      <c r="W230" s="472" t="str">
        <f t="shared" si="60"/>
        <v/>
      </c>
      <c r="X230" s="464"/>
      <c r="Y230" s="472" t="str">
        <f t="shared" si="61"/>
        <v/>
      </c>
      <c r="AA230" s="491" t="str">
        <f t="shared" si="69"/>
        <v/>
      </c>
      <c r="AC230" s="491" t="str">
        <f t="shared" si="70"/>
        <v/>
      </c>
      <c r="AE230" s="491" t="str">
        <f t="shared" si="71"/>
        <v/>
      </c>
      <c r="AG230" s="491" t="str">
        <f t="shared" si="72"/>
        <v/>
      </c>
      <c r="AI230" s="491" t="str">
        <f t="shared" si="73"/>
        <v/>
      </c>
      <c r="AJ230" s="466"/>
      <c r="AK230" s="473" t="str">
        <f t="shared" si="74"/>
        <v/>
      </c>
      <c r="AM230" s="491" t="str">
        <f t="shared" si="75"/>
        <v/>
      </c>
      <c r="AO230" s="491" t="str">
        <f t="shared" si="76"/>
        <v/>
      </c>
      <c r="AQ230" s="491" t="str">
        <f t="shared" si="77"/>
        <v/>
      </c>
    </row>
    <row r="231" spans="5:43" customFormat="1" ht="11.25">
      <c r="E231" s="491" t="str">
        <f t="shared" si="63"/>
        <v/>
      </c>
      <c r="G231" s="491" t="str">
        <f t="shared" si="63"/>
        <v/>
      </c>
      <c r="I231" s="491" t="str">
        <f t="shared" si="64"/>
        <v/>
      </c>
      <c r="K231" s="491" t="str">
        <f t="shared" si="65"/>
        <v/>
      </c>
      <c r="M231" s="491" t="str">
        <f t="shared" si="66"/>
        <v/>
      </c>
      <c r="O231" s="491" t="str">
        <f t="shared" si="67"/>
        <v/>
      </c>
      <c r="P231" s="464"/>
      <c r="Q231" s="472" t="str">
        <f t="shared" si="62"/>
        <v/>
      </c>
      <c r="S231" s="491" t="str">
        <f t="shared" si="68"/>
        <v/>
      </c>
      <c r="T231" s="464"/>
      <c r="U231" s="472" t="str">
        <f t="shared" si="59"/>
        <v/>
      </c>
      <c r="V231" s="464"/>
      <c r="W231" s="472" t="str">
        <f t="shared" si="60"/>
        <v/>
      </c>
      <c r="X231" s="464"/>
      <c r="Y231" s="472" t="str">
        <f t="shared" si="61"/>
        <v/>
      </c>
      <c r="AA231" s="491" t="str">
        <f t="shared" si="69"/>
        <v/>
      </c>
      <c r="AC231" s="491" t="str">
        <f t="shared" si="70"/>
        <v/>
      </c>
      <c r="AE231" s="491" t="str">
        <f t="shared" si="71"/>
        <v/>
      </c>
      <c r="AG231" s="491" t="str">
        <f t="shared" si="72"/>
        <v/>
      </c>
      <c r="AI231" s="491" t="str">
        <f t="shared" si="73"/>
        <v/>
      </c>
      <c r="AJ231" s="466"/>
      <c r="AK231" s="473" t="str">
        <f t="shared" si="74"/>
        <v/>
      </c>
      <c r="AM231" s="491" t="str">
        <f t="shared" si="75"/>
        <v/>
      </c>
      <c r="AO231" s="491" t="str">
        <f t="shared" si="76"/>
        <v/>
      </c>
      <c r="AQ231" s="491" t="str">
        <f t="shared" si="77"/>
        <v/>
      </c>
    </row>
    <row r="232" spans="5:43" customFormat="1" ht="11.25">
      <c r="E232" s="491" t="str">
        <f t="shared" si="63"/>
        <v/>
      </c>
      <c r="G232" s="491" t="str">
        <f t="shared" si="63"/>
        <v/>
      </c>
      <c r="I232" s="491" t="str">
        <f t="shared" si="64"/>
        <v/>
      </c>
      <c r="K232" s="491" t="str">
        <f t="shared" si="65"/>
        <v/>
      </c>
      <c r="M232" s="491" t="str">
        <f t="shared" si="66"/>
        <v/>
      </c>
      <c r="O232" s="491" t="str">
        <f t="shared" si="67"/>
        <v/>
      </c>
      <c r="P232" s="464"/>
      <c r="Q232" s="472" t="str">
        <f t="shared" si="62"/>
        <v/>
      </c>
      <c r="S232" s="491" t="str">
        <f t="shared" si="68"/>
        <v/>
      </c>
      <c r="T232" s="464"/>
      <c r="U232" s="472" t="str">
        <f t="shared" si="59"/>
        <v/>
      </c>
      <c r="V232" s="464"/>
      <c r="W232" s="472" t="str">
        <f t="shared" si="60"/>
        <v/>
      </c>
      <c r="X232" s="464"/>
      <c r="Y232" s="472" t="str">
        <f t="shared" si="61"/>
        <v/>
      </c>
      <c r="AA232" s="491" t="str">
        <f t="shared" si="69"/>
        <v/>
      </c>
      <c r="AC232" s="491" t="str">
        <f t="shared" si="70"/>
        <v/>
      </c>
      <c r="AE232" s="491" t="str">
        <f t="shared" si="71"/>
        <v/>
      </c>
      <c r="AG232" s="491" t="str">
        <f t="shared" si="72"/>
        <v/>
      </c>
      <c r="AI232" s="491" t="str">
        <f t="shared" si="73"/>
        <v/>
      </c>
      <c r="AJ232" s="466"/>
      <c r="AK232" s="473" t="str">
        <f t="shared" si="74"/>
        <v/>
      </c>
      <c r="AM232" s="491" t="str">
        <f t="shared" si="75"/>
        <v/>
      </c>
      <c r="AO232" s="491" t="str">
        <f t="shared" si="76"/>
        <v/>
      </c>
      <c r="AQ232" s="491" t="str">
        <f t="shared" si="77"/>
        <v/>
      </c>
    </row>
    <row r="233" spans="5:43" customFormat="1" ht="11.25">
      <c r="E233" s="491" t="str">
        <f t="shared" si="63"/>
        <v/>
      </c>
      <c r="G233" s="491" t="str">
        <f t="shared" si="63"/>
        <v/>
      </c>
      <c r="I233" s="491" t="str">
        <f t="shared" si="64"/>
        <v/>
      </c>
      <c r="K233" s="491" t="str">
        <f t="shared" si="65"/>
        <v/>
      </c>
      <c r="M233" s="491" t="str">
        <f t="shared" si="66"/>
        <v/>
      </c>
      <c r="O233" s="491" t="str">
        <f t="shared" si="67"/>
        <v/>
      </c>
      <c r="P233" s="464"/>
      <c r="Q233" s="472" t="str">
        <f t="shared" si="62"/>
        <v/>
      </c>
      <c r="S233" s="491" t="str">
        <f t="shared" si="68"/>
        <v/>
      </c>
      <c r="T233" s="464"/>
      <c r="U233" s="472" t="str">
        <f t="shared" si="59"/>
        <v/>
      </c>
      <c r="V233" s="464"/>
      <c r="W233" s="472" t="str">
        <f t="shared" si="60"/>
        <v/>
      </c>
      <c r="X233" s="464"/>
      <c r="Y233" s="472" t="str">
        <f t="shared" si="61"/>
        <v/>
      </c>
      <c r="AA233" s="491" t="str">
        <f t="shared" si="69"/>
        <v/>
      </c>
      <c r="AC233" s="491" t="str">
        <f t="shared" si="70"/>
        <v/>
      </c>
      <c r="AE233" s="491" t="str">
        <f t="shared" si="71"/>
        <v/>
      </c>
      <c r="AG233" s="491" t="str">
        <f t="shared" si="72"/>
        <v/>
      </c>
      <c r="AI233" s="491" t="str">
        <f t="shared" si="73"/>
        <v/>
      </c>
      <c r="AJ233" s="466"/>
      <c r="AK233" s="473" t="str">
        <f t="shared" si="74"/>
        <v/>
      </c>
      <c r="AM233" s="491" t="str">
        <f t="shared" si="75"/>
        <v/>
      </c>
      <c r="AO233" s="491" t="str">
        <f t="shared" si="76"/>
        <v/>
      </c>
      <c r="AQ233" s="491" t="str">
        <f t="shared" si="77"/>
        <v/>
      </c>
    </row>
    <row r="234" spans="5:43" customFormat="1" ht="11.25">
      <c r="E234" s="491" t="str">
        <f t="shared" si="63"/>
        <v/>
      </c>
      <c r="G234" s="491" t="str">
        <f t="shared" si="63"/>
        <v/>
      </c>
      <c r="I234" s="491" t="str">
        <f t="shared" si="64"/>
        <v/>
      </c>
      <c r="K234" s="491" t="str">
        <f t="shared" si="65"/>
        <v/>
      </c>
      <c r="M234" s="491" t="str">
        <f t="shared" si="66"/>
        <v/>
      </c>
      <c r="O234" s="491" t="str">
        <f t="shared" si="67"/>
        <v/>
      </c>
      <c r="P234" s="464"/>
      <c r="Q234" s="472" t="str">
        <f t="shared" si="62"/>
        <v/>
      </c>
      <c r="S234" s="491" t="str">
        <f t="shared" si="68"/>
        <v/>
      </c>
      <c r="T234" s="464"/>
      <c r="U234" s="472" t="str">
        <f t="shared" si="59"/>
        <v/>
      </c>
      <c r="V234" s="464"/>
      <c r="W234" s="472" t="str">
        <f t="shared" si="60"/>
        <v/>
      </c>
      <c r="X234" s="464"/>
      <c r="Y234" s="472" t="str">
        <f t="shared" si="61"/>
        <v/>
      </c>
      <c r="AA234" s="491" t="str">
        <f t="shared" si="69"/>
        <v/>
      </c>
      <c r="AC234" s="491" t="str">
        <f t="shared" si="70"/>
        <v/>
      </c>
      <c r="AE234" s="491" t="str">
        <f t="shared" si="71"/>
        <v/>
      </c>
      <c r="AG234" s="491" t="str">
        <f t="shared" si="72"/>
        <v/>
      </c>
      <c r="AI234" s="491" t="str">
        <f t="shared" si="73"/>
        <v/>
      </c>
      <c r="AJ234" s="466"/>
      <c r="AK234" s="473" t="str">
        <f t="shared" si="74"/>
        <v/>
      </c>
      <c r="AM234" s="491" t="str">
        <f t="shared" si="75"/>
        <v/>
      </c>
      <c r="AO234" s="491" t="str">
        <f t="shared" si="76"/>
        <v/>
      </c>
      <c r="AQ234" s="491" t="str">
        <f t="shared" si="77"/>
        <v/>
      </c>
    </row>
    <row r="235" spans="5:43" customFormat="1" ht="11.25">
      <c r="E235" s="491" t="str">
        <f t="shared" si="63"/>
        <v/>
      </c>
      <c r="G235" s="491" t="str">
        <f t="shared" si="63"/>
        <v/>
      </c>
      <c r="I235" s="491" t="str">
        <f t="shared" si="64"/>
        <v/>
      </c>
      <c r="K235" s="491" t="str">
        <f t="shared" si="65"/>
        <v/>
      </c>
      <c r="M235" s="491" t="str">
        <f t="shared" si="66"/>
        <v/>
      </c>
      <c r="O235" s="491" t="str">
        <f t="shared" si="67"/>
        <v/>
      </c>
      <c r="P235" s="464"/>
      <c r="Q235" s="472" t="str">
        <f t="shared" si="62"/>
        <v/>
      </c>
      <c r="S235" s="491" t="str">
        <f t="shared" si="68"/>
        <v/>
      </c>
      <c r="T235" s="464"/>
      <c r="U235" s="472" t="str">
        <f t="shared" si="59"/>
        <v/>
      </c>
      <c r="V235" s="464"/>
      <c r="W235" s="472" t="str">
        <f t="shared" si="60"/>
        <v/>
      </c>
      <c r="X235" s="464"/>
      <c r="Y235" s="472" t="str">
        <f t="shared" si="61"/>
        <v/>
      </c>
      <c r="AA235" s="491" t="str">
        <f t="shared" si="69"/>
        <v/>
      </c>
      <c r="AC235" s="491" t="str">
        <f t="shared" si="70"/>
        <v/>
      </c>
      <c r="AE235" s="491" t="str">
        <f t="shared" si="71"/>
        <v/>
      </c>
      <c r="AG235" s="491" t="str">
        <f t="shared" si="72"/>
        <v/>
      </c>
      <c r="AI235" s="491" t="str">
        <f t="shared" si="73"/>
        <v/>
      </c>
      <c r="AJ235" s="466"/>
      <c r="AK235" s="473" t="str">
        <f t="shared" si="74"/>
        <v/>
      </c>
      <c r="AM235" s="491" t="str">
        <f t="shared" si="75"/>
        <v/>
      </c>
      <c r="AO235" s="491" t="str">
        <f t="shared" si="76"/>
        <v/>
      </c>
      <c r="AQ235" s="491" t="str">
        <f t="shared" si="77"/>
        <v/>
      </c>
    </row>
    <row r="236" spans="5:43" customFormat="1" ht="11.25">
      <c r="E236" s="491" t="str">
        <f t="shared" si="63"/>
        <v/>
      </c>
      <c r="G236" s="491" t="str">
        <f t="shared" si="63"/>
        <v/>
      </c>
      <c r="I236" s="491" t="str">
        <f t="shared" si="64"/>
        <v/>
      </c>
      <c r="K236" s="491" t="str">
        <f t="shared" si="65"/>
        <v/>
      </c>
      <c r="M236" s="491" t="str">
        <f t="shared" si="66"/>
        <v/>
      </c>
      <c r="O236" s="491" t="str">
        <f t="shared" si="67"/>
        <v/>
      </c>
      <c r="P236" s="464"/>
      <c r="Q236" s="472" t="str">
        <f t="shared" si="62"/>
        <v/>
      </c>
      <c r="S236" s="491" t="str">
        <f t="shared" si="68"/>
        <v/>
      </c>
      <c r="T236" s="464"/>
      <c r="U236" s="472" t="str">
        <f t="shared" si="59"/>
        <v/>
      </c>
      <c r="V236" s="464"/>
      <c r="W236" s="472" t="str">
        <f t="shared" si="60"/>
        <v/>
      </c>
      <c r="X236" s="464"/>
      <c r="Y236" s="472" t="str">
        <f t="shared" si="61"/>
        <v/>
      </c>
      <c r="AA236" s="491" t="str">
        <f t="shared" si="69"/>
        <v/>
      </c>
      <c r="AC236" s="491" t="str">
        <f t="shared" si="70"/>
        <v/>
      </c>
      <c r="AE236" s="491" t="str">
        <f t="shared" si="71"/>
        <v/>
      </c>
      <c r="AG236" s="491" t="str">
        <f t="shared" si="72"/>
        <v/>
      </c>
      <c r="AI236" s="491" t="str">
        <f t="shared" si="73"/>
        <v/>
      </c>
      <c r="AJ236" s="466"/>
      <c r="AK236" s="473" t="str">
        <f t="shared" si="74"/>
        <v/>
      </c>
      <c r="AM236" s="491" t="str">
        <f t="shared" si="75"/>
        <v/>
      </c>
      <c r="AO236" s="491" t="str">
        <f t="shared" si="76"/>
        <v/>
      </c>
      <c r="AQ236" s="491" t="str">
        <f t="shared" si="77"/>
        <v/>
      </c>
    </row>
    <row r="237" spans="5:43" customFormat="1" ht="11.25">
      <c r="E237" s="491" t="str">
        <f t="shared" si="63"/>
        <v/>
      </c>
      <c r="G237" s="491" t="str">
        <f t="shared" si="63"/>
        <v/>
      </c>
      <c r="I237" s="491" t="str">
        <f t="shared" si="64"/>
        <v/>
      </c>
      <c r="K237" s="491" t="str">
        <f t="shared" si="65"/>
        <v/>
      </c>
      <c r="M237" s="491" t="str">
        <f t="shared" si="66"/>
        <v/>
      </c>
      <c r="O237" s="491" t="str">
        <f t="shared" si="67"/>
        <v/>
      </c>
      <c r="P237" s="464"/>
      <c r="Q237" s="472" t="str">
        <f t="shared" si="62"/>
        <v/>
      </c>
      <c r="S237" s="491" t="str">
        <f t="shared" si="68"/>
        <v/>
      </c>
      <c r="T237" s="464"/>
      <c r="U237" s="472" t="str">
        <f t="shared" si="59"/>
        <v/>
      </c>
      <c r="V237" s="464"/>
      <c r="W237" s="472" t="str">
        <f t="shared" si="60"/>
        <v/>
      </c>
      <c r="X237" s="464"/>
      <c r="Y237" s="472" t="str">
        <f t="shared" si="61"/>
        <v/>
      </c>
      <c r="AA237" s="491" t="str">
        <f t="shared" si="69"/>
        <v/>
      </c>
      <c r="AC237" s="491" t="str">
        <f t="shared" si="70"/>
        <v/>
      </c>
      <c r="AE237" s="491" t="str">
        <f t="shared" si="71"/>
        <v/>
      </c>
      <c r="AG237" s="491" t="str">
        <f t="shared" si="72"/>
        <v/>
      </c>
      <c r="AI237" s="491" t="str">
        <f t="shared" si="73"/>
        <v/>
      </c>
      <c r="AJ237" s="466"/>
      <c r="AK237" s="473" t="str">
        <f t="shared" si="74"/>
        <v/>
      </c>
      <c r="AM237" s="491" t="str">
        <f t="shared" si="75"/>
        <v/>
      </c>
      <c r="AO237" s="491" t="str">
        <f t="shared" si="76"/>
        <v/>
      </c>
      <c r="AQ237" s="491" t="str">
        <f t="shared" si="77"/>
        <v/>
      </c>
    </row>
    <row r="238" spans="5:43" customFormat="1" ht="11.25">
      <c r="E238" s="491" t="str">
        <f t="shared" si="63"/>
        <v/>
      </c>
      <c r="G238" s="491" t="str">
        <f t="shared" si="63"/>
        <v/>
      </c>
      <c r="I238" s="491" t="str">
        <f t="shared" si="64"/>
        <v/>
      </c>
      <c r="K238" s="491" t="str">
        <f t="shared" si="65"/>
        <v/>
      </c>
      <c r="M238" s="491" t="str">
        <f t="shared" si="66"/>
        <v/>
      </c>
      <c r="O238" s="491" t="str">
        <f t="shared" si="67"/>
        <v/>
      </c>
      <c r="P238" s="464"/>
      <c r="Q238" s="472" t="str">
        <f t="shared" si="62"/>
        <v/>
      </c>
      <c r="S238" s="491" t="str">
        <f t="shared" si="68"/>
        <v/>
      </c>
      <c r="T238" s="464"/>
      <c r="U238" s="472" t="str">
        <f t="shared" si="59"/>
        <v/>
      </c>
      <c r="V238" s="464"/>
      <c r="W238" s="472" t="str">
        <f t="shared" si="60"/>
        <v/>
      </c>
      <c r="X238" s="464"/>
      <c r="Y238" s="472" t="str">
        <f t="shared" si="61"/>
        <v/>
      </c>
      <c r="AA238" s="491" t="str">
        <f t="shared" si="69"/>
        <v/>
      </c>
      <c r="AC238" s="491" t="str">
        <f t="shared" si="70"/>
        <v/>
      </c>
      <c r="AE238" s="491" t="str">
        <f t="shared" si="71"/>
        <v/>
      </c>
      <c r="AG238" s="491" t="str">
        <f t="shared" si="72"/>
        <v/>
      </c>
      <c r="AI238" s="491" t="str">
        <f t="shared" si="73"/>
        <v/>
      </c>
      <c r="AJ238" s="466"/>
      <c r="AK238" s="473" t="str">
        <f t="shared" si="74"/>
        <v/>
      </c>
      <c r="AM238" s="491" t="str">
        <f t="shared" si="75"/>
        <v/>
      </c>
      <c r="AO238" s="491" t="str">
        <f t="shared" si="76"/>
        <v/>
      </c>
      <c r="AQ238" s="491" t="str">
        <f t="shared" si="77"/>
        <v/>
      </c>
    </row>
    <row r="239" spans="5:43" customFormat="1" ht="11.25">
      <c r="E239" s="491" t="str">
        <f t="shared" si="63"/>
        <v/>
      </c>
      <c r="G239" s="491" t="str">
        <f t="shared" si="63"/>
        <v/>
      </c>
      <c r="I239" s="491" t="str">
        <f t="shared" si="64"/>
        <v/>
      </c>
      <c r="K239" s="491" t="str">
        <f t="shared" si="65"/>
        <v/>
      </c>
      <c r="M239" s="491" t="str">
        <f t="shared" si="66"/>
        <v/>
      </c>
      <c r="O239" s="491" t="str">
        <f t="shared" si="67"/>
        <v/>
      </c>
      <c r="P239" s="464"/>
      <c r="Q239" s="472" t="str">
        <f t="shared" si="62"/>
        <v/>
      </c>
      <c r="S239" s="491" t="str">
        <f t="shared" si="68"/>
        <v/>
      </c>
      <c r="T239" s="464"/>
      <c r="U239" s="472" t="str">
        <f t="shared" si="59"/>
        <v/>
      </c>
      <c r="V239" s="464"/>
      <c r="W239" s="472" t="str">
        <f t="shared" si="60"/>
        <v/>
      </c>
      <c r="X239" s="464"/>
      <c r="Y239" s="472" t="str">
        <f t="shared" si="61"/>
        <v/>
      </c>
      <c r="AA239" s="491" t="str">
        <f t="shared" si="69"/>
        <v/>
      </c>
      <c r="AC239" s="491" t="str">
        <f t="shared" si="70"/>
        <v/>
      </c>
      <c r="AE239" s="491" t="str">
        <f t="shared" si="71"/>
        <v/>
      </c>
      <c r="AG239" s="491" t="str">
        <f t="shared" si="72"/>
        <v/>
      </c>
      <c r="AI239" s="491" t="str">
        <f t="shared" si="73"/>
        <v/>
      </c>
      <c r="AJ239" s="466"/>
      <c r="AK239" s="473" t="str">
        <f t="shared" si="74"/>
        <v/>
      </c>
      <c r="AM239" s="491" t="str">
        <f t="shared" si="75"/>
        <v/>
      </c>
      <c r="AO239" s="491" t="str">
        <f t="shared" si="76"/>
        <v/>
      </c>
      <c r="AQ239" s="491" t="str">
        <f t="shared" si="77"/>
        <v/>
      </c>
    </row>
    <row r="240" spans="5:43" customFormat="1" ht="11.25">
      <c r="E240" s="491" t="str">
        <f t="shared" si="63"/>
        <v/>
      </c>
      <c r="G240" s="491" t="str">
        <f t="shared" si="63"/>
        <v/>
      </c>
      <c r="I240" s="491" t="str">
        <f t="shared" si="64"/>
        <v/>
      </c>
      <c r="K240" s="491" t="str">
        <f t="shared" si="65"/>
        <v/>
      </c>
      <c r="M240" s="491" t="str">
        <f t="shared" si="66"/>
        <v/>
      </c>
      <c r="O240" s="491" t="str">
        <f t="shared" si="67"/>
        <v/>
      </c>
      <c r="P240" s="464"/>
      <c r="Q240" s="472" t="str">
        <f t="shared" si="62"/>
        <v/>
      </c>
      <c r="S240" s="491" t="str">
        <f t="shared" si="68"/>
        <v/>
      </c>
      <c r="T240" s="464"/>
      <c r="U240" s="472" t="str">
        <f t="shared" si="59"/>
        <v/>
      </c>
      <c r="V240" s="464"/>
      <c r="W240" s="472" t="str">
        <f t="shared" si="60"/>
        <v/>
      </c>
      <c r="X240" s="464"/>
      <c r="Y240" s="472" t="str">
        <f t="shared" si="61"/>
        <v/>
      </c>
      <c r="AA240" s="491" t="str">
        <f t="shared" si="69"/>
        <v/>
      </c>
      <c r="AC240" s="491" t="str">
        <f t="shared" si="70"/>
        <v/>
      </c>
      <c r="AE240" s="491" t="str">
        <f t="shared" si="71"/>
        <v/>
      </c>
      <c r="AG240" s="491" t="str">
        <f t="shared" si="72"/>
        <v/>
      </c>
      <c r="AI240" s="491" t="str">
        <f t="shared" si="73"/>
        <v/>
      </c>
      <c r="AJ240" s="466"/>
      <c r="AK240" s="473" t="str">
        <f t="shared" si="74"/>
        <v/>
      </c>
      <c r="AM240" s="491" t="str">
        <f t="shared" si="75"/>
        <v/>
      </c>
      <c r="AO240" s="491" t="str">
        <f t="shared" si="76"/>
        <v/>
      </c>
      <c r="AQ240" s="491" t="str">
        <f t="shared" si="77"/>
        <v/>
      </c>
    </row>
    <row r="241" spans="5:43" customFormat="1" ht="11.25">
      <c r="E241" s="491" t="str">
        <f t="shared" si="63"/>
        <v/>
      </c>
      <c r="G241" s="491" t="str">
        <f t="shared" si="63"/>
        <v/>
      </c>
      <c r="I241" s="491" t="str">
        <f t="shared" si="64"/>
        <v/>
      </c>
      <c r="K241" s="491" t="str">
        <f t="shared" si="65"/>
        <v/>
      </c>
      <c r="M241" s="491" t="str">
        <f t="shared" si="66"/>
        <v/>
      </c>
      <c r="O241" s="491" t="str">
        <f t="shared" si="67"/>
        <v/>
      </c>
      <c r="P241" s="464"/>
      <c r="Q241" s="472" t="str">
        <f t="shared" si="62"/>
        <v/>
      </c>
      <c r="S241" s="491" t="str">
        <f t="shared" si="68"/>
        <v/>
      </c>
      <c r="T241" s="464"/>
      <c r="U241" s="472" t="str">
        <f t="shared" si="59"/>
        <v/>
      </c>
      <c r="V241" s="464"/>
      <c r="W241" s="472" t="str">
        <f t="shared" si="60"/>
        <v/>
      </c>
      <c r="X241" s="464"/>
      <c r="Y241" s="472" t="str">
        <f t="shared" si="61"/>
        <v/>
      </c>
      <c r="AA241" s="491" t="str">
        <f t="shared" si="69"/>
        <v/>
      </c>
      <c r="AC241" s="491" t="str">
        <f t="shared" si="70"/>
        <v/>
      </c>
      <c r="AE241" s="491" t="str">
        <f t="shared" si="71"/>
        <v/>
      </c>
      <c r="AG241" s="491" t="str">
        <f t="shared" si="72"/>
        <v/>
      </c>
      <c r="AI241" s="491" t="str">
        <f t="shared" si="73"/>
        <v/>
      </c>
      <c r="AJ241" s="466"/>
      <c r="AK241" s="473" t="str">
        <f t="shared" si="74"/>
        <v/>
      </c>
      <c r="AM241" s="491" t="str">
        <f t="shared" si="75"/>
        <v/>
      </c>
      <c r="AO241" s="491" t="str">
        <f t="shared" si="76"/>
        <v/>
      </c>
      <c r="AQ241" s="491" t="str">
        <f t="shared" si="77"/>
        <v/>
      </c>
    </row>
    <row r="242" spans="5:43" customFormat="1" ht="11.25">
      <c r="E242" s="491" t="str">
        <f t="shared" si="63"/>
        <v/>
      </c>
      <c r="G242" s="491" t="str">
        <f t="shared" si="63"/>
        <v/>
      </c>
      <c r="I242" s="491" t="str">
        <f t="shared" si="64"/>
        <v/>
      </c>
      <c r="K242" s="491" t="str">
        <f t="shared" si="65"/>
        <v/>
      </c>
      <c r="M242" s="491" t="str">
        <f t="shared" si="66"/>
        <v/>
      </c>
      <c r="O242" s="491" t="str">
        <f t="shared" si="67"/>
        <v/>
      </c>
      <c r="P242" s="464"/>
      <c r="Q242" s="472" t="str">
        <f t="shared" si="62"/>
        <v/>
      </c>
      <c r="S242" s="491" t="str">
        <f t="shared" si="68"/>
        <v/>
      </c>
      <c r="T242" s="464"/>
      <c r="U242" s="472" t="str">
        <f t="shared" ref="U242:U300" si="78">IF(OR($B242=0,T242=0),"",T242/$B242)</f>
        <v/>
      </c>
      <c r="V242" s="464"/>
      <c r="W242" s="472" t="str">
        <f t="shared" ref="W242:W300" si="79">IF(OR($B242=0,V242=0),"",V242/$B242)</f>
        <v/>
      </c>
      <c r="X242" s="464"/>
      <c r="Y242" s="472" t="str">
        <f t="shared" ref="Y242:Y300" si="80">IF(OR($B242=0,X242=0),"",X242/$B242)</f>
        <v/>
      </c>
      <c r="AA242" s="491" t="str">
        <f t="shared" si="69"/>
        <v/>
      </c>
      <c r="AC242" s="491" t="str">
        <f t="shared" si="70"/>
        <v/>
      </c>
      <c r="AE242" s="491" t="str">
        <f t="shared" si="71"/>
        <v/>
      </c>
      <c r="AG242" s="491" t="str">
        <f t="shared" si="72"/>
        <v/>
      </c>
      <c r="AI242" s="491" t="str">
        <f t="shared" si="73"/>
        <v/>
      </c>
      <c r="AJ242" s="466"/>
      <c r="AK242" s="473" t="str">
        <f t="shared" si="74"/>
        <v/>
      </c>
      <c r="AM242" s="491" t="str">
        <f t="shared" si="75"/>
        <v/>
      </c>
      <c r="AO242" s="491" t="str">
        <f t="shared" si="76"/>
        <v/>
      </c>
      <c r="AQ242" s="491" t="str">
        <f t="shared" si="77"/>
        <v/>
      </c>
    </row>
    <row r="243" spans="5:43" customFormat="1" ht="11.25">
      <c r="E243" s="491" t="str">
        <f t="shared" si="63"/>
        <v/>
      </c>
      <c r="G243" s="491" t="str">
        <f t="shared" si="63"/>
        <v/>
      </c>
      <c r="I243" s="491" t="str">
        <f t="shared" si="64"/>
        <v/>
      </c>
      <c r="K243" s="491" t="str">
        <f t="shared" si="65"/>
        <v/>
      </c>
      <c r="M243" s="491" t="str">
        <f t="shared" si="66"/>
        <v/>
      </c>
      <c r="O243" s="491" t="str">
        <f t="shared" si="67"/>
        <v/>
      </c>
      <c r="P243" s="464"/>
      <c r="Q243" s="472" t="str">
        <f t="shared" si="62"/>
        <v/>
      </c>
      <c r="S243" s="491" t="str">
        <f t="shared" si="68"/>
        <v/>
      </c>
      <c r="T243" s="464"/>
      <c r="U243" s="472" t="str">
        <f t="shared" si="78"/>
        <v/>
      </c>
      <c r="V243" s="464"/>
      <c r="W243" s="472" t="str">
        <f t="shared" si="79"/>
        <v/>
      </c>
      <c r="X243" s="464"/>
      <c r="Y243" s="472" t="str">
        <f t="shared" si="80"/>
        <v/>
      </c>
      <c r="AA243" s="491" t="str">
        <f t="shared" si="69"/>
        <v/>
      </c>
      <c r="AC243" s="491" t="str">
        <f t="shared" si="70"/>
        <v/>
      </c>
      <c r="AE243" s="491" t="str">
        <f t="shared" si="71"/>
        <v/>
      </c>
      <c r="AG243" s="491" t="str">
        <f t="shared" si="72"/>
        <v/>
      </c>
      <c r="AI243" s="491" t="str">
        <f t="shared" si="73"/>
        <v/>
      </c>
      <c r="AJ243" s="466"/>
      <c r="AK243" s="473" t="str">
        <f t="shared" si="74"/>
        <v/>
      </c>
      <c r="AM243" s="491" t="str">
        <f t="shared" si="75"/>
        <v/>
      </c>
      <c r="AO243" s="491" t="str">
        <f t="shared" si="76"/>
        <v/>
      </c>
      <c r="AQ243" s="491" t="str">
        <f t="shared" si="77"/>
        <v/>
      </c>
    </row>
    <row r="244" spans="5:43" customFormat="1" ht="11.25">
      <c r="E244" s="491" t="str">
        <f t="shared" si="63"/>
        <v/>
      </c>
      <c r="G244" s="491" t="str">
        <f t="shared" si="63"/>
        <v/>
      </c>
      <c r="I244" s="491" t="str">
        <f t="shared" si="64"/>
        <v/>
      </c>
      <c r="K244" s="491" t="str">
        <f t="shared" si="65"/>
        <v/>
      </c>
      <c r="M244" s="491" t="str">
        <f t="shared" si="66"/>
        <v/>
      </c>
      <c r="O244" s="491" t="str">
        <f t="shared" si="67"/>
        <v/>
      </c>
      <c r="P244" s="464"/>
      <c r="Q244" s="472" t="str">
        <f t="shared" si="62"/>
        <v/>
      </c>
      <c r="S244" s="491" t="str">
        <f t="shared" si="68"/>
        <v/>
      </c>
      <c r="T244" s="464"/>
      <c r="U244" s="472" t="str">
        <f t="shared" si="78"/>
        <v/>
      </c>
      <c r="V244" s="464"/>
      <c r="W244" s="472" t="str">
        <f t="shared" si="79"/>
        <v/>
      </c>
      <c r="X244" s="464"/>
      <c r="Y244" s="472" t="str">
        <f t="shared" si="80"/>
        <v/>
      </c>
      <c r="AA244" s="491" t="str">
        <f t="shared" si="69"/>
        <v/>
      </c>
      <c r="AC244" s="491" t="str">
        <f t="shared" si="70"/>
        <v/>
      </c>
      <c r="AE244" s="491" t="str">
        <f t="shared" si="71"/>
        <v/>
      </c>
      <c r="AG244" s="491" t="str">
        <f t="shared" si="72"/>
        <v/>
      </c>
      <c r="AI244" s="491" t="str">
        <f t="shared" si="73"/>
        <v/>
      </c>
      <c r="AJ244" s="466"/>
      <c r="AK244" s="473" t="str">
        <f t="shared" si="74"/>
        <v/>
      </c>
      <c r="AM244" s="491" t="str">
        <f t="shared" si="75"/>
        <v/>
      </c>
      <c r="AO244" s="491" t="str">
        <f t="shared" si="76"/>
        <v/>
      </c>
      <c r="AQ244" s="491" t="str">
        <f t="shared" si="77"/>
        <v/>
      </c>
    </row>
    <row r="245" spans="5:43" customFormat="1" ht="11.25">
      <c r="E245" s="491" t="str">
        <f t="shared" si="63"/>
        <v/>
      </c>
      <c r="G245" s="491" t="str">
        <f t="shared" si="63"/>
        <v/>
      </c>
      <c r="I245" s="491" t="str">
        <f t="shared" si="64"/>
        <v/>
      </c>
      <c r="K245" s="491" t="str">
        <f t="shared" si="65"/>
        <v/>
      </c>
      <c r="M245" s="491" t="str">
        <f t="shared" si="66"/>
        <v/>
      </c>
      <c r="O245" s="491" t="str">
        <f t="shared" si="67"/>
        <v/>
      </c>
      <c r="P245" s="464"/>
      <c r="Q245" s="472" t="str">
        <f t="shared" si="62"/>
        <v/>
      </c>
      <c r="S245" s="491" t="str">
        <f t="shared" si="68"/>
        <v/>
      </c>
      <c r="T245" s="464"/>
      <c r="U245" s="472" t="str">
        <f t="shared" si="78"/>
        <v/>
      </c>
      <c r="V245" s="464"/>
      <c r="W245" s="472" t="str">
        <f t="shared" si="79"/>
        <v/>
      </c>
      <c r="X245" s="464"/>
      <c r="Y245" s="472" t="str">
        <f t="shared" si="80"/>
        <v/>
      </c>
      <c r="AA245" s="491" t="str">
        <f t="shared" si="69"/>
        <v/>
      </c>
      <c r="AC245" s="491" t="str">
        <f t="shared" si="70"/>
        <v/>
      </c>
      <c r="AE245" s="491" t="str">
        <f t="shared" si="71"/>
        <v/>
      </c>
      <c r="AG245" s="491" t="str">
        <f t="shared" si="72"/>
        <v/>
      </c>
      <c r="AI245" s="491" t="str">
        <f t="shared" si="73"/>
        <v/>
      </c>
      <c r="AJ245" s="466"/>
      <c r="AK245" s="473" t="str">
        <f t="shared" si="74"/>
        <v/>
      </c>
      <c r="AM245" s="491" t="str">
        <f t="shared" si="75"/>
        <v/>
      </c>
      <c r="AO245" s="491" t="str">
        <f t="shared" si="76"/>
        <v/>
      </c>
      <c r="AQ245" s="491" t="str">
        <f t="shared" si="77"/>
        <v/>
      </c>
    </row>
    <row r="246" spans="5:43" customFormat="1" ht="11.25">
      <c r="E246" s="491" t="str">
        <f t="shared" si="63"/>
        <v/>
      </c>
      <c r="G246" s="491" t="str">
        <f t="shared" si="63"/>
        <v/>
      </c>
      <c r="I246" s="491" t="str">
        <f t="shared" si="64"/>
        <v/>
      </c>
      <c r="K246" s="491" t="str">
        <f t="shared" si="65"/>
        <v/>
      </c>
      <c r="M246" s="491" t="str">
        <f t="shared" si="66"/>
        <v/>
      </c>
      <c r="O246" s="491" t="str">
        <f t="shared" si="67"/>
        <v/>
      </c>
      <c r="P246" s="464"/>
      <c r="Q246" s="472" t="str">
        <f t="shared" si="62"/>
        <v/>
      </c>
      <c r="S246" s="491" t="str">
        <f t="shared" si="68"/>
        <v/>
      </c>
      <c r="T246" s="464"/>
      <c r="U246" s="472" t="str">
        <f t="shared" si="78"/>
        <v/>
      </c>
      <c r="V246" s="464"/>
      <c r="W246" s="472" t="str">
        <f t="shared" si="79"/>
        <v/>
      </c>
      <c r="X246" s="464"/>
      <c r="Y246" s="472" t="str">
        <f t="shared" si="80"/>
        <v/>
      </c>
      <c r="AA246" s="491" t="str">
        <f t="shared" si="69"/>
        <v/>
      </c>
      <c r="AC246" s="491" t="str">
        <f t="shared" si="70"/>
        <v/>
      </c>
      <c r="AE246" s="491" t="str">
        <f t="shared" si="71"/>
        <v/>
      </c>
      <c r="AG246" s="491" t="str">
        <f t="shared" si="72"/>
        <v/>
      </c>
      <c r="AI246" s="491" t="str">
        <f t="shared" si="73"/>
        <v/>
      </c>
      <c r="AJ246" s="466"/>
      <c r="AK246" s="473" t="str">
        <f t="shared" si="74"/>
        <v/>
      </c>
      <c r="AM246" s="491" t="str">
        <f t="shared" si="75"/>
        <v/>
      </c>
      <c r="AO246" s="491" t="str">
        <f t="shared" si="76"/>
        <v/>
      </c>
      <c r="AQ246" s="491" t="str">
        <f t="shared" si="77"/>
        <v/>
      </c>
    </row>
    <row r="247" spans="5:43" customFormat="1" ht="11.25">
      <c r="E247" s="491" t="str">
        <f t="shared" si="63"/>
        <v/>
      </c>
      <c r="G247" s="491" t="str">
        <f t="shared" si="63"/>
        <v/>
      </c>
      <c r="I247" s="491" t="str">
        <f t="shared" si="64"/>
        <v/>
      </c>
      <c r="K247" s="491" t="str">
        <f t="shared" si="65"/>
        <v/>
      </c>
      <c r="M247" s="491" t="str">
        <f t="shared" si="66"/>
        <v/>
      </c>
      <c r="O247" s="491" t="str">
        <f t="shared" si="67"/>
        <v/>
      </c>
      <c r="P247" s="464"/>
      <c r="Q247" s="472" t="str">
        <f t="shared" si="62"/>
        <v/>
      </c>
      <c r="S247" s="491" t="str">
        <f t="shared" si="68"/>
        <v/>
      </c>
      <c r="T247" s="464"/>
      <c r="U247" s="472" t="str">
        <f t="shared" si="78"/>
        <v/>
      </c>
      <c r="V247" s="464"/>
      <c r="W247" s="472" t="str">
        <f t="shared" si="79"/>
        <v/>
      </c>
      <c r="X247" s="464"/>
      <c r="Y247" s="472" t="str">
        <f t="shared" si="80"/>
        <v/>
      </c>
      <c r="AA247" s="491" t="str">
        <f t="shared" si="69"/>
        <v/>
      </c>
      <c r="AC247" s="491" t="str">
        <f t="shared" si="70"/>
        <v/>
      </c>
      <c r="AE247" s="491" t="str">
        <f t="shared" si="71"/>
        <v/>
      </c>
      <c r="AG247" s="491" t="str">
        <f t="shared" si="72"/>
        <v/>
      </c>
      <c r="AI247" s="491" t="str">
        <f t="shared" si="73"/>
        <v/>
      </c>
      <c r="AJ247" s="466"/>
      <c r="AK247" s="473" t="str">
        <f t="shared" si="74"/>
        <v/>
      </c>
      <c r="AM247" s="491" t="str">
        <f t="shared" si="75"/>
        <v/>
      </c>
      <c r="AO247" s="491" t="str">
        <f t="shared" si="76"/>
        <v/>
      </c>
      <c r="AQ247" s="491" t="str">
        <f t="shared" si="77"/>
        <v/>
      </c>
    </row>
    <row r="248" spans="5:43" customFormat="1" ht="11.25">
      <c r="E248" s="491" t="str">
        <f t="shared" si="63"/>
        <v/>
      </c>
      <c r="G248" s="491" t="str">
        <f t="shared" si="63"/>
        <v/>
      </c>
      <c r="I248" s="491" t="str">
        <f t="shared" si="64"/>
        <v/>
      </c>
      <c r="K248" s="491" t="str">
        <f t="shared" si="65"/>
        <v/>
      </c>
      <c r="M248" s="491" t="str">
        <f t="shared" si="66"/>
        <v/>
      </c>
      <c r="O248" s="491" t="str">
        <f t="shared" si="67"/>
        <v/>
      </c>
      <c r="P248" s="464"/>
      <c r="Q248" s="472" t="str">
        <f t="shared" si="62"/>
        <v/>
      </c>
      <c r="S248" s="491" t="str">
        <f t="shared" si="68"/>
        <v/>
      </c>
      <c r="T248" s="464"/>
      <c r="U248" s="472" t="str">
        <f t="shared" si="78"/>
        <v/>
      </c>
      <c r="V248" s="464"/>
      <c r="W248" s="472" t="str">
        <f t="shared" si="79"/>
        <v/>
      </c>
      <c r="X248" s="464"/>
      <c r="Y248" s="472" t="str">
        <f t="shared" si="80"/>
        <v/>
      </c>
      <c r="AA248" s="491" t="str">
        <f t="shared" si="69"/>
        <v/>
      </c>
      <c r="AC248" s="491" t="str">
        <f t="shared" si="70"/>
        <v/>
      </c>
      <c r="AE248" s="491" t="str">
        <f t="shared" si="71"/>
        <v/>
      </c>
      <c r="AG248" s="491" t="str">
        <f t="shared" si="72"/>
        <v/>
      </c>
      <c r="AI248" s="491" t="str">
        <f t="shared" si="73"/>
        <v/>
      </c>
      <c r="AJ248" s="466"/>
      <c r="AK248" s="473" t="str">
        <f t="shared" si="74"/>
        <v/>
      </c>
      <c r="AM248" s="491" t="str">
        <f t="shared" si="75"/>
        <v/>
      </c>
      <c r="AO248" s="491" t="str">
        <f t="shared" si="76"/>
        <v/>
      </c>
      <c r="AQ248" s="491" t="str">
        <f t="shared" si="77"/>
        <v/>
      </c>
    </row>
    <row r="249" spans="5:43" customFormat="1" ht="11.25">
      <c r="E249" s="491" t="str">
        <f t="shared" si="63"/>
        <v/>
      </c>
      <c r="G249" s="491" t="str">
        <f t="shared" si="63"/>
        <v/>
      </c>
      <c r="I249" s="491" t="str">
        <f t="shared" si="64"/>
        <v/>
      </c>
      <c r="K249" s="491" t="str">
        <f t="shared" si="65"/>
        <v/>
      </c>
      <c r="M249" s="491" t="str">
        <f t="shared" si="66"/>
        <v/>
      </c>
      <c r="O249" s="491" t="str">
        <f t="shared" si="67"/>
        <v/>
      </c>
      <c r="P249" s="464"/>
      <c r="Q249" s="472" t="str">
        <f t="shared" ref="Q249:Q300" si="81">IF(OR($B249=0,P249=0),"",P249/$B249)</f>
        <v/>
      </c>
      <c r="S249" s="491" t="str">
        <f t="shared" si="68"/>
        <v/>
      </c>
      <c r="T249" s="464"/>
      <c r="U249" s="472" t="str">
        <f t="shared" si="78"/>
        <v/>
      </c>
      <c r="V249" s="464"/>
      <c r="W249" s="472" t="str">
        <f t="shared" si="79"/>
        <v/>
      </c>
      <c r="X249" s="464"/>
      <c r="Y249" s="472" t="str">
        <f t="shared" si="80"/>
        <v/>
      </c>
      <c r="AA249" s="491" t="str">
        <f t="shared" si="69"/>
        <v/>
      </c>
      <c r="AC249" s="491" t="str">
        <f t="shared" si="70"/>
        <v/>
      </c>
      <c r="AE249" s="491" t="str">
        <f t="shared" si="71"/>
        <v/>
      </c>
      <c r="AG249" s="491" t="str">
        <f t="shared" si="72"/>
        <v/>
      </c>
      <c r="AI249" s="491" t="str">
        <f t="shared" si="73"/>
        <v/>
      </c>
      <c r="AJ249" s="466"/>
      <c r="AK249" s="473" t="str">
        <f t="shared" si="74"/>
        <v/>
      </c>
      <c r="AM249" s="491" t="str">
        <f t="shared" si="75"/>
        <v/>
      </c>
      <c r="AO249" s="491" t="str">
        <f t="shared" si="76"/>
        <v/>
      </c>
      <c r="AQ249" s="491" t="str">
        <f t="shared" si="77"/>
        <v/>
      </c>
    </row>
    <row r="250" spans="5:43" customFormat="1" ht="11.25">
      <c r="E250" s="491" t="str">
        <f t="shared" si="63"/>
        <v/>
      </c>
      <c r="G250" s="491" t="str">
        <f t="shared" si="63"/>
        <v/>
      </c>
      <c r="I250" s="491" t="str">
        <f t="shared" si="64"/>
        <v/>
      </c>
      <c r="K250" s="491" t="str">
        <f t="shared" si="65"/>
        <v/>
      </c>
      <c r="M250" s="491" t="str">
        <f t="shared" si="66"/>
        <v/>
      </c>
      <c r="O250" s="491" t="str">
        <f t="shared" si="67"/>
        <v/>
      </c>
      <c r="P250" s="464"/>
      <c r="Q250" s="472" t="str">
        <f t="shared" si="81"/>
        <v/>
      </c>
      <c r="S250" s="491" t="str">
        <f t="shared" si="68"/>
        <v/>
      </c>
      <c r="T250" s="464"/>
      <c r="U250" s="472" t="str">
        <f t="shared" si="78"/>
        <v/>
      </c>
      <c r="V250" s="464"/>
      <c r="W250" s="472" t="str">
        <f t="shared" si="79"/>
        <v/>
      </c>
      <c r="X250" s="464"/>
      <c r="Y250" s="472" t="str">
        <f t="shared" si="80"/>
        <v/>
      </c>
      <c r="AA250" s="491" t="str">
        <f t="shared" si="69"/>
        <v/>
      </c>
      <c r="AC250" s="491" t="str">
        <f t="shared" si="70"/>
        <v/>
      </c>
      <c r="AE250" s="491" t="str">
        <f t="shared" si="71"/>
        <v/>
      </c>
      <c r="AG250" s="491" t="str">
        <f t="shared" si="72"/>
        <v/>
      </c>
      <c r="AI250" s="491" t="str">
        <f t="shared" si="73"/>
        <v/>
      </c>
      <c r="AJ250" s="466"/>
      <c r="AK250" s="473" t="str">
        <f t="shared" si="74"/>
        <v/>
      </c>
      <c r="AM250" s="491" t="str">
        <f t="shared" si="75"/>
        <v/>
      </c>
      <c r="AO250" s="491" t="str">
        <f t="shared" si="76"/>
        <v/>
      </c>
      <c r="AQ250" s="491" t="str">
        <f t="shared" si="77"/>
        <v/>
      </c>
    </row>
    <row r="251" spans="5:43" customFormat="1" ht="11.25">
      <c r="E251" s="491" t="str">
        <f t="shared" si="63"/>
        <v/>
      </c>
      <c r="G251" s="491" t="str">
        <f t="shared" si="63"/>
        <v/>
      </c>
      <c r="I251" s="491" t="str">
        <f t="shared" si="64"/>
        <v/>
      </c>
      <c r="K251" s="491" t="str">
        <f t="shared" si="65"/>
        <v/>
      </c>
      <c r="M251" s="491" t="str">
        <f t="shared" si="66"/>
        <v/>
      </c>
      <c r="O251" s="491" t="str">
        <f t="shared" si="67"/>
        <v/>
      </c>
      <c r="P251" s="464"/>
      <c r="Q251" s="472" t="str">
        <f t="shared" si="81"/>
        <v/>
      </c>
      <c r="S251" s="491" t="str">
        <f t="shared" si="68"/>
        <v/>
      </c>
      <c r="T251" s="464"/>
      <c r="U251" s="472" t="str">
        <f t="shared" si="78"/>
        <v/>
      </c>
      <c r="V251" s="464"/>
      <c r="W251" s="472" t="str">
        <f t="shared" si="79"/>
        <v/>
      </c>
      <c r="X251" s="464"/>
      <c r="Y251" s="472" t="str">
        <f t="shared" si="80"/>
        <v/>
      </c>
      <c r="AA251" s="491" t="str">
        <f t="shared" si="69"/>
        <v/>
      </c>
      <c r="AC251" s="491" t="str">
        <f t="shared" si="70"/>
        <v/>
      </c>
      <c r="AE251" s="491" t="str">
        <f t="shared" si="71"/>
        <v/>
      </c>
      <c r="AG251" s="491" t="str">
        <f t="shared" si="72"/>
        <v/>
      </c>
      <c r="AI251" s="491" t="str">
        <f t="shared" si="73"/>
        <v/>
      </c>
      <c r="AJ251" s="466"/>
      <c r="AK251" s="473" t="str">
        <f t="shared" si="74"/>
        <v/>
      </c>
      <c r="AM251" s="491" t="str">
        <f t="shared" si="75"/>
        <v/>
      </c>
      <c r="AO251" s="491" t="str">
        <f t="shared" si="76"/>
        <v/>
      </c>
      <c r="AQ251" s="491" t="str">
        <f t="shared" si="77"/>
        <v/>
      </c>
    </row>
    <row r="252" spans="5:43" customFormat="1" ht="11.25">
      <c r="E252" s="491" t="str">
        <f t="shared" si="63"/>
        <v/>
      </c>
      <c r="G252" s="491" t="str">
        <f t="shared" si="63"/>
        <v/>
      </c>
      <c r="I252" s="491" t="str">
        <f t="shared" si="64"/>
        <v/>
      </c>
      <c r="K252" s="491" t="str">
        <f t="shared" si="65"/>
        <v/>
      </c>
      <c r="M252" s="491" t="str">
        <f t="shared" si="66"/>
        <v/>
      </c>
      <c r="O252" s="491" t="str">
        <f t="shared" si="67"/>
        <v/>
      </c>
      <c r="P252" s="464"/>
      <c r="Q252" s="472" t="str">
        <f t="shared" si="81"/>
        <v/>
      </c>
      <c r="S252" s="491" t="str">
        <f t="shared" si="68"/>
        <v/>
      </c>
      <c r="T252" s="464"/>
      <c r="U252" s="472" t="str">
        <f t="shared" si="78"/>
        <v/>
      </c>
      <c r="V252" s="464"/>
      <c r="W252" s="472" t="str">
        <f t="shared" si="79"/>
        <v/>
      </c>
      <c r="X252" s="464"/>
      <c r="Y252" s="472" t="str">
        <f t="shared" si="80"/>
        <v/>
      </c>
      <c r="AA252" s="491" t="str">
        <f t="shared" si="69"/>
        <v/>
      </c>
      <c r="AC252" s="491" t="str">
        <f t="shared" si="70"/>
        <v/>
      </c>
      <c r="AE252" s="491" t="str">
        <f t="shared" si="71"/>
        <v/>
      </c>
      <c r="AG252" s="491" t="str">
        <f t="shared" si="72"/>
        <v/>
      </c>
      <c r="AI252" s="491" t="str">
        <f t="shared" si="73"/>
        <v/>
      </c>
      <c r="AJ252" s="466"/>
      <c r="AK252" s="473" t="str">
        <f t="shared" si="74"/>
        <v/>
      </c>
      <c r="AM252" s="491" t="str">
        <f t="shared" si="75"/>
        <v/>
      </c>
      <c r="AO252" s="491" t="str">
        <f t="shared" si="76"/>
        <v/>
      </c>
      <c r="AQ252" s="491" t="str">
        <f t="shared" si="77"/>
        <v/>
      </c>
    </row>
    <row r="253" spans="5:43" customFormat="1" ht="11.25">
      <c r="E253" s="491" t="str">
        <f t="shared" si="63"/>
        <v/>
      </c>
      <c r="G253" s="491" t="str">
        <f t="shared" si="63"/>
        <v/>
      </c>
      <c r="I253" s="491" t="str">
        <f t="shared" si="64"/>
        <v/>
      </c>
      <c r="K253" s="491" t="str">
        <f t="shared" si="65"/>
        <v/>
      </c>
      <c r="M253" s="491" t="str">
        <f t="shared" si="66"/>
        <v/>
      </c>
      <c r="O253" s="491" t="str">
        <f t="shared" si="67"/>
        <v/>
      </c>
      <c r="P253" s="464"/>
      <c r="Q253" s="472" t="str">
        <f t="shared" si="81"/>
        <v/>
      </c>
      <c r="S253" s="491" t="str">
        <f t="shared" si="68"/>
        <v/>
      </c>
      <c r="T253" s="464"/>
      <c r="U253" s="472" t="str">
        <f t="shared" si="78"/>
        <v/>
      </c>
      <c r="V253" s="464"/>
      <c r="W253" s="472" t="str">
        <f t="shared" si="79"/>
        <v/>
      </c>
      <c r="X253" s="464"/>
      <c r="Y253" s="472" t="str">
        <f t="shared" si="80"/>
        <v/>
      </c>
      <c r="AA253" s="491" t="str">
        <f t="shared" si="69"/>
        <v/>
      </c>
      <c r="AC253" s="491" t="str">
        <f t="shared" si="70"/>
        <v/>
      </c>
      <c r="AE253" s="491" t="str">
        <f t="shared" si="71"/>
        <v/>
      </c>
      <c r="AG253" s="491" t="str">
        <f t="shared" si="72"/>
        <v/>
      </c>
      <c r="AI253" s="491" t="str">
        <f t="shared" si="73"/>
        <v/>
      </c>
      <c r="AJ253" s="466"/>
      <c r="AK253" s="473" t="str">
        <f t="shared" si="74"/>
        <v/>
      </c>
      <c r="AM253" s="491" t="str">
        <f t="shared" si="75"/>
        <v/>
      </c>
      <c r="AO253" s="491" t="str">
        <f t="shared" si="76"/>
        <v/>
      </c>
      <c r="AQ253" s="491" t="str">
        <f t="shared" si="77"/>
        <v/>
      </c>
    </row>
    <row r="254" spans="5:43" customFormat="1" ht="11.25">
      <c r="E254" s="491" t="str">
        <f t="shared" si="63"/>
        <v/>
      </c>
      <c r="G254" s="491" t="str">
        <f t="shared" si="63"/>
        <v/>
      </c>
      <c r="I254" s="491" t="str">
        <f t="shared" si="64"/>
        <v/>
      </c>
      <c r="K254" s="491" t="str">
        <f t="shared" si="65"/>
        <v/>
      </c>
      <c r="M254" s="491" t="str">
        <f t="shared" si="66"/>
        <v/>
      </c>
      <c r="O254" s="491" t="str">
        <f t="shared" si="67"/>
        <v/>
      </c>
      <c r="P254" s="464"/>
      <c r="Q254" s="472" t="str">
        <f t="shared" si="81"/>
        <v/>
      </c>
      <c r="S254" s="491" t="str">
        <f t="shared" si="68"/>
        <v/>
      </c>
      <c r="T254" s="464"/>
      <c r="U254" s="472" t="str">
        <f t="shared" si="78"/>
        <v/>
      </c>
      <c r="V254" s="464"/>
      <c r="W254" s="472" t="str">
        <f t="shared" si="79"/>
        <v/>
      </c>
      <c r="X254" s="464"/>
      <c r="Y254" s="472" t="str">
        <f t="shared" si="80"/>
        <v/>
      </c>
      <c r="AA254" s="491" t="str">
        <f t="shared" si="69"/>
        <v/>
      </c>
      <c r="AC254" s="491" t="str">
        <f t="shared" si="70"/>
        <v/>
      </c>
      <c r="AE254" s="491" t="str">
        <f t="shared" si="71"/>
        <v/>
      </c>
      <c r="AG254" s="491" t="str">
        <f t="shared" si="72"/>
        <v/>
      </c>
      <c r="AI254" s="491" t="str">
        <f t="shared" si="73"/>
        <v/>
      </c>
      <c r="AJ254" s="466"/>
      <c r="AK254" s="473" t="str">
        <f t="shared" si="74"/>
        <v/>
      </c>
      <c r="AM254" s="491" t="str">
        <f t="shared" si="75"/>
        <v/>
      </c>
      <c r="AO254" s="491" t="str">
        <f t="shared" si="76"/>
        <v/>
      </c>
      <c r="AQ254" s="491" t="str">
        <f t="shared" si="77"/>
        <v/>
      </c>
    </row>
    <row r="255" spans="5:43" customFormat="1" ht="11.25">
      <c r="E255" s="491" t="str">
        <f t="shared" si="63"/>
        <v/>
      </c>
      <c r="G255" s="491" t="str">
        <f t="shared" si="63"/>
        <v/>
      </c>
      <c r="I255" s="491" t="str">
        <f t="shared" si="64"/>
        <v/>
      </c>
      <c r="K255" s="491" t="str">
        <f t="shared" si="65"/>
        <v/>
      </c>
      <c r="M255" s="491" t="str">
        <f t="shared" si="66"/>
        <v/>
      </c>
      <c r="O255" s="491" t="str">
        <f t="shared" si="67"/>
        <v/>
      </c>
      <c r="P255" s="464"/>
      <c r="Q255" s="472" t="str">
        <f t="shared" si="81"/>
        <v/>
      </c>
      <c r="S255" s="491" t="str">
        <f t="shared" si="68"/>
        <v/>
      </c>
      <c r="T255" s="464"/>
      <c r="U255" s="472" t="str">
        <f t="shared" si="78"/>
        <v/>
      </c>
      <c r="V255" s="464"/>
      <c r="W255" s="472" t="str">
        <f t="shared" si="79"/>
        <v/>
      </c>
      <c r="X255" s="464"/>
      <c r="Y255" s="472" t="str">
        <f t="shared" si="80"/>
        <v/>
      </c>
      <c r="AA255" s="491" t="str">
        <f t="shared" si="69"/>
        <v/>
      </c>
      <c r="AC255" s="491" t="str">
        <f t="shared" si="70"/>
        <v/>
      </c>
      <c r="AE255" s="491" t="str">
        <f t="shared" si="71"/>
        <v/>
      </c>
      <c r="AG255" s="491" t="str">
        <f t="shared" si="72"/>
        <v/>
      </c>
      <c r="AI255" s="491" t="str">
        <f t="shared" si="73"/>
        <v/>
      </c>
      <c r="AJ255" s="466"/>
      <c r="AK255" s="473" t="str">
        <f t="shared" si="74"/>
        <v/>
      </c>
      <c r="AM255" s="491" t="str">
        <f t="shared" si="75"/>
        <v/>
      </c>
      <c r="AO255" s="491" t="str">
        <f t="shared" si="76"/>
        <v/>
      </c>
      <c r="AQ255" s="491" t="str">
        <f t="shared" si="77"/>
        <v/>
      </c>
    </row>
    <row r="256" spans="5:43" customFormat="1" ht="11.25">
      <c r="E256" s="491" t="str">
        <f t="shared" si="63"/>
        <v/>
      </c>
      <c r="G256" s="491" t="str">
        <f t="shared" si="63"/>
        <v/>
      </c>
      <c r="I256" s="491" t="str">
        <f t="shared" si="64"/>
        <v/>
      </c>
      <c r="K256" s="491" t="str">
        <f t="shared" si="65"/>
        <v/>
      </c>
      <c r="M256" s="491" t="str">
        <f t="shared" si="66"/>
        <v/>
      </c>
      <c r="O256" s="491" t="str">
        <f t="shared" si="67"/>
        <v/>
      </c>
      <c r="P256" s="464"/>
      <c r="Q256" s="472" t="str">
        <f t="shared" si="81"/>
        <v/>
      </c>
      <c r="S256" s="491" t="str">
        <f t="shared" si="68"/>
        <v/>
      </c>
      <c r="T256" s="464"/>
      <c r="U256" s="472" t="str">
        <f t="shared" si="78"/>
        <v/>
      </c>
      <c r="V256" s="464"/>
      <c r="W256" s="472" t="str">
        <f t="shared" si="79"/>
        <v/>
      </c>
      <c r="X256" s="464"/>
      <c r="Y256" s="472" t="str">
        <f t="shared" si="80"/>
        <v/>
      </c>
      <c r="AA256" s="491" t="str">
        <f t="shared" si="69"/>
        <v/>
      </c>
      <c r="AC256" s="491" t="str">
        <f t="shared" si="70"/>
        <v/>
      </c>
      <c r="AE256" s="491" t="str">
        <f t="shared" si="71"/>
        <v/>
      </c>
      <c r="AG256" s="491" t="str">
        <f t="shared" si="72"/>
        <v/>
      </c>
      <c r="AI256" s="491" t="str">
        <f t="shared" si="73"/>
        <v/>
      </c>
      <c r="AJ256" s="466"/>
      <c r="AK256" s="473" t="str">
        <f t="shared" si="74"/>
        <v/>
      </c>
      <c r="AM256" s="491" t="str">
        <f t="shared" si="75"/>
        <v/>
      </c>
      <c r="AO256" s="491" t="str">
        <f t="shared" si="76"/>
        <v/>
      </c>
      <c r="AQ256" s="491" t="str">
        <f t="shared" si="77"/>
        <v/>
      </c>
    </row>
    <row r="257" spans="5:43" customFormat="1" ht="11.25">
      <c r="E257" s="491" t="str">
        <f t="shared" si="63"/>
        <v/>
      </c>
      <c r="G257" s="491" t="str">
        <f t="shared" si="63"/>
        <v/>
      </c>
      <c r="I257" s="491" t="str">
        <f t="shared" si="64"/>
        <v/>
      </c>
      <c r="K257" s="491" t="str">
        <f t="shared" si="65"/>
        <v/>
      </c>
      <c r="M257" s="491" t="str">
        <f t="shared" si="66"/>
        <v/>
      </c>
      <c r="O257" s="491" t="str">
        <f t="shared" si="67"/>
        <v/>
      </c>
      <c r="P257" s="464"/>
      <c r="Q257" s="472" t="str">
        <f t="shared" si="81"/>
        <v/>
      </c>
      <c r="S257" s="491" t="str">
        <f t="shared" si="68"/>
        <v/>
      </c>
      <c r="T257" s="464"/>
      <c r="U257" s="472" t="str">
        <f t="shared" si="78"/>
        <v/>
      </c>
      <c r="V257" s="464"/>
      <c r="W257" s="472" t="str">
        <f t="shared" si="79"/>
        <v/>
      </c>
      <c r="X257" s="464"/>
      <c r="Y257" s="472" t="str">
        <f t="shared" si="80"/>
        <v/>
      </c>
      <c r="AA257" s="491" t="str">
        <f t="shared" si="69"/>
        <v/>
      </c>
      <c r="AC257" s="491" t="str">
        <f t="shared" si="70"/>
        <v/>
      </c>
      <c r="AE257" s="491" t="str">
        <f t="shared" si="71"/>
        <v/>
      </c>
      <c r="AG257" s="491" t="str">
        <f t="shared" si="72"/>
        <v/>
      </c>
      <c r="AI257" s="491" t="str">
        <f t="shared" si="73"/>
        <v/>
      </c>
      <c r="AJ257" s="466"/>
      <c r="AK257" s="473" t="str">
        <f t="shared" si="74"/>
        <v/>
      </c>
      <c r="AM257" s="491" t="str">
        <f t="shared" si="75"/>
        <v/>
      </c>
      <c r="AO257" s="491" t="str">
        <f t="shared" si="76"/>
        <v/>
      </c>
      <c r="AQ257" s="491" t="str">
        <f t="shared" si="77"/>
        <v/>
      </c>
    </row>
    <row r="258" spans="5:43" customFormat="1" ht="11.25">
      <c r="E258" s="491" t="str">
        <f t="shared" si="63"/>
        <v/>
      </c>
      <c r="G258" s="491" t="str">
        <f t="shared" si="63"/>
        <v/>
      </c>
      <c r="I258" s="491" t="str">
        <f t="shared" si="64"/>
        <v/>
      </c>
      <c r="K258" s="491" t="str">
        <f t="shared" si="65"/>
        <v/>
      </c>
      <c r="M258" s="491" t="str">
        <f t="shared" si="66"/>
        <v/>
      </c>
      <c r="O258" s="491" t="str">
        <f t="shared" si="67"/>
        <v/>
      </c>
      <c r="P258" s="464"/>
      <c r="Q258" s="472" t="str">
        <f t="shared" si="81"/>
        <v/>
      </c>
      <c r="S258" s="491" t="str">
        <f t="shared" si="68"/>
        <v/>
      </c>
      <c r="T258" s="464"/>
      <c r="U258" s="472" t="str">
        <f t="shared" si="78"/>
        <v/>
      </c>
      <c r="V258" s="464"/>
      <c r="W258" s="472" t="str">
        <f t="shared" si="79"/>
        <v/>
      </c>
      <c r="X258" s="464"/>
      <c r="Y258" s="472" t="str">
        <f t="shared" si="80"/>
        <v/>
      </c>
      <c r="AA258" s="491" t="str">
        <f t="shared" si="69"/>
        <v/>
      </c>
      <c r="AC258" s="491" t="str">
        <f t="shared" si="70"/>
        <v/>
      </c>
      <c r="AE258" s="491" t="str">
        <f t="shared" si="71"/>
        <v/>
      </c>
      <c r="AG258" s="491" t="str">
        <f t="shared" si="72"/>
        <v/>
      </c>
      <c r="AI258" s="491" t="str">
        <f t="shared" si="73"/>
        <v/>
      </c>
      <c r="AJ258" s="466"/>
      <c r="AK258" s="473" t="str">
        <f t="shared" si="74"/>
        <v/>
      </c>
      <c r="AM258" s="491" t="str">
        <f t="shared" si="75"/>
        <v/>
      </c>
      <c r="AO258" s="491" t="str">
        <f t="shared" si="76"/>
        <v/>
      </c>
      <c r="AQ258" s="491" t="str">
        <f t="shared" si="77"/>
        <v/>
      </c>
    </row>
    <row r="259" spans="5:43" customFormat="1" ht="11.25">
      <c r="E259" s="491" t="str">
        <f t="shared" si="63"/>
        <v/>
      </c>
      <c r="G259" s="491" t="str">
        <f t="shared" si="63"/>
        <v/>
      </c>
      <c r="I259" s="491" t="str">
        <f t="shared" si="64"/>
        <v/>
      </c>
      <c r="K259" s="491" t="str">
        <f t="shared" si="65"/>
        <v/>
      </c>
      <c r="M259" s="491" t="str">
        <f t="shared" si="66"/>
        <v/>
      </c>
      <c r="O259" s="491" t="str">
        <f t="shared" si="67"/>
        <v/>
      </c>
      <c r="P259" s="464"/>
      <c r="Q259" s="472" t="str">
        <f t="shared" si="81"/>
        <v/>
      </c>
      <c r="S259" s="491" t="str">
        <f t="shared" si="68"/>
        <v/>
      </c>
      <c r="T259" s="464"/>
      <c r="U259" s="472" t="str">
        <f t="shared" si="78"/>
        <v/>
      </c>
      <c r="V259" s="464"/>
      <c r="W259" s="472" t="str">
        <f t="shared" si="79"/>
        <v/>
      </c>
      <c r="X259" s="464"/>
      <c r="Y259" s="472" t="str">
        <f t="shared" si="80"/>
        <v/>
      </c>
      <c r="AA259" s="491" t="str">
        <f t="shared" si="69"/>
        <v/>
      </c>
      <c r="AC259" s="491" t="str">
        <f t="shared" si="70"/>
        <v/>
      </c>
      <c r="AE259" s="491" t="str">
        <f t="shared" si="71"/>
        <v/>
      </c>
      <c r="AG259" s="491" t="str">
        <f t="shared" si="72"/>
        <v/>
      </c>
      <c r="AI259" s="491" t="str">
        <f t="shared" si="73"/>
        <v/>
      </c>
      <c r="AJ259" s="466"/>
      <c r="AK259" s="473" t="str">
        <f t="shared" si="74"/>
        <v/>
      </c>
      <c r="AM259" s="491" t="str">
        <f t="shared" si="75"/>
        <v/>
      </c>
      <c r="AO259" s="491" t="str">
        <f t="shared" si="76"/>
        <v/>
      </c>
      <c r="AQ259" s="491" t="str">
        <f t="shared" si="77"/>
        <v/>
      </c>
    </row>
    <row r="260" spans="5:43" customFormat="1" ht="11.25">
      <c r="E260" s="491" t="str">
        <f t="shared" si="63"/>
        <v/>
      </c>
      <c r="G260" s="491" t="str">
        <f t="shared" si="63"/>
        <v/>
      </c>
      <c r="I260" s="491" t="str">
        <f t="shared" si="64"/>
        <v/>
      </c>
      <c r="K260" s="491" t="str">
        <f t="shared" si="65"/>
        <v/>
      </c>
      <c r="M260" s="491" t="str">
        <f t="shared" si="66"/>
        <v/>
      </c>
      <c r="O260" s="491" t="str">
        <f t="shared" si="67"/>
        <v/>
      </c>
      <c r="P260" s="464"/>
      <c r="Q260" s="472" t="str">
        <f t="shared" si="81"/>
        <v/>
      </c>
      <c r="S260" s="491" t="str">
        <f t="shared" si="68"/>
        <v/>
      </c>
      <c r="T260" s="464"/>
      <c r="U260" s="472" t="str">
        <f t="shared" si="78"/>
        <v/>
      </c>
      <c r="V260" s="464"/>
      <c r="W260" s="472" t="str">
        <f t="shared" si="79"/>
        <v/>
      </c>
      <c r="X260" s="464"/>
      <c r="Y260" s="472" t="str">
        <f t="shared" si="80"/>
        <v/>
      </c>
      <c r="AA260" s="491" t="str">
        <f t="shared" si="69"/>
        <v/>
      </c>
      <c r="AC260" s="491" t="str">
        <f t="shared" si="70"/>
        <v/>
      </c>
      <c r="AE260" s="491" t="str">
        <f t="shared" si="71"/>
        <v/>
      </c>
      <c r="AG260" s="491" t="str">
        <f t="shared" si="72"/>
        <v/>
      </c>
      <c r="AI260" s="491" t="str">
        <f t="shared" si="73"/>
        <v/>
      </c>
      <c r="AJ260" s="466"/>
      <c r="AK260" s="473" t="str">
        <f t="shared" si="74"/>
        <v/>
      </c>
      <c r="AM260" s="491" t="str">
        <f t="shared" si="75"/>
        <v/>
      </c>
      <c r="AO260" s="491" t="str">
        <f t="shared" si="76"/>
        <v/>
      </c>
      <c r="AQ260" s="491" t="str">
        <f t="shared" si="77"/>
        <v/>
      </c>
    </row>
    <row r="261" spans="5:43" customFormat="1" ht="11.25">
      <c r="E261" s="491" t="str">
        <f t="shared" si="63"/>
        <v/>
      </c>
      <c r="G261" s="491" t="str">
        <f t="shared" si="63"/>
        <v/>
      </c>
      <c r="I261" s="491" t="str">
        <f t="shared" si="64"/>
        <v/>
      </c>
      <c r="K261" s="491" t="str">
        <f t="shared" si="65"/>
        <v/>
      </c>
      <c r="M261" s="491" t="str">
        <f t="shared" si="66"/>
        <v/>
      </c>
      <c r="O261" s="491" t="str">
        <f t="shared" si="67"/>
        <v/>
      </c>
      <c r="P261" s="464"/>
      <c r="Q261" s="472" t="str">
        <f t="shared" si="81"/>
        <v/>
      </c>
      <c r="S261" s="491" t="str">
        <f t="shared" si="68"/>
        <v/>
      </c>
      <c r="T261" s="464"/>
      <c r="U261" s="472" t="str">
        <f t="shared" si="78"/>
        <v/>
      </c>
      <c r="V261" s="464"/>
      <c r="W261" s="472" t="str">
        <f t="shared" si="79"/>
        <v/>
      </c>
      <c r="X261" s="464"/>
      <c r="Y261" s="472" t="str">
        <f t="shared" si="80"/>
        <v/>
      </c>
      <c r="AA261" s="491" t="str">
        <f t="shared" si="69"/>
        <v/>
      </c>
      <c r="AC261" s="491" t="str">
        <f t="shared" si="70"/>
        <v/>
      </c>
      <c r="AE261" s="491" t="str">
        <f t="shared" si="71"/>
        <v/>
      </c>
      <c r="AG261" s="491" t="str">
        <f t="shared" si="72"/>
        <v/>
      </c>
      <c r="AI261" s="491" t="str">
        <f t="shared" si="73"/>
        <v/>
      </c>
      <c r="AJ261" s="466"/>
      <c r="AK261" s="473" t="str">
        <f t="shared" si="74"/>
        <v/>
      </c>
      <c r="AM261" s="491" t="str">
        <f t="shared" si="75"/>
        <v/>
      </c>
      <c r="AO261" s="491" t="str">
        <f t="shared" si="76"/>
        <v/>
      </c>
      <c r="AQ261" s="491" t="str">
        <f t="shared" si="77"/>
        <v/>
      </c>
    </row>
    <row r="262" spans="5:43" customFormat="1" ht="11.25">
      <c r="E262" s="491" t="str">
        <f t="shared" si="63"/>
        <v/>
      </c>
      <c r="G262" s="491" t="str">
        <f t="shared" si="63"/>
        <v/>
      </c>
      <c r="I262" s="491" t="str">
        <f t="shared" si="64"/>
        <v/>
      </c>
      <c r="K262" s="491" t="str">
        <f t="shared" si="65"/>
        <v/>
      </c>
      <c r="M262" s="491" t="str">
        <f t="shared" si="66"/>
        <v/>
      </c>
      <c r="O262" s="491" t="str">
        <f t="shared" si="67"/>
        <v/>
      </c>
      <c r="P262" s="464"/>
      <c r="Q262" s="472" t="str">
        <f t="shared" si="81"/>
        <v/>
      </c>
      <c r="S262" s="491" t="str">
        <f t="shared" si="68"/>
        <v/>
      </c>
      <c r="T262" s="464"/>
      <c r="U262" s="472" t="str">
        <f t="shared" si="78"/>
        <v/>
      </c>
      <c r="V262" s="464"/>
      <c r="W262" s="472" t="str">
        <f t="shared" si="79"/>
        <v/>
      </c>
      <c r="X262" s="464"/>
      <c r="Y262" s="472" t="str">
        <f t="shared" si="80"/>
        <v/>
      </c>
      <c r="AA262" s="491" t="str">
        <f t="shared" si="69"/>
        <v/>
      </c>
      <c r="AC262" s="491" t="str">
        <f t="shared" si="70"/>
        <v/>
      </c>
      <c r="AE262" s="491" t="str">
        <f t="shared" si="71"/>
        <v/>
      </c>
      <c r="AG262" s="491" t="str">
        <f t="shared" si="72"/>
        <v/>
      </c>
      <c r="AI262" s="491" t="str">
        <f t="shared" si="73"/>
        <v/>
      </c>
      <c r="AJ262" s="466"/>
      <c r="AK262" s="473" t="str">
        <f t="shared" si="74"/>
        <v/>
      </c>
      <c r="AM262" s="491" t="str">
        <f t="shared" si="75"/>
        <v/>
      </c>
      <c r="AO262" s="491" t="str">
        <f t="shared" si="76"/>
        <v/>
      </c>
      <c r="AQ262" s="491" t="str">
        <f t="shared" si="77"/>
        <v/>
      </c>
    </row>
    <row r="263" spans="5:43" customFormat="1" ht="11.25">
      <c r="E263" s="491" t="str">
        <f t="shared" si="63"/>
        <v/>
      </c>
      <c r="G263" s="491" t="str">
        <f t="shared" si="63"/>
        <v/>
      </c>
      <c r="I263" s="491" t="str">
        <f t="shared" si="64"/>
        <v/>
      </c>
      <c r="K263" s="491" t="str">
        <f t="shared" si="65"/>
        <v/>
      </c>
      <c r="M263" s="491" t="str">
        <f t="shared" si="66"/>
        <v/>
      </c>
      <c r="O263" s="491" t="str">
        <f t="shared" si="67"/>
        <v/>
      </c>
      <c r="P263" s="464"/>
      <c r="Q263" s="472" t="str">
        <f t="shared" si="81"/>
        <v/>
      </c>
      <c r="S263" s="491" t="str">
        <f t="shared" si="68"/>
        <v/>
      </c>
      <c r="T263" s="464"/>
      <c r="U263" s="472" t="str">
        <f t="shared" si="78"/>
        <v/>
      </c>
      <c r="V263" s="464"/>
      <c r="W263" s="472" t="str">
        <f t="shared" si="79"/>
        <v/>
      </c>
      <c r="X263" s="464"/>
      <c r="Y263" s="472" t="str">
        <f t="shared" si="80"/>
        <v/>
      </c>
      <c r="AA263" s="491" t="str">
        <f t="shared" si="69"/>
        <v/>
      </c>
      <c r="AC263" s="491" t="str">
        <f t="shared" si="70"/>
        <v/>
      </c>
      <c r="AE263" s="491" t="str">
        <f t="shared" si="71"/>
        <v/>
      </c>
      <c r="AG263" s="491" t="str">
        <f t="shared" si="72"/>
        <v/>
      </c>
      <c r="AI263" s="491" t="str">
        <f t="shared" si="73"/>
        <v/>
      </c>
      <c r="AJ263" s="466"/>
      <c r="AK263" s="473" t="str">
        <f t="shared" si="74"/>
        <v/>
      </c>
      <c r="AM263" s="491" t="str">
        <f t="shared" si="75"/>
        <v/>
      </c>
      <c r="AO263" s="491" t="str">
        <f t="shared" si="76"/>
        <v/>
      </c>
      <c r="AQ263" s="491" t="str">
        <f t="shared" si="77"/>
        <v/>
      </c>
    </row>
    <row r="264" spans="5:43" customFormat="1" ht="11.25">
      <c r="E264" s="491" t="str">
        <f t="shared" si="63"/>
        <v/>
      </c>
      <c r="G264" s="491" t="str">
        <f t="shared" si="63"/>
        <v/>
      </c>
      <c r="I264" s="491" t="str">
        <f t="shared" si="64"/>
        <v/>
      </c>
      <c r="K264" s="491" t="str">
        <f t="shared" si="65"/>
        <v/>
      </c>
      <c r="M264" s="491" t="str">
        <f t="shared" si="66"/>
        <v/>
      </c>
      <c r="O264" s="491" t="str">
        <f t="shared" si="67"/>
        <v/>
      </c>
      <c r="P264" s="464"/>
      <c r="Q264" s="472" t="str">
        <f t="shared" si="81"/>
        <v/>
      </c>
      <c r="S264" s="491" t="str">
        <f t="shared" si="68"/>
        <v/>
      </c>
      <c r="T264" s="464"/>
      <c r="U264" s="472" t="str">
        <f t="shared" si="78"/>
        <v/>
      </c>
      <c r="V264" s="464"/>
      <c r="W264" s="472" t="str">
        <f t="shared" si="79"/>
        <v/>
      </c>
      <c r="X264" s="464"/>
      <c r="Y264" s="472" t="str">
        <f t="shared" si="80"/>
        <v/>
      </c>
      <c r="AA264" s="491" t="str">
        <f t="shared" si="69"/>
        <v/>
      </c>
      <c r="AC264" s="491" t="str">
        <f t="shared" si="70"/>
        <v/>
      </c>
      <c r="AE264" s="491" t="str">
        <f t="shared" si="71"/>
        <v/>
      </c>
      <c r="AG264" s="491" t="str">
        <f t="shared" si="72"/>
        <v/>
      </c>
      <c r="AI264" s="491" t="str">
        <f t="shared" si="73"/>
        <v/>
      </c>
      <c r="AJ264" s="466"/>
      <c r="AK264" s="473" t="str">
        <f t="shared" si="74"/>
        <v/>
      </c>
      <c r="AM264" s="491" t="str">
        <f t="shared" si="75"/>
        <v/>
      </c>
      <c r="AO264" s="491" t="str">
        <f t="shared" si="76"/>
        <v/>
      </c>
      <c r="AQ264" s="491" t="str">
        <f t="shared" si="77"/>
        <v/>
      </c>
    </row>
    <row r="265" spans="5:43" customFormat="1" ht="11.25">
      <c r="E265" s="491" t="str">
        <f t="shared" si="63"/>
        <v/>
      </c>
      <c r="G265" s="491" t="str">
        <f t="shared" si="63"/>
        <v/>
      </c>
      <c r="I265" s="491" t="str">
        <f t="shared" si="64"/>
        <v/>
      </c>
      <c r="K265" s="491" t="str">
        <f t="shared" si="65"/>
        <v/>
      </c>
      <c r="M265" s="491" t="str">
        <f t="shared" si="66"/>
        <v/>
      </c>
      <c r="O265" s="491" t="str">
        <f t="shared" si="67"/>
        <v/>
      </c>
      <c r="P265" s="464"/>
      <c r="Q265" s="472" t="str">
        <f t="shared" si="81"/>
        <v/>
      </c>
      <c r="S265" s="491" t="str">
        <f t="shared" si="68"/>
        <v/>
      </c>
      <c r="T265" s="464"/>
      <c r="U265" s="472" t="str">
        <f t="shared" si="78"/>
        <v/>
      </c>
      <c r="V265" s="464"/>
      <c r="W265" s="472" t="str">
        <f t="shared" si="79"/>
        <v/>
      </c>
      <c r="X265" s="464"/>
      <c r="Y265" s="472" t="str">
        <f t="shared" si="80"/>
        <v/>
      </c>
      <c r="AA265" s="491" t="str">
        <f t="shared" si="69"/>
        <v/>
      </c>
      <c r="AC265" s="491" t="str">
        <f t="shared" si="70"/>
        <v/>
      </c>
      <c r="AE265" s="491" t="str">
        <f t="shared" si="71"/>
        <v/>
      </c>
      <c r="AG265" s="491" t="str">
        <f t="shared" si="72"/>
        <v/>
      </c>
      <c r="AI265" s="491" t="str">
        <f t="shared" si="73"/>
        <v/>
      </c>
      <c r="AJ265" s="466"/>
      <c r="AK265" s="473" t="str">
        <f t="shared" si="74"/>
        <v/>
      </c>
      <c r="AM265" s="491" t="str">
        <f t="shared" si="75"/>
        <v/>
      </c>
      <c r="AO265" s="491" t="str">
        <f t="shared" si="76"/>
        <v/>
      </c>
      <c r="AQ265" s="491" t="str">
        <f t="shared" si="77"/>
        <v/>
      </c>
    </row>
    <row r="266" spans="5:43" customFormat="1" ht="11.25">
      <c r="E266" s="491" t="str">
        <f t="shared" si="63"/>
        <v/>
      </c>
      <c r="G266" s="491" t="str">
        <f t="shared" si="63"/>
        <v/>
      </c>
      <c r="I266" s="491" t="str">
        <f t="shared" si="64"/>
        <v/>
      </c>
      <c r="K266" s="491" t="str">
        <f t="shared" si="65"/>
        <v/>
      </c>
      <c r="M266" s="491" t="str">
        <f t="shared" si="66"/>
        <v/>
      </c>
      <c r="O266" s="491" t="str">
        <f t="shared" si="67"/>
        <v/>
      </c>
      <c r="P266" s="464"/>
      <c r="Q266" s="472" t="str">
        <f t="shared" si="81"/>
        <v/>
      </c>
      <c r="S266" s="491" t="str">
        <f t="shared" si="68"/>
        <v/>
      </c>
      <c r="T266" s="464"/>
      <c r="U266" s="472" t="str">
        <f t="shared" si="78"/>
        <v/>
      </c>
      <c r="V266" s="464"/>
      <c r="W266" s="472" t="str">
        <f t="shared" si="79"/>
        <v/>
      </c>
      <c r="X266" s="464"/>
      <c r="Y266" s="472" t="str">
        <f t="shared" si="80"/>
        <v/>
      </c>
      <c r="AA266" s="491" t="str">
        <f t="shared" si="69"/>
        <v/>
      </c>
      <c r="AC266" s="491" t="str">
        <f t="shared" si="70"/>
        <v/>
      </c>
      <c r="AE266" s="491" t="str">
        <f t="shared" si="71"/>
        <v/>
      </c>
      <c r="AG266" s="491" t="str">
        <f t="shared" si="72"/>
        <v/>
      </c>
      <c r="AI266" s="491" t="str">
        <f t="shared" si="73"/>
        <v/>
      </c>
      <c r="AJ266" s="466"/>
      <c r="AK266" s="473" t="str">
        <f t="shared" si="74"/>
        <v/>
      </c>
      <c r="AM266" s="491" t="str">
        <f t="shared" si="75"/>
        <v/>
      </c>
      <c r="AO266" s="491" t="str">
        <f t="shared" si="76"/>
        <v/>
      </c>
      <c r="AQ266" s="491" t="str">
        <f t="shared" si="77"/>
        <v/>
      </c>
    </row>
    <row r="267" spans="5:43" customFormat="1" ht="11.25">
      <c r="E267" s="491" t="str">
        <f t="shared" si="63"/>
        <v/>
      </c>
      <c r="G267" s="491" t="str">
        <f t="shared" si="63"/>
        <v/>
      </c>
      <c r="I267" s="491" t="str">
        <f t="shared" si="64"/>
        <v/>
      </c>
      <c r="K267" s="491" t="str">
        <f t="shared" si="65"/>
        <v/>
      </c>
      <c r="M267" s="491" t="str">
        <f t="shared" si="66"/>
        <v/>
      </c>
      <c r="O267" s="491" t="str">
        <f t="shared" si="67"/>
        <v/>
      </c>
      <c r="P267" s="464"/>
      <c r="Q267" s="472" t="str">
        <f t="shared" si="81"/>
        <v/>
      </c>
      <c r="S267" s="491" t="str">
        <f t="shared" si="68"/>
        <v/>
      </c>
      <c r="T267" s="464"/>
      <c r="U267" s="472" t="str">
        <f t="shared" si="78"/>
        <v/>
      </c>
      <c r="V267" s="464"/>
      <c r="W267" s="472" t="str">
        <f t="shared" si="79"/>
        <v/>
      </c>
      <c r="X267" s="464"/>
      <c r="Y267" s="472" t="str">
        <f t="shared" si="80"/>
        <v/>
      </c>
      <c r="AA267" s="491" t="str">
        <f t="shared" si="69"/>
        <v/>
      </c>
      <c r="AC267" s="491" t="str">
        <f t="shared" si="70"/>
        <v/>
      </c>
      <c r="AE267" s="491" t="str">
        <f t="shared" si="71"/>
        <v/>
      </c>
      <c r="AG267" s="491" t="str">
        <f t="shared" si="72"/>
        <v/>
      </c>
      <c r="AI267" s="491" t="str">
        <f t="shared" si="73"/>
        <v/>
      </c>
      <c r="AJ267" s="466"/>
      <c r="AK267" s="473" t="str">
        <f t="shared" si="74"/>
        <v/>
      </c>
      <c r="AM267" s="491" t="str">
        <f t="shared" si="75"/>
        <v/>
      </c>
      <c r="AO267" s="491" t="str">
        <f t="shared" si="76"/>
        <v/>
      </c>
      <c r="AQ267" s="491" t="str">
        <f t="shared" si="77"/>
        <v/>
      </c>
    </row>
    <row r="268" spans="5:43" customFormat="1" ht="11.25">
      <c r="E268" s="491" t="str">
        <f t="shared" si="63"/>
        <v/>
      </c>
      <c r="G268" s="491" t="str">
        <f t="shared" si="63"/>
        <v/>
      </c>
      <c r="I268" s="491" t="str">
        <f t="shared" si="64"/>
        <v/>
      </c>
      <c r="K268" s="491" t="str">
        <f t="shared" si="65"/>
        <v/>
      </c>
      <c r="M268" s="491" t="str">
        <f t="shared" si="66"/>
        <v/>
      </c>
      <c r="O268" s="491" t="str">
        <f t="shared" si="67"/>
        <v/>
      </c>
      <c r="P268" s="464"/>
      <c r="Q268" s="472" t="str">
        <f t="shared" si="81"/>
        <v/>
      </c>
      <c r="S268" s="491" t="str">
        <f t="shared" si="68"/>
        <v/>
      </c>
      <c r="T268" s="464"/>
      <c r="U268" s="472" t="str">
        <f t="shared" si="78"/>
        <v/>
      </c>
      <c r="V268" s="464"/>
      <c r="W268" s="472" t="str">
        <f t="shared" si="79"/>
        <v/>
      </c>
      <c r="X268" s="464"/>
      <c r="Y268" s="472" t="str">
        <f t="shared" si="80"/>
        <v/>
      </c>
      <c r="AA268" s="491" t="str">
        <f t="shared" si="69"/>
        <v/>
      </c>
      <c r="AC268" s="491" t="str">
        <f t="shared" si="70"/>
        <v/>
      </c>
      <c r="AE268" s="491" t="str">
        <f t="shared" si="71"/>
        <v/>
      </c>
      <c r="AG268" s="491" t="str">
        <f t="shared" si="72"/>
        <v/>
      </c>
      <c r="AI268" s="491" t="str">
        <f t="shared" si="73"/>
        <v/>
      </c>
      <c r="AJ268" s="466"/>
      <c r="AK268" s="473" t="str">
        <f t="shared" si="74"/>
        <v/>
      </c>
      <c r="AM268" s="491" t="str">
        <f t="shared" si="75"/>
        <v/>
      </c>
      <c r="AO268" s="491" t="str">
        <f t="shared" si="76"/>
        <v/>
      </c>
      <c r="AQ268" s="491" t="str">
        <f t="shared" si="77"/>
        <v/>
      </c>
    </row>
    <row r="269" spans="5:43" customFormat="1" ht="11.25">
      <c r="E269" s="491" t="str">
        <f t="shared" ref="E269:G300" si="82">IF(OR($B269=0,D269=0),"",D269/$B269)</f>
        <v/>
      </c>
      <c r="G269" s="491" t="str">
        <f t="shared" si="82"/>
        <v/>
      </c>
      <c r="I269" s="491" t="str">
        <f t="shared" ref="I269:I300" si="83">IF(OR($B269=0,H269=0),"",H269/$B269)</f>
        <v/>
      </c>
      <c r="K269" s="491" t="str">
        <f t="shared" ref="K269:K300" si="84">IF(OR($B269=0,J269=0),"",J269/$B269)</f>
        <v/>
      </c>
      <c r="M269" s="491" t="str">
        <f t="shared" ref="M269:M300" si="85">IF(OR($B269=0,L269=0),"",L269/$B269)</f>
        <v/>
      </c>
      <c r="O269" s="491" t="str">
        <f t="shared" ref="O269:O300" si="86">IF(OR($B269=0,N269=0),"",N269/$B269)</f>
        <v/>
      </c>
      <c r="P269" s="464"/>
      <c r="Q269" s="472" t="str">
        <f t="shared" si="81"/>
        <v/>
      </c>
      <c r="S269" s="491" t="str">
        <f t="shared" ref="S269:S300" si="87">IF(OR($B269=0,R269=0),"",R269/$B269)</f>
        <v/>
      </c>
      <c r="T269" s="464"/>
      <c r="U269" s="472" t="str">
        <f t="shared" si="78"/>
        <v/>
      </c>
      <c r="V269" s="464"/>
      <c r="W269" s="472" t="str">
        <f t="shared" si="79"/>
        <v/>
      </c>
      <c r="X269" s="464"/>
      <c r="Y269" s="472" t="str">
        <f t="shared" si="80"/>
        <v/>
      </c>
      <c r="AA269" s="491" t="str">
        <f t="shared" ref="AA269:AA300" si="88">IF(OR($B269=0,Z269=0),"",Z269/$B269)</f>
        <v/>
      </c>
      <c r="AC269" s="491" t="str">
        <f t="shared" ref="AC269:AC300" si="89">IF(OR($B269=0,AB269=0),"",AB269/$B269)</f>
        <v/>
      </c>
      <c r="AE269" s="491" t="str">
        <f t="shared" ref="AE269:AE300" si="90">IF(OR($B269=0,AD269=0),"",AD269/$B269)</f>
        <v/>
      </c>
      <c r="AG269" s="491" t="str">
        <f t="shared" ref="AG269:AG300" si="91">IF(OR($B269=0,AF269=0),"",AF269/$B269)</f>
        <v/>
      </c>
      <c r="AI269" s="491" t="str">
        <f t="shared" ref="AI269:AI300" si="92">IF(OR($B269=0,AH269=0),"",AH269/$B269)</f>
        <v/>
      </c>
      <c r="AJ269" s="466"/>
      <c r="AK269" s="473" t="str">
        <f t="shared" ref="AK269:AK300" si="93">IF(OR($B269=0,AJ269=0),"",AJ269/$B269)</f>
        <v/>
      </c>
      <c r="AM269" s="491" t="str">
        <f t="shared" ref="AM269:AM300" si="94">IF(OR($B269=0,AL269=0),"",AL269/$B269)</f>
        <v/>
      </c>
      <c r="AO269" s="491" t="str">
        <f t="shared" ref="AO269:AO300" si="95">IF(OR($B269=0,AN269=0),"",AN269/$B269)</f>
        <v/>
      </c>
      <c r="AQ269" s="491" t="str">
        <f t="shared" ref="AQ269:AQ300" si="96">IF(OR($B269=0,AP269=0),"",AP269/$B269)</f>
        <v/>
      </c>
    </row>
    <row r="270" spans="5:43" customFormat="1" ht="11.25">
      <c r="E270" s="491" t="str">
        <f t="shared" si="82"/>
        <v/>
      </c>
      <c r="G270" s="491" t="str">
        <f t="shared" si="82"/>
        <v/>
      </c>
      <c r="I270" s="491" t="str">
        <f t="shared" si="83"/>
        <v/>
      </c>
      <c r="K270" s="491" t="str">
        <f t="shared" si="84"/>
        <v/>
      </c>
      <c r="M270" s="491" t="str">
        <f t="shared" si="85"/>
        <v/>
      </c>
      <c r="O270" s="491" t="str">
        <f t="shared" si="86"/>
        <v/>
      </c>
      <c r="P270" s="464"/>
      <c r="Q270" s="472" t="str">
        <f t="shared" si="81"/>
        <v/>
      </c>
      <c r="S270" s="491" t="str">
        <f t="shared" si="87"/>
        <v/>
      </c>
      <c r="T270" s="464"/>
      <c r="U270" s="472" t="str">
        <f t="shared" si="78"/>
        <v/>
      </c>
      <c r="V270" s="464"/>
      <c r="W270" s="472" t="str">
        <f t="shared" si="79"/>
        <v/>
      </c>
      <c r="X270" s="464"/>
      <c r="Y270" s="472" t="str">
        <f t="shared" si="80"/>
        <v/>
      </c>
      <c r="AA270" s="491" t="str">
        <f t="shared" si="88"/>
        <v/>
      </c>
      <c r="AC270" s="491" t="str">
        <f t="shared" si="89"/>
        <v/>
      </c>
      <c r="AE270" s="491" t="str">
        <f t="shared" si="90"/>
        <v/>
      </c>
      <c r="AG270" s="491" t="str">
        <f t="shared" si="91"/>
        <v/>
      </c>
      <c r="AI270" s="491" t="str">
        <f t="shared" si="92"/>
        <v/>
      </c>
      <c r="AJ270" s="466"/>
      <c r="AK270" s="473" t="str">
        <f t="shared" si="93"/>
        <v/>
      </c>
      <c r="AM270" s="491" t="str">
        <f t="shared" si="94"/>
        <v/>
      </c>
      <c r="AO270" s="491" t="str">
        <f t="shared" si="95"/>
        <v/>
      </c>
      <c r="AQ270" s="491" t="str">
        <f t="shared" si="96"/>
        <v/>
      </c>
    </row>
    <row r="271" spans="5:43" customFormat="1" ht="11.25">
      <c r="E271" s="491" t="str">
        <f t="shared" si="82"/>
        <v/>
      </c>
      <c r="G271" s="491" t="str">
        <f t="shared" si="82"/>
        <v/>
      </c>
      <c r="I271" s="491" t="str">
        <f t="shared" si="83"/>
        <v/>
      </c>
      <c r="K271" s="491" t="str">
        <f t="shared" si="84"/>
        <v/>
      </c>
      <c r="M271" s="491" t="str">
        <f t="shared" si="85"/>
        <v/>
      </c>
      <c r="O271" s="491" t="str">
        <f t="shared" si="86"/>
        <v/>
      </c>
      <c r="P271" s="464"/>
      <c r="Q271" s="472" t="str">
        <f t="shared" si="81"/>
        <v/>
      </c>
      <c r="S271" s="491" t="str">
        <f t="shared" si="87"/>
        <v/>
      </c>
      <c r="T271" s="464"/>
      <c r="U271" s="472" t="str">
        <f t="shared" si="78"/>
        <v/>
      </c>
      <c r="V271" s="464"/>
      <c r="W271" s="472" t="str">
        <f t="shared" si="79"/>
        <v/>
      </c>
      <c r="X271" s="464"/>
      <c r="Y271" s="472" t="str">
        <f t="shared" si="80"/>
        <v/>
      </c>
      <c r="AA271" s="491" t="str">
        <f t="shared" si="88"/>
        <v/>
      </c>
      <c r="AC271" s="491" t="str">
        <f t="shared" si="89"/>
        <v/>
      </c>
      <c r="AE271" s="491" t="str">
        <f t="shared" si="90"/>
        <v/>
      </c>
      <c r="AG271" s="491" t="str">
        <f t="shared" si="91"/>
        <v/>
      </c>
      <c r="AI271" s="491" t="str">
        <f t="shared" si="92"/>
        <v/>
      </c>
      <c r="AJ271" s="466"/>
      <c r="AK271" s="473" t="str">
        <f t="shared" si="93"/>
        <v/>
      </c>
      <c r="AM271" s="491" t="str">
        <f t="shared" si="94"/>
        <v/>
      </c>
      <c r="AO271" s="491" t="str">
        <f t="shared" si="95"/>
        <v/>
      </c>
      <c r="AQ271" s="491" t="str">
        <f t="shared" si="96"/>
        <v/>
      </c>
    </row>
    <row r="272" spans="5:43" customFormat="1" ht="11.25">
      <c r="E272" s="491" t="str">
        <f t="shared" si="82"/>
        <v/>
      </c>
      <c r="G272" s="491" t="str">
        <f t="shared" si="82"/>
        <v/>
      </c>
      <c r="I272" s="491" t="str">
        <f t="shared" si="83"/>
        <v/>
      </c>
      <c r="K272" s="491" t="str">
        <f t="shared" si="84"/>
        <v/>
      </c>
      <c r="M272" s="491" t="str">
        <f t="shared" si="85"/>
        <v/>
      </c>
      <c r="O272" s="491" t="str">
        <f t="shared" si="86"/>
        <v/>
      </c>
      <c r="P272" s="464"/>
      <c r="Q272" s="472" t="str">
        <f t="shared" si="81"/>
        <v/>
      </c>
      <c r="S272" s="491" t="str">
        <f t="shared" si="87"/>
        <v/>
      </c>
      <c r="T272" s="464"/>
      <c r="U272" s="472" t="str">
        <f t="shared" si="78"/>
        <v/>
      </c>
      <c r="V272" s="464"/>
      <c r="W272" s="472" t="str">
        <f t="shared" si="79"/>
        <v/>
      </c>
      <c r="X272" s="464"/>
      <c r="Y272" s="472" t="str">
        <f t="shared" si="80"/>
        <v/>
      </c>
      <c r="AA272" s="491" t="str">
        <f t="shared" si="88"/>
        <v/>
      </c>
      <c r="AC272" s="491" t="str">
        <f t="shared" si="89"/>
        <v/>
      </c>
      <c r="AE272" s="491" t="str">
        <f t="shared" si="90"/>
        <v/>
      </c>
      <c r="AG272" s="491" t="str">
        <f t="shared" si="91"/>
        <v/>
      </c>
      <c r="AI272" s="491" t="str">
        <f t="shared" si="92"/>
        <v/>
      </c>
      <c r="AJ272" s="466"/>
      <c r="AK272" s="473" t="str">
        <f t="shared" si="93"/>
        <v/>
      </c>
      <c r="AM272" s="491" t="str">
        <f t="shared" si="94"/>
        <v/>
      </c>
      <c r="AO272" s="491" t="str">
        <f t="shared" si="95"/>
        <v/>
      </c>
      <c r="AQ272" s="491" t="str">
        <f t="shared" si="96"/>
        <v/>
      </c>
    </row>
    <row r="273" spans="5:43" customFormat="1" ht="11.25">
      <c r="E273" s="491" t="str">
        <f t="shared" si="82"/>
        <v/>
      </c>
      <c r="G273" s="491" t="str">
        <f t="shared" si="82"/>
        <v/>
      </c>
      <c r="I273" s="491" t="str">
        <f t="shared" si="83"/>
        <v/>
      </c>
      <c r="K273" s="491" t="str">
        <f t="shared" si="84"/>
        <v/>
      </c>
      <c r="M273" s="491" t="str">
        <f t="shared" si="85"/>
        <v/>
      </c>
      <c r="O273" s="491" t="str">
        <f t="shared" si="86"/>
        <v/>
      </c>
      <c r="P273" s="464"/>
      <c r="Q273" s="472" t="str">
        <f t="shared" si="81"/>
        <v/>
      </c>
      <c r="S273" s="491" t="str">
        <f t="shared" si="87"/>
        <v/>
      </c>
      <c r="T273" s="464"/>
      <c r="U273" s="472" t="str">
        <f t="shared" si="78"/>
        <v/>
      </c>
      <c r="V273" s="464"/>
      <c r="W273" s="472" t="str">
        <f t="shared" si="79"/>
        <v/>
      </c>
      <c r="X273" s="464"/>
      <c r="Y273" s="472" t="str">
        <f t="shared" si="80"/>
        <v/>
      </c>
      <c r="AA273" s="491" t="str">
        <f t="shared" si="88"/>
        <v/>
      </c>
      <c r="AC273" s="491" t="str">
        <f t="shared" si="89"/>
        <v/>
      </c>
      <c r="AE273" s="491" t="str">
        <f t="shared" si="90"/>
        <v/>
      </c>
      <c r="AG273" s="491" t="str">
        <f t="shared" si="91"/>
        <v/>
      </c>
      <c r="AI273" s="491" t="str">
        <f t="shared" si="92"/>
        <v/>
      </c>
      <c r="AJ273" s="466"/>
      <c r="AK273" s="473" t="str">
        <f t="shared" si="93"/>
        <v/>
      </c>
      <c r="AM273" s="491" t="str">
        <f t="shared" si="94"/>
        <v/>
      </c>
      <c r="AO273" s="491" t="str">
        <f t="shared" si="95"/>
        <v/>
      </c>
      <c r="AQ273" s="491" t="str">
        <f t="shared" si="96"/>
        <v/>
      </c>
    </row>
    <row r="274" spans="5:43" customFormat="1" ht="11.25">
      <c r="E274" s="491" t="str">
        <f t="shared" si="82"/>
        <v/>
      </c>
      <c r="G274" s="491" t="str">
        <f t="shared" si="82"/>
        <v/>
      </c>
      <c r="I274" s="491" t="str">
        <f t="shared" si="83"/>
        <v/>
      </c>
      <c r="K274" s="491" t="str">
        <f t="shared" si="84"/>
        <v/>
      </c>
      <c r="M274" s="491" t="str">
        <f t="shared" si="85"/>
        <v/>
      </c>
      <c r="O274" s="491" t="str">
        <f t="shared" si="86"/>
        <v/>
      </c>
      <c r="P274" s="464"/>
      <c r="Q274" s="472" t="str">
        <f t="shared" si="81"/>
        <v/>
      </c>
      <c r="S274" s="491" t="str">
        <f t="shared" si="87"/>
        <v/>
      </c>
      <c r="T274" s="464"/>
      <c r="U274" s="472" t="str">
        <f t="shared" si="78"/>
        <v/>
      </c>
      <c r="V274" s="464"/>
      <c r="W274" s="472" t="str">
        <f t="shared" si="79"/>
        <v/>
      </c>
      <c r="X274" s="464"/>
      <c r="Y274" s="472" t="str">
        <f t="shared" si="80"/>
        <v/>
      </c>
      <c r="AA274" s="491" t="str">
        <f t="shared" si="88"/>
        <v/>
      </c>
      <c r="AC274" s="491" t="str">
        <f t="shared" si="89"/>
        <v/>
      </c>
      <c r="AE274" s="491" t="str">
        <f t="shared" si="90"/>
        <v/>
      </c>
      <c r="AG274" s="491" t="str">
        <f t="shared" si="91"/>
        <v/>
      </c>
      <c r="AI274" s="491" t="str">
        <f t="shared" si="92"/>
        <v/>
      </c>
      <c r="AJ274" s="466"/>
      <c r="AK274" s="473" t="str">
        <f t="shared" si="93"/>
        <v/>
      </c>
      <c r="AM274" s="491" t="str">
        <f t="shared" si="94"/>
        <v/>
      </c>
      <c r="AO274" s="491" t="str">
        <f t="shared" si="95"/>
        <v/>
      </c>
      <c r="AQ274" s="491" t="str">
        <f t="shared" si="96"/>
        <v/>
      </c>
    </row>
    <row r="275" spans="5:43" customFormat="1" ht="11.25">
      <c r="E275" s="491" t="str">
        <f t="shared" si="82"/>
        <v/>
      </c>
      <c r="G275" s="491" t="str">
        <f t="shared" si="82"/>
        <v/>
      </c>
      <c r="I275" s="491" t="str">
        <f t="shared" si="83"/>
        <v/>
      </c>
      <c r="K275" s="491" t="str">
        <f t="shared" si="84"/>
        <v/>
      </c>
      <c r="M275" s="491" t="str">
        <f t="shared" si="85"/>
        <v/>
      </c>
      <c r="O275" s="491" t="str">
        <f t="shared" si="86"/>
        <v/>
      </c>
      <c r="P275" s="464"/>
      <c r="Q275" s="472" t="str">
        <f t="shared" si="81"/>
        <v/>
      </c>
      <c r="S275" s="491" t="str">
        <f t="shared" si="87"/>
        <v/>
      </c>
      <c r="T275" s="464"/>
      <c r="U275" s="472" t="str">
        <f t="shared" si="78"/>
        <v/>
      </c>
      <c r="V275" s="464"/>
      <c r="W275" s="472" t="str">
        <f t="shared" si="79"/>
        <v/>
      </c>
      <c r="X275" s="464"/>
      <c r="Y275" s="472" t="str">
        <f t="shared" si="80"/>
        <v/>
      </c>
      <c r="AA275" s="491" t="str">
        <f t="shared" si="88"/>
        <v/>
      </c>
      <c r="AC275" s="491" t="str">
        <f t="shared" si="89"/>
        <v/>
      </c>
      <c r="AE275" s="491" t="str">
        <f t="shared" si="90"/>
        <v/>
      </c>
      <c r="AG275" s="491" t="str">
        <f t="shared" si="91"/>
        <v/>
      </c>
      <c r="AI275" s="491" t="str">
        <f t="shared" si="92"/>
        <v/>
      </c>
      <c r="AJ275" s="466"/>
      <c r="AK275" s="473" t="str">
        <f t="shared" si="93"/>
        <v/>
      </c>
      <c r="AM275" s="491" t="str">
        <f t="shared" si="94"/>
        <v/>
      </c>
      <c r="AO275" s="491" t="str">
        <f t="shared" si="95"/>
        <v/>
      </c>
      <c r="AQ275" s="491" t="str">
        <f t="shared" si="96"/>
        <v/>
      </c>
    </row>
    <row r="276" spans="5:43" customFormat="1" ht="11.25">
      <c r="E276" s="491" t="str">
        <f t="shared" si="82"/>
        <v/>
      </c>
      <c r="G276" s="491" t="str">
        <f t="shared" si="82"/>
        <v/>
      </c>
      <c r="I276" s="491" t="str">
        <f t="shared" si="83"/>
        <v/>
      </c>
      <c r="K276" s="491" t="str">
        <f t="shared" si="84"/>
        <v/>
      </c>
      <c r="M276" s="491" t="str">
        <f t="shared" si="85"/>
        <v/>
      </c>
      <c r="O276" s="491" t="str">
        <f t="shared" si="86"/>
        <v/>
      </c>
      <c r="P276" s="464"/>
      <c r="Q276" s="472" t="str">
        <f t="shared" si="81"/>
        <v/>
      </c>
      <c r="S276" s="491" t="str">
        <f t="shared" si="87"/>
        <v/>
      </c>
      <c r="T276" s="464"/>
      <c r="U276" s="472" t="str">
        <f t="shared" si="78"/>
        <v/>
      </c>
      <c r="V276" s="464"/>
      <c r="W276" s="472" t="str">
        <f t="shared" si="79"/>
        <v/>
      </c>
      <c r="X276" s="464"/>
      <c r="Y276" s="472" t="str">
        <f t="shared" si="80"/>
        <v/>
      </c>
      <c r="AA276" s="491" t="str">
        <f t="shared" si="88"/>
        <v/>
      </c>
      <c r="AC276" s="491" t="str">
        <f t="shared" si="89"/>
        <v/>
      </c>
      <c r="AE276" s="491" t="str">
        <f t="shared" si="90"/>
        <v/>
      </c>
      <c r="AG276" s="491" t="str">
        <f t="shared" si="91"/>
        <v/>
      </c>
      <c r="AI276" s="491" t="str">
        <f t="shared" si="92"/>
        <v/>
      </c>
      <c r="AJ276" s="466"/>
      <c r="AK276" s="473" t="str">
        <f t="shared" si="93"/>
        <v/>
      </c>
      <c r="AM276" s="491" t="str">
        <f t="shared" si="94"/>
        <v/>
      </c>
      <c r="AO276" s="491" t="str">
        <f t="shared" si="95"/>
        <v/>
      </c>
      <c r="AQ276" s="491" t="str">
        <f t="shared" si="96"/>
        <v/>
      </c>
    </row>
    <row r="277" spans="5:43" customFormat="1" ht="11.25">
      <c r="E277" s="491" t="str">
        <f t="shared" si="82"/>
        <v/>
      </c>
      <c r="G277" s="491" t="str">
        <f t="shared" si="82"/>
        <v/>
      </c>
      <c r="I277" s="491" t="str">
        <f t="shared" si="83"/>
        <v/>
      </c>
      <c r="K277" s="491" t="str">
        <f t="shared" si="84"/>
        <v/>
      </c>
      <c r="M277" s="491" t="str">
        <f t="shared" si="85"/>
        <v/>
      </c>
      <c r="O277" s="491" t="str">
        <f t="shared" si="86"/>
        <v/>
      </c>
      <c r="P277" s="464"/>
      <c r="Q277" s="472" t="str">
        <f t="shared" si="81"/>
        <v/>
      </c>
      <c r="S277" s="491" t="str">
        <f t="shared" si="87"/>
        <v/>
      </c>
      <c r="T277" s="464"/>
      <c r="U277" s="472" t="str">
        <f t="shared" si="78"/>
        <v/>
      </c>
      <c r="V277" s="464"/>
      <c r="W277" s="472" t="str">
        <f t="shared" si="79"/>
        <v/>
      </c>
      <c r="X277" s="464"/>
      <c r="Y277" s="472" t="str">
        <f t="shared" si="80"/>
        <v/>
      </c>
      <c r="AA277" s="491" t="str">
        <f t="shared" si="88"/>
        <v/>
      </c>
      <c r="AC277" s="491" t="str">
        <f t="shared" si="89"/>
        <v/>
      </c>
      <c r="AE277" s="491" t="str">
        <f t="shared" si="90"/>
        <v/>
      </c>
      <c r="AG277" s="491" t="str">
        <f t="shared" si="91"/>
        <v/>
      </c>
      <c r="AI277" s="491" t="str">
        <f t="shared" si="92"/>
        <v/>
      </c>
      <c r="AJ277" s="466"/>
      <c r="AK277" s="473" t="str">
        <f t="shared" si="93"/>
        <v/>
      </c>
      <c r="AM277" s="491" t="str">
        <f t="shared" si="94"/>
        <v/>
      </c>
      <c r="AO277" s="491" t="str">
        <f t="shared" si="95"/>
        <v/>
      </c>
      <c r="AQ277" s="491" t="str">
        <f t="shared" si="96"/>
        <v/>
      </c>
    </row>
    <row r="278" spans="5:43" customFormat="1" ht="11.25">
      <c r="E278" s="491" t="str">
        <f t="shared" si="82"/>
        <v/>
      </c>
      <c r="G278" s="491" t="str">
        <f t="shared" si="82"/>
        <v/>
      </c>
      <c r="I278" s="491" t="str">
        <f t="shared" si="83"/>
        <v/>
      </c>
      <c r="K278" s="491" t="str">
        <f t="shared" si="84"/>
        <v/>
      </c>
      <c r="M278" s="491" t="str">
        <f t="shared" si="85"/>
        <v/>
      </c>
      <c r="O278" s="491" t="str">
        <f t="shared" si="86"/>
        <v/>
      </c>
      <c r="P278" s="464"/>
      <c r="Q278" s="472" t="str">
        <f t="shared" si="81"/>
        <v/>
      </c>
      <c r="S278" s="491" t="str">
        <f t="shared" si="87"/>
        <v/>
      </c>
      <c r="T278" s="464"/>
      <c r="U278" s="472" t="str">
        <f t="shared" si="78"/>
        <v/>
      </c>
      <c r="V278" s="464"/>
      <c r="W278" s="472" t="str">
        <f t="shared" si="79"/>
        <v/>
      </c>
      <c r="X278" s="464"/>
      <c r="Y278" s="472" t="str">
        <f t="shared" si="80"/>
        <v/>
      </c>
      <c r="AA278" s="491" t="str">
        <f t="shared" si="88"/>
        <v/>
      </c>
      <c r="AC278" s="491" t="str">
        <f t="shared" si="89"/>
        <v/>
      </c>
      <c r="AE278" s="491" t="str">
        <f t="shared" si="90"/>
        <v/>
      </c>
      <c r="AG278" s="491" t="str">
        <f t="shared" si="91"/>
        <v/>
      </c>
      <c r="AI278" s="491" t="str">
        <f t="shared" si="92"/>
        <v/>
      </c>
      <c r="AJ278" s="466"/>
      <c r="AK278" s="473" t="str">
        <f t="shared" si="93"/>
        <v/>
      </c>
      <c r="AM278" s="491" t="str">
        <f t="shared" si="94"/>
        <v/>
      </c>
      <c r="AO278" s="491" t="str">
        <f t="shared" si="95"/>
        <v/>
      </c>
      <c r="AQ278" s="491" t="str">
        <f t="shared" si="96"/>
        <v/>
      </c>
    </row>
    <row r="279" spans="5:43" customFormat="1" ht="11.25">
      <c r="E279" s="491" t="str">
        <f t="shared" si="82"/>
        <v/>
      </c>
      <c r="G279" s="491" t="str">
        <f t="shared" si="82"/>
        <v/>
      </c>
      <c r="I279" s="491" t="str">
        <f t="shared" si="83"/>
        <v/>
      </c>
      <c r="K279" s="491" t="str">
        <f t="shared" si="84"/>
        <v/>
      </c>
      <c r="M279" s="491" t="str">
        <f t="shared" si="85"/>
        <v/>
      </c>
      <c r="O279" s="491" t="str">
        <f t="shared" si="86"/>
        <v/>
      </c>
      <c r="P279" s="464"/>
      <c r="Q279" s="472" t="str">
        <f t="shared" si="81"/>
        <v/>
      </c>
      <c r="S279" s="491" t="str">
        <f t="shared" si="87"/>
        <v/>
      </c>
      <c r="T279" s="464"/>
      <c r="U279" s="472" t="str">
        <f t="shared" si="78"/>
        <v/>
      </c>
      <c r="V279" s="464"/>
      <c r="W279" s="472" t="str">
        <f t="shared" si="79"/>
        <v/>
      </c>
      <c r="X279" s="464"/>
      <c r="Y279" s="472" t="str">
        <f t="shared" si="80"/>
        <v/>
      </c>
      <c r="AA279" s="491" t="str">
        <f t="shared" si="88"/>
        <v/>
      </c>
      <c r="AC279" s="491" t="str">
        <f t="shared" si="89"/>
        <v/>
      </c>
      <c r="AE279" s="491" t="str">
        <f t="shared" si="90"/>
        <v/>
      </c>
      <c r="AG279" s="491" t="str">
        <f t="shared" si="91"/>
        <v/>
      </c>
      <c r="AI279" s="491" t="str">
        <f t="shared" si="92"/>
        <v/>
      </c>
      <c r="AJ279" s="466"/>
      <c r="AK279" s="473" t="str">
        <f t="shared" si="93"/>
        <v/>
      </c>
      <c r="AM279" s="491" t="str">
        <f t="shared" si="94"/>
        <v/>
      </c>
      <c r="AO279" s="491" t="str">
        <f t="shared" si="95"/>
        <v/>
      </c>
      <c r="AQ279" s="491" t="str">
        <f t="shared" si="96"/>
        <v/>
      </c>
    </row>
    <row r="280" spans="5:43" customFormat="1" ht="11.25">
      <c r="E280" s="491" t="str">
        <f t="shared" si="82"/>
        <v/>
      </c>
      <c r="G280" s="491" t="str">
        <f t="shared" si="82"/>
        <v/>
      </c>
      <c r="I280" s="491" t="str">
        <f t="shared" si="83"/>
        <v/>
      </c>
      <c r="K280" s="491" t="str">
        <f t="shared" si="84"/>
        <v/>
      </c>
      <c r="M280" s="491" t="str">
        <f t="shared" si="85"/>
        <v/>
      </c>
      <c r="O280" s="491" t="str">
        <f t="shared" si="86"/>
        <v/>
      </c>
      <c r="P280" s="464"/>
      <c r="Q280" s="472" t="str">
        <f t="shared" si="81"/>
        <v/>
      </c>
      <c r="S280" s="491" t="str">
        <f t="shared" si="87"/>
        <v/>
      </c>
      <c r="T280" s="464"/>
      <c r="U280" s="472" t="str">
        <f t="shared" si="78"/>
        <v/>
      </c>
      <c r="V280" s="464"/>
      <c r="W280" s="472" t="str">
        <f t="shared" si="79"/>
        <v/>
      </c>
      <c r="X280" s="464"/>
      <c r="Y280" s="472" t="str">
        <f t="shared" si="80"/>
        <v/>
      </c>
      <c r="AA280" s="491" t="str">
        <f t="shared" si="88"/>
        <v/>
      </c>
      <c r="AC280" s="491" t="str">
        <f t="shared" si="89"/>
        <v/>
      </c>
      <c r="AE280" s="491" t="str">
        <f t="shared" si="90"/>
        <v/>
      </c>
      <c r="AG280" s="491" t="str">
        <f t="shared" si="91"/>
        <v/>
      </c>
      <c r="AI280" s="491" t="str">
        <f t="shared" si="92"/>
        <v/>
      </c>
      <c r="AJ280" s="466"/>
      <c r="AK280" s="473" t="str">
        <f t="shared" si="93"/>
        <v/>
      </c>
      <c r="AM280" s="491" t="str">
        <f t="shared" si="94"/>
        <v/>
      </c>
      <c r="AO280" s="491" t="str">
        <f t="shared" si="95"/>
        <v/>
      </c>
      <c r="AQ280" s="491" t="str">
        <f t="shared" si="96"/>
        <v/>
      </c>
    </row>
    <row r="281" spans="5:43" customFormat="1" ht="11.25">
      <c r="E281" s="491" t="str">
        <f t="shared" si="82"/>
        <v/>
      </c>
      <c r="G281" s="491" t="str">
        <f t="shared" si="82"/>
        <v/>
      </c>
      <c r="I281" s="491" t="str">
        <f t="shared" si="83"/>
        <v/>
      </c>
      <c r="K281" s="491" t="str">
        <f t="shared" si="84"/>
        <v/>
      </c>
      <c r="M281" s="491" t="str">
        <f t="shared" si="85"/>
        <v/>
      </c>
      <c r="O281" s="491" t="str">
        <f t="shared" si="86"/>
        <v/>
      </c>
      <c r="P281" s="464"/>
      <c r="Q281" s="472" t="str">
        <f t="shared" si="81"/>
        <v/>
      </c>
      <c r="S281" s="491" t="str">
        <f t="shared" si="87"/>
        <v/>
      </c>
      <c r="T281" s="464"/>
      <c r="U281" s="472" t="str">
        <f t="shared" si="78"/>
        <v/>
      </c>
      <c r="V281" s="464"/>
      <c r="W281" s="472" t="str">
        <f t="shared" si="79"/>
        <v/>
      </c>
      <c r="X281" s="464"/>
      <c r="Y281" s="472" t="str">
        <f t="shared" si="80"/>
        <v/>
      </c>
      <c r="AA281" s="491" t="str">
        <f t="shared" si="88"/>
        <v/>
      </c>
      <c r="AC281" s="491" t="str">
        <f t="shared" si="89"/>
        <v/>
      </c>
      <c r="AE281" s="491" t="str">
        <f t="shared" si="90"/>
        <v/>
      </c>
      <c r="AG281" s="491" t="str">
        <f t="shared" si="91"/>
        <v/>
      </c>
      <c r="AI281" s="491" t="str">
        <f t="shared" si="92"/>
        <v/>
      </c>
      <c r="AJ281" s="466"/>
      <c r="AK281" s="473" t="str">
        <f t="shared" si="93"/>
        <v/>
      </c>
      <c r="AM281" s="491" t="str">
        <f t="shared" si="94"/>
        <v/>
      </c>
      <c r="AO281" s="491" t="str">
        <f t="shared" si="95"/>
        <v/>
      </c>
      <c r="AQ281" s="491" t="str">
        <f t="shared" si="96"/>
        <v/>
      </c>
    </row>
    <row r="282" spans="5:43" customFormat="1" ht="11.25">
      <c r="E282" s="491" t="str">
        <f t="shared" si="82"/>
        <v/>
      </c>
      <c r="G282" s="491" t="str">
        <f t="shared" si="82"/>
        <v/>
      </c>
      <c r="I282" s="491" t="str">
        <f t="shared" si="83"/>
        <v/>
      </c>
      <c r="K282" s="491" t="str">
        <f t="shared" si="84"/>
        <v/>
      </c>
      <c r="M282" s="491" t="str">
        <f t="shared" si="85"/>
        <v/>
      </c>
      <c r="O282" s="491" t="str">
        <f t="shared" si="86"/>
        <v/>
      </c>
      <c r="P282" s="464"/>
      <c r="Q282" s="472" t="str">
        <f t="shared" si="81"/>
        <v/>
      </c>
      <c r="S282" s="491" t="str">
        <f t="shared" si="87"/>
        <v/>
      </c>
      <c r="T282" s="464"/>
      <c r="U282" s="472" t="str">
        <f t="shared" si="78"/>
        <v/>
      </c>
      <c r="V282" s="464"/>
      <c r="W282" s="472" t="str">
        <f t="shared" si="79"/>
        <v/>
      </c>
      <c r="X282" s="464"/>
      <c r="Y282" s="472" t="str">
        <f t="shared" si="80"/>
        <v/>
      </c>
      <c r="AA282" s="491" t="str">
        <f t="shared" si="88"/>
        <v/>
      </c>
      <c r="AC282" s="491" t="str">
        <f t="shared" si="89"/>
        <v/>
      </c>
      <c r="AE282" s="491" t="str">
        <f t="shared" si="90"/>
        <v/>
      </c>
      <c r="AG282" s="491" t="str">
        <f t="shared" si="91"/>
        <v/>
      </c>
      <c r="AI282" s="491" t="str">
        <f t="shared" si="92"/>
        <v/>
      </c>
      <c r="AJ282" s="466"/>
      <c r="AK282" s="473" t="str">
        <f t="shared" si="93"/>
        <v/>
      </c>
      <c r="AM282" s="491" t="str">
        <f t="shared" si="94"/>
        <v/>
      </c>
      <c r="AO282" s="491" t="str">
        <f t="shared" si="95"/>
        <v/>
      </c>
      <c r="AQ282" s="491" t="str">
        <f t="shared" si="96"/>
        <v/>
      </c>
    </row>
    <row r="283" spans="5:43" customFormat="1" ht="11.25">
      <c r="E283" s="491" t="str">
        <f t="shared" si="82"/>
        <v/>
      </c>
      <c r="G283" s="491" t="str">
        <f t="shared" si="82"/>
        <v/>
      </c>
      <c r="I283" s="491" t="str">
        <f t="shared" si="83"/>
        <v/>
      </c>
      <c r="K283" s="491" t="str">
        <f t="shared" si="84"/>
        <v/>
      </c>
      <c r="M283" s="491" t="str">
        <f t="shared" si="85"/>
        <v/>
      </c>
      <c r="O283" s="491" t="str">
        <f t="shared" si="86"/>
        <v/>
      </c>
      <c r="P283" s="464"/>
      <c r="Q283" s="472" t="str">
        <f t="shared" si="81"/>
        <v/>
      </c>
      <c r="S283" s="491" t="str">
        <f t="shared" si="87"/>
        <v/>
      </c>
      <c r="T283" s="464"/>
      <c r="U283" s="472" t="str">
        <f t="shared" si="78"/>
        <v/>
      </c>
      <c r="V283" s="464"/>
      <c r="W283" s="472" t="str">
        <f t="shared" si="79"/>
        <v/>
      </c>
      <c r="X283" s="464"/>
      <c r="Y283" s="472" t="str">
        <f t="shared" si="80"/>
        <v/>
      </c>
      <c r="AA283" s="491" t="str">
        <f t="shared" si="88"/>
        <v/>
      </c>
      <c r="AC283" s="491" t="str">
        <f t="shared" si="89"/>
        <v/>
      </c>
      <c r="AE283" s="491" t="str">
        <f t="shared" si="90"/>
        <v/>
      </c>
      <c r="AG283" s="491" t="str">
        <f t="shared" si="91"/>
        <v/>
      </c>
      <c r="AI283" s="491" t="str">
        <f t="shared" si="92"/>
        <v/>
      </c>
      <c r="AJ283" s="466"/>
      <c r="AK283" s="473" t="str">
        <f t="shared" si="93"/>
        <v/>
      </c>
      <c r="AM283" s="491" t="str">
        <f t="shared" si="94"/>
        <v/>
      </c>
      <c r="AO283" s="491" t="str">
        <f t="shared" si="95"/>
        <v/>
      </c>
      <c r="AQ283" s="491" t="str">
        <f t="shared" si="96"/>
        <v/>
      </c>
    </row>
    <row r="284" spans="5:43" customFormat="1" ht="11.25">
      <c r="E284" s="491" t="str">
        <f t="shared" si="82"/>
        <v/>
      </c>
      <c r="G284" s="491" t="str">
        <f t="shared" si="82"/>
        <v/>
      </c>
      <c r="I284" s="491" t="str">
        <f t="shared" si="83"/>
        <v/>
      </c>
      <c r="K284" s="491" t="str">
        <f t="shared" si="84"/>
        <v/>
      </c>
      <c r="M284" s="491" t="str">
        <f t="shared" si="85"/>
        <v/>
      </c>
      <c r="O284" s="491" t="str">
        <f t="shared" si="86"/>
        <v/>
      </c>
      <c r="P284" s="464"/>
      <c r="Q284" s="472" t="str">
        <f t="shared" si="81"/>
        <v/>
      </c>
      <c r="S284" s="491" t="str">
        <f t="shared" si="87"/>
        <v/>
      </c>
      <c r="T284" s="464"/>
      <c r="U284" s="472" t="str">
        <f t="shared" si="78"/>
        <v/>
      </c>
      <c r="V284" s="464"/>
      <c r="W284" s="472" t="str">
        <f t="shared" si="79"/>
        <v/>
      </c>
      <c r="X284" s="464"/>
      <c r="Y284" s="472" t="str">
        <f t="shared" si="80"/>
        <v/>
      </c>
      <c r="AA284" s="491" t="str">
        <f t="shared" si="88"/>
        <v/>
      </c>
      <c r="AC284" s="491" t="str">
        <f t="shared" si="89"/>
        <v/>
      </c>
      <c r="AE284" s="491" t="str">
        <f t="shared" si="90"/>
        <v/>
      </c>
      <c r="AG284" s="491" t="str">
        <f t="shared" si="91"/>
        <v/>
      </c>
      <c r="AI284" s="491" t="str">
        <f t="shared" si="92"/>
        <v/>
      </c>
      <c r="AJ284" s="466"/>
      <c r="AK284" s="473" t="str">
        <f t="shared" si="93"/>
        <v/>
      </c>
      <c r="AM284" s="491" t="str">
        <f t="shared" si="94"/>
        <v/>
      </c>
      <c r="AO284" s="491" t="str">
        <f t="shared" si="95"/>
        <v/>
      </c>
      <c r="AQ284" s="491" t="str">
        <f t="shared" si="96"/>
        <v/>
      </c>
    </row>
    <row r="285" spans="5:43" customFormat="1" ht="11.25">
      <c r="E285" s="491" t="str">
        <f t="shared" si="82"/>
        <v/>
      </c>
      <c r="G285" s="491" t="str">
        <f t="shared" si="82"/>
        <v/>
      </c>
      <c r="I285" s="491" t="str">
        <f t="shared" si="83"/>
        <v/>
      </c>
      <c r="K285" s="491" t="str">
        <f t="shared" si="84"/>
        <v/>
      </c>
      <c r="M285" s="491" t="str">
        <f t="shared" si="85"/>
        <v/>
      </c>
      <c r="O285" s="491" t="str">
        <f t="shared" si="86"/>
        <v/>
      </c>
      <c r="P285" s="464"/>
      <c r="Q285" s="472" t="str">
        <f t="shared" si="81"/>
        <v/>
      </c>
      <c r="S285" s="491" t="str">
        <f t="shared" si="87"/>
        <v/>
      </c>
      <c r="T285" s="464"/>
      <c r="U285" s="472" t="str">
        <f t="shared" si="78"/>
        <v/>
      </c>
      <c r="V285" s="464"/>
      <c r="W285" s="472" t="str">
        <f t="shared" si="79"/>
        <v/>
      </c>
      <c r="X285" s="464"/>
      <c r="Y285" s="472" t="str">
        <f t="shared" si="80"/>
        <v/>
      </c>
      <c r="AA285" s="491" t="str">
        <f t="shared" si="88"/>
        <v/>
      </c>
      <c r="AC285" s="491" t="str">
        <f t="shared" si="89"/>
        <v/>
      </c>
      <c r="AE285" s="491" t="str">
        <f t="shared" si="90"/>
        <v/>
      </c>
      <c r="AG285" s="491" t="str">
        <f t="shared" si="91"/>
        <v/>
      </c>
      <c r="AI285" s="491" t="str">
        <f t="shared" si="92"/>
        <v/>
      </c>
      <c r="AJ285" s="466"/>
      <c r="AK285" s="473" t="str">
        <f t="shared" si="93"/>
        <v/>
      </c>
      <c r="AM285" s="491" t="str">
        <f t="shared" si="94"/>
        <v/>
      </c>
      <c r="AO285" s="491" t="str">
        <f t="shared" si="95"/>
        <v/>
      </c>
      <c r="AQ285" s="491" t="str">
        <f t="shared" si="96"/>
        <v/>
      </c>
    </row>
    <row r="286" spans="5:43" customFormat="1" ht="11.25">
      <c r="E286" s="491" t="str">
        <f t="shared" si="82"/>
        <v/>
      </c>
      <c r="G286" s="491" t="str">
        <f t="shared" si="82"/>
        <v/>
      </c>
      <c r="I286" s="491" t="str">
        <f t="shared" si="83"/>
        <v/>
      </c>
      <c r="K286" s="491" t="str">
        <f t="shared" si="84"/>
        <v/>
      </c>
      <c r="M286" s="491" t="str">
        <f t="shared" si="85"/>
        <v/>
      </c>
      <c r="O286" s="491" t="str">
        <f t="shared" si="86"/>
        <v/>
      </c>
      <c r="P286" s="464"/>
      <c r="Q286" s="472" t="str">
        <f t="shared" si="81"/>
        <v/>
      </c>
      <c r="S286" s="491" t="str">
        <f t="shared" si="87"/>
        <v/>
      </c>
      <c r="T286" s="464"/>
      <c r="U286" s="472" t="str">
        <f t="shared" si="78"/>
        <v/>
      </c>
      <c r="V286" s="464"/>
      <c r="W286" s="472" t="str">
        <f t="shared" si="79"/>
        <v/>
      </c>
      <c r="X286" s="464"/>
      <c r="Y286" s="472" t="str">
        <f t="shared" si="80"/>
        <v/>
      </c>
      <c r="AA286" s="491" t="str">
        <f t="shared" si="88"/>
        <v/>
      </c>
      <c r="AC286" s="491" t="str">
        <f t="shared" si="89"/>
        <v/>
      </c>
      <c r="AE286" s="491" t="str">
        <f t="shared" si="90"/>
        <v/>
      </c>
      <c r="AG286" s="491" t="str">
        <f t="shared" si="91"/>
        <v/>
      </c>
      <c r="AI286" s="491" t="str">
        <f t="shared" si="92"/>
        <v/>
      </c>
      <c r="AJ286" s="466"/>
      <c r="AK286" s="473" t="str">
        <f t="shared" si="93"/>
        <v/>
      </c>
      <c r="AM286" s="491" t="str">
        <f t="shared" si="94"/>
        <v/>
      </c>
      <c r="AO286" s="491" t="str">
        <f t="shared" si="95"/>
        <v/>
      </c>
      <c r="AQ286" s="491" t="str">
        <f t="shared" si="96"/>
        <v/>
      </c>
    </row>
    <row r="287" spans="5:43" customFormat="1" ht="11.25">
      <c r="E287" s="491" t="str">
        <f t="shared" si="82"/>
        <v/>
      </c>
      <c r="G287" s="491" t="str">
        <f t="shared" si="82"/>
        <v/>
      </c>
      <c r="I287" s="491" t="str">
        <f t="shared" si="83"/>
        <v/>
      </c>
      <c r="K287" s="491" t="str">
        <f t="shared" si="84"/>
        <v/>
      </c>
      <c r="M287" s="491" t="str">
        <f t="shared" si="85"/>
        <v/>
      </c>
      <c r="O287" s="491" t="str">
        <f t="shared" si="86"/>
        <v/>
      </c>
      <c r="P287" s="464"/>
      <c r="Q287" s="472" t="str">
        <f t="shared" si="81"/>
        <v/>
      </c>
      <c r="S287" s="491" t="str">
        <f t="shared" si="87"/>
        <v/>
      </c>
      <c r="T287" s="464"/>
      <c r="U287" s="472" t="str">
        <f t="shared" si="78"/>
        <v/>
      </c>
      <c r="V287" s="464"/>
      <c r="W287" s="472" t="str">
        <f t="shared" si="79"/>
        <v/>
      </c>
      <c r="X287" s="464"/>
      <c r="Y287" s="472" t="str">
        <f t="shared" si="80"/>
        <v/>
      </c>
      <c r="AA287" s="491" t="str">
        <f t="shared" si="88"/>
        <v/>
      </c>
      <c r="AC287" s="491" t="str">
        <f t="shared" si="89"/>
        <v/>
      </c>
      <c r="AE287" s="491" t="str">
        <f t="shared" si="90"/>
        <v/>
      </c>
      <c r="AG287" s="491" t="str">
        <f t="shared" si="91"/>
        <v/>
      </c>
      <c r="AI287" s="491" t="str">
        <f t="shared" si="92"/>
        <v/>
      </c>
      <c r="AJ287" s="466"/>
      <c r="AK287" s="473" t="str">
        <f t="shared" si="93"/>
        <v/>
      </c>
      <c r="AM287" s="491" t="str">
        <f t="shared" si="94"/>
        <v/>
      </c>
      <c r="AO287" s="491" t="str">
        <f t="shared" si="95"/>
        <v/>
      </c>
      <c r="AQ287" s="491" t="str">
        <f t="shared" si="96"/>
        <v/>
      </c>
    </row>
    <row r="288" spans="5:43" customFormat="1" ht="11.25">
      <c r="E288" s="491" t="str">
        <f t="shared" si="82"/>
        <v/>
      </c>
      <c r="G288" s="491" t="str">
        <f t="shared" si="82"/>
        <v/>
      </c>
      <c r="I288" s="491" t="str">
        <f t="shared" si="83"/>
        <v/>
      </c>
      <c r="K288" s="491" t="str">
        <f t="shared" si="84"/>
        <v/>
      </c>
      <c r="M288" s="491" t="str">
        <f t="shared" si="85"/>
        <v/>
      </c>
      <c r="O288" s="491" t="str">
        <f t="shared" si="86"/>
        <v/>
      </c>
      <c r="P288" s="464"/>
      <c r="Q288" s="472" t="str">
        <f t="shared" si="81"/>
        <v/>
      </c>
      <c r="S288" s="491" t="str">
        <f t="shared" si="87"/>
        <v/>
      </c>
      <c r="T288" s="464"/>
      <c r="U288" s="472" t="str">
        <f t="shared" si="78"/>
        <v/>
      </c>
      <c r="V288" s="464"/>
      <c r="W288" s="472" t="str">
        <f t="shared" si="79"/>
        <v/>
      </c>
      <c r="X288" s="464"/>
      <c r="Y288" s="472" t="str">
        <f t="shared" si="80"/>
        <v/>
      </c>
      <c r="AA288" s="491" t="str">
        <f t="shared" si="88"/>
        <v/>
      </c>
      <c r="AC288" s="491" t="str">
        <f t="shared" si="89"/>
        <v/>
      </c>
      <c r="AE288" s="491" t="str">
        <f t="shared" si="90"/>
        <v/>
      </c>
      <c r="AG288" s="491" t="str">
        <f t="shared" si="91"/>
        <v/>
      </c>
      <c r="AI288" s="491" t="str">
        <f t="shared" si="92"/>
        <v/>
      </c>
      <c r="AJ288" s="466"/>
      <c r="AK288" s="473" t="str">
        <f t="shared" si="93"/>
        <v/>
      </c>
      <c r="AM288" s="491" t="str">
        <f t="shared" si="94"/>
        <v/>
      </c>
      <c r="AO288" s="491" t="str">
        <f t="shared" si="95"/>
        <v/>
      </c>
      <c r="AQ288" s="491" t="str">
        <f t="shared" si="96"/>
        <v/>
      </c>
    </row>
    <row r="289" spans="5:43" customFormat="1" ht="11.25">
      <c r="E289" s="491" t="str">
        <f t="shared" si="82"/>
        <v/>
      </c>
      <c r="G289" s="491" t="str">
        <f t="shared" si="82"/>
        <v/>
      </c>
      <c r="I289" s="491" t="str">
        <f t="shared" si="83"/>
        <v/>
      </c>
      <c r="K289" s="491" t="str">
        <f t="shared" si="84"/>
        <v/>
      </c>
      <c r="M289" s="491" t="str">
        <f t="shared" si="85"/>
        <v/>
      </c>
      <c r="O289" s="491" t="str">
        <f t="shared" si="86"/>
        <v/>
      </c>
      <c r="P289" s="464"/>
      <c r="Q289" s="472" t="str">
        <f t="shared" si="81"/>
        <v/>
      </c>
      <c r="S289" s="491" t="str">
        <f t="shared" si="87"/>
        <v/>
      </c>
      <c r="T289" s="464"/>
      <c r="U289" s="472" t="str">
        <f t="shared" si="78"/>
        <v/>
      </c>
      <c r="V289" s="464"/>
      <c r="W289" s="472" t="str">
        <f t="shared" si="79"/>
        <v/>
      </c>
      <c r="X289" s="464"/>
      <c r="Y289" s="472" t="str">
        <f t="shared" si="80"/>
        <v/>
      </c>
      <c r="AA289" s="491" t="str">
        <f t="shared" si="88"/>
        <v/>
      </c>
      <c r="AC289" s="491" t="str">
        <f t="shared" si="89"/>
        <v/>
      </c>
      <c r="AE289" s="491" t="str">
        <f t="shared" si="90"/>
        <v/>
      </c>
      <c r="AG289" s="491" t="str">
        <f t="shared" si="91"/>
        <v/>
      </c>
      <c r="AI289" s="491" t="str">
        <f t="shared" si="92"/>
        <v/>
      </c>
      <c r="AJ289" s="466"/>
      <c r="AK289" s="473" t="str">
        <f t="shared" si="93"/>
        <v/>
      </c>
      <c r="AM289" s="491" t="str">
        <f t="shared" si="94"/>
        <v/>
      </c>
      <c r="AO289" s="491" t="str">
        <f t="shared" si="95"/>
        <v/>
      </c>
      <c r="AQ289" s="491" t="str">
        <f t="shared" si="96"/>
        <v/>
      </c>
    </row>
    <row r="290" spans="5:43" customFormat="1" ht="11.25">
      <c r="E290" s="491" t="str">
        <f t="shared" si="82"/>
        <v/>
      </c>
      <c r="G290" s="491" t="str">
        <f t="shared" si="82"/>
        <v/>
      </c>
      <c r="I290" s="491" t="str">
        <f t="shared" si="83"/>
        <v/>
      </c>
      <c r="K290" s="491" t="str">
        <f t="shared" si="84"/>
        <v/>
      </c>
      <c r="M290" s="491" t="str">
        <f t="shared" si="85"/>
        <v/>
      </c>
      <c r="O290" s="491" t="str">
        <f t="shared" si="86"/>
        <v/>
      </c>
      <c r="P290" s="464"/>
      <c r="Q290" s="472" t="str">
        <f t="shared" si="81"/>
        <v/>
      </c>
      <c r="S290" s="491" t="str">
        <f t="shared" si="87"/>
        <v/>
      </c>
      <c r="T290" s="464"/>
      <c r="U290" s="472" t="str">
        <f t="shared" si="78"/>
        <v/>
      </c>
      <c r="V290" s="464"/>
      <c r="W290" s="472" t="str">
        <f t="shared" si="79"/>
        <v/>
      </c>
      <c r="X290" s="464"/>
      <c r="Y290" s="472" t="str">
        <f t="shared" si="80"/>
        <v/>
      </c>
      <c r="AA290" s="491" t="str">
        <f t="shared" si="88"/>
        <v/>
      </c>
      <c r="AC290" s="491" t="str">
        <f t="shared" si="89"/>
        <v/>
      </c>
      <c r="AE290" s="491" t="str">
        <f t="shared" si="90"/>
        <v/>
      </c>
      <c r="AG290" s="491" t="str">
        <f t="shared" si="91"/>
        <v/>
      </c>
      <c r="AI290" s="491" t="str">
        <f t="shared" si="92"/>
        <v/>
      </c>
      <c r="AJ290" s="466"/>
      <c r="AK290" s="473" t="str">
        <f t="shared" si="93"/>
        <v/>
      </c>
      <c r="AM290" s="491" t="str">
        <f t="shared" si="94"/>
        <v/>
      </c>
      <c r="AO290" s="491" t="str">
        <f t="shared" si="95"/>
        <v/>
      </c>
      <c r="AQ290" s="491" t="str">
        <f t="shared" si="96"/>
        <v/>
      </c>
    </row>
    <row r="291" spans="5:43" customFormat="1" ht="11.25">
      <c r="E291" s="491" t="str">
        <f t="shared" si="82"/>
        <v/>
      </c>
      <c r="G291" s="491" t="str">
        <f t="shared" si="82"/>
        <v/>
      </c>
      <c r="I291" s="491" t="str">
        <f t="shared" si="83"/>
        <v/>
      </c>
      <c r="K291" s="491" t="str">
        <f t="shared" si="84"/>
        <v/>
      </c>
      <c r="M291" s="491" t="str">
        <f t="shared" si="85"/>
        <v/>
      </c>
      <c r="O291" s="491" t="str">
        <f t="shared" si="86"/>
        <v/>
      </c>
      <c r="P291" s="464"/>
      <c r="Q291" s="472" t="str">
        <f t="shared" si="81"/>
        <v/>
      </c>
      <c r="S291" s="491" t="str">
        <f t="shared" si="87"/>
        <v/>
      </c>
      <c r="T291" s="464"/>
      <c r="U291" s="472" t="str">
        <f t="shared" si="78"/>
        <v/>
      </c>
      <c r="V291" s="464"/>
      <c r="W291" s="472" t="str">
        <f t="shared" si="79"/>
        <v/>
      </c>
      <c r="X291" s="464"/>
      <c r="Y291" s="472" t="str">
        <f t="shared" si="80"/>
        <v/>
      </c>
      <c r="AA291" s="491" t="str">
        <f t="shared" si="88"/>
        <v/>
      </c>
      <c r="AC291" s="491" t="str">
        <f t="shared" si="89"/>
        <v/>
      </c>
      <c r="AE291" s="491" t="str">
        <f t="shared" si="90"/>
        <v/>
      </c>
      <c r="AG291" s="491" t="str">
        <f t="shared" si="91"/>
        <v/>
      </c>
      <c r="AI291" s="491" t="str">
        <f t="shared" si="92"/>
        <v/>
      </c>
      <c r="AJ291" s="466"/>
      <c r="AK291" s="473" t="str">
        <f t="shared" si="93"/>
        <v/>
      </c>
      <c r="AM291" s="491" t="str">
        <f t="shared" si="94"/>
        <v/>
      </c>
      <c r="AO291" s="491" t="str">
        <f t="shared" si="95"/>
        <v/>
      </c>
      <c r="AQ291" s="491" t="str">
        <f t="shared" si="96"/>
        <v/>
      </c>
    </row>
    <row r="292" spans="5:43" customFormat="1" ht="11.25">
      <c r="E292" s="491" t="str">
        <f t="shared" si="82"/>
        <v/>
      </c>
      <c r="G292" s="491" t="str">
        <f t="shared" si="82"/>
        <v/>
      </c>
      <c r="I292" s="491" t="str">
        <f t="shared" si="83"/>
        <v/>
      </c>
      <c r="K292" s="491" t="str">
        <f t="shared" si="84"/>
        <v/>
      </c>
      <c r="M292" s="491" t="str">
        <f t="shared" si="85"/>
        <v/>
      </c>
      <c r="O292" s="491" t="str">
        <f t="shared" si="86"/>
        <v/>
      </c>
      <c r="P292" s="464"/>
      <c r="Q292" s="472" t="str">
        <f t="shared" si="81"/>
        <v/>
      </c>
      <c r="S292" s="491" t="str">
        <f t="shared" si="87"/>
        <v/>
      </c>
      <c r="T292" s="464"/>
      <c r="U292" s="472" t="str">
        <f t="shared" si="78"/>
        <v/>
      </c>
      <c r="V292" s="464"/>
      <c r="W292" s="472" t="str">
        <f t="shared" si="79"/>
        <v/>
      </c>
      <c r="X292" s="464"/>
      <c r="Y292" s="472" t="str">
        <f t="shared" si="80"/>
        <v/>
      </c>
      <c r="AA292" s="491" t="str">
        <f t="shared" si="88"/>
        <v/>
      </c>
      <c r="AC292" s="491" t="str">
        <f t="shared" si="89"/>
        <v/>
      </c>
      <c r="AE292" s="491" t="str">
        <f t="shared" si="90"/>
        <v/>
      </c>
      <c r="AG292" s="491" t="str">
        <f t="shared" si="91"/>
        <v/>
      </c>
      <c r="AI292" s="491" t="str">
        <f t="shared" si="92"/>
        <v/>
      </c>
      <c r="AJ292" s="466"/>
      <c r="AK292" s="473" t="str">
        <f t="shared" si="93"/>
        <v/>
      </c>
      <c r="AM292" s="491" t="str">
        <f t="shared" si="94"/>
        <v/>
      </c>
      <c r="AO292" s="491" t="str">
        <f t="shared" si="95"/>
        <v/>
      </c>
      <c r="AQ292" s="491" t="str">
        <f t="shared" si="96"/>
        <v/>
      </c>
    </row>
    <row r="293" spans="5:43" customFormat="1" ht="11.25">
      <c r="E293" s="491" t="str">
        <f t="shared" si="82"/>
        <v/>
      </c>
      <c r="G293" s="491" t="str">
        <f t="shared" si="82"/>
        <v/>
      </c>
      <c r="I293" s="491" t="str">
        <f t="shared" si="83"/>
        <v/>
      </c>
      <c r="K293" s="491" t="str">
        <f t="shared" si="84"/>
        <v/>
      </c>
      <c r="M293" s="491" t="str">
        <f t="shared" si="85"/>
        <v/>
      </c>
      <c r="O293" s="491" t="str">
        <f t="shared" si="86"/>
        <v/>
      </c>
      <c r="P293" s="464"/>
      <c r="Q293" s="472" t="str">
        <f t="shared" si="81"/>
        <v/>
      </c>
      <c r="S293" s="491" t="str">
        <f t="shared" si="87"/>
        <v/>
      </c>
      <c r="T293" s="464"/>
      <c r="U293" s="472" t="str">
        <f t="shared" si="78"/>
        <v/>
      </c>
      <c r="V293" s="464"/>
      <c r="W293" s="472" t="str">
        <f t="shared" si="79"/>
        <v/>
      </c>
      <c r="X293" s="464"/>
      <c r="Y293" s="472" t="str">
        <f t="shared" si="80"/>
        <v/>
      </c>
      <c r="AA293" s="491" t="str">
        <f t="shared" si="88"/>
        <v/>
      </c>
      <c r="AC293" s="491" t="str">
        <f t="shared" si="89"/>
        <v/>
      </c>
      <c r="AE293" s="491" t="str">
        <f t="shared" si="90"/>
        <v/>
      </c>
      <c r="AG293" s="491" t="str">
        <f t="shared" si="91"/>
        <v/>
      </c>
      <c r="AI293" s="491" t="str">
        <f t="shared" si="92"/>
        <v/>
      </c>
      <c r="AJ293" s="466"/>
      <c r="AK293" s="473" t="str">
        <f t="shared" si="93"/>
        <v/>
      </c>
      <c r="AM293" s="491" t="str">
        <f t="shared" si="94"/>
        <v/>
      </c>
      <c r="AO293" s="491" t="str">
        <f t="shared" si="95"/>
        <v/>
      </c>
      <c r="AQ293" s="491" t="str">
        <f t="shared" si="96"/>
        <v/>
      </c>
    </row>
    <row r="294" spans="5:43" customFormat="1" ht="11.25">
      <c r="E294" s="491" t="str">
        <f t="shared" si="82"/>
        <v/>
      </c>
      <c r="G294" s="491" t="str">
        <f t="shared" si="82"/>
        <v/>
      </c>
      <c r="I294" s="491" t="str">
        <f t="shared" si="83"/>
        <v/>
      </c>
      <c r="K294" s="491" t="str">
        <f t="shared" si="84"/>
        <v/>
      </c>
      <c r="M294" s="491" t="str">
        <f t="shared" si="85"/>
        <v/>
      </c>
      <c r="O294" s="491" t="str">
        <f t="shared" si="86"/>
        <v/>
      </c>
      <c r="P294" s="464"/>
      <c r="Q294" s="472" t="str">
        <f t="shared" si="81"/>
        <v/>
      </c>
      <c r="S294" s="491" t="str">
        <f t="shared" si="87"/>
        <v/>
      </c>
      <c r="T294" s="464"/>
      <c r="U294" s="472" t="str">
        <f t="shared" si="78"/>
        <v/>
      </c>
      <c r="V294" s="464"/>
      <c r="W294" s="472" t="str">
        <f t="shared" si="79"/>
        <v/>
      </c>
      <c r="X294" s="464"/>
      <c r="Y294" s="472" t="str">
        <f t="shared" si="80"/>
        <v/>
      </c>
      <c r="AA294" s="491" t="str">
        <f t="shared" si="88"/>
        <v/>
      </c>
      <c r="AC294" s="491" t="str">
        <f t="shared" si="89"/>
        <v/>
      </c>
      <c r="AE294" s="491" t="str">
        <f t="shared" si="90"/>
        <v/>
      </c>
      <c r="AG294" s="491" t="str">
        <f t="shared" si="91"/>
        <v/>
      </c>
      <c r="AI294" s="491" t="str">
        <f t="shared" si="92"/>
        <v/>
      </c>
      <c r="AJ294" s="466"/>
      <c r="AK294" s="473" t="str">
        <f t="shared" si="93"/>
        <v/>
      </c>
      <c r="AM294" s="491" t="str">
        <f t="shared" si="94"/>
        <v/>
      </c>
      <c r="AO294" s="491" t="str">
        <f t="shared" si="95"/>
        <v/>
      </c>
      <c r="AQ294" s="491" t="str">
        <f t="shared" si="96"/>
        <v/>
      </c>
    </row>
    <row r="295" spans="5:43" customFormat="1" ht="11.25">
      <c r="E295" s="491" t="str">
        <f t="shared" si="82"/>
        <v/>
      </c>
      <c r="G295" s="491" t="str">
        <f t="shared" si="82"/>
        <v/>
      </c>
      <c r="I295" s="491" t="str">
        <f t="shared" si="83"/>
        <v/>
      </c>
      <c r="K295" s="491" t="str">
        <f t="shared" si="84"/>
        <v/>
      </c>
      <c r="M295" s="491" t="str">
        <f t="shared" si="85"/>
        <v/>
      </c>
      <c r="O295" s="491" t="str">
        <f t="shared" si="86"/>
        <v/>
      </c>
      <c r="P295" s="464"/>
      <c r="Q295" s="472" t="str">
        <f t="shared" si="81"/>
        <v/>
      </c>
      <c r="S295" s="491" t="str">
        <f t="shared" si="87"/>
        <v/>
      </c>
      <c r="T295" s="464"/>
      <c r="U295" s="472" t="str">
        <f t="shared" si="78"/>
        <v/>
      </c>
      <c r="V295" s="464"/>
      <c r="W295" s="472" t="str">
        <f t="shared" si="79"/>
        <v/>
      </c>
      <c r="X295" s="464"/>
      <c r="Y295" s="472" t="str">
        <f t="shared" si="80"/>
        <v/>
      </c>
      <c r="AA295" s="491" t="str">
        <f t="shared" si="88"/>
        <v/>
      </c>
      <c r="AC295" s="491" t="str">
        <f t="shared" si="89"/>
        <v/>
      </c>
      <c r="AE295" s="491" t="str">
        <f t="shared" si="90"/>
        <v/>
      </c>
      <c r="AG295" s="491" t="str">
        <f t="shared" si="91"/>
        <v/>
      </c>
      <c r="AI295" s="491" t="str">
        <f t="shared" si="92"/>
        <v/>
      </c>
      <c r="AJ295" s="466"/>
      <c r="AK295" s="473" t="str">
        <f t="shared" si="93"/>
        <v/>
      </c>
      <c r="AM295" s="491" t="str">
        <f t="shared" si="94"/>
        <v/>
      </c>
      <c r="AO295" s="491" t="str">
        <f t="shared" si="95"/>
        <v/>
      </c>
      <c r="AQ295" s="491" t="str">
        <f t="shared" si="96"/>
        <v/>
      </c>
    </row>
    <row r="296" spans="5:43" customFormat="1" ht="11.25">
      <c r="E296" s="491" t="str">
        <f t="shared" si="82"/>
        <v/>
      </c>
      <c r="G296" s="491" t="str">
        <f t="shared" si="82"/>
        <v/>
      </c>
      <c r="I296" s="491" t="str">
        <f t="shared" si="83"/>
        <v/>
      </c>
      <c r="K296" s="491" t="str">
        <f t="shared" si="84"/>
        <v/>
      </c>
      <c r="M296" s="491" t="str">
        <f t="shared" si="85"/>
        <v/>
      </c>
      <c r="O296" s="491" t="str">
        <f t="shared" si="86"/>
        <v/>
      </c>
      <c r="P296" s="464"/>
      <c r="Q296" s="472" t="str">
        <f t="shared" si="81"/>
        <v/>
      </c>
      <c r="S296" s="491" t="str">
        <f t="shared" si="87"/>
        <v/>
      </c>
      <c r="T296" s="464"/>
      <c r="U296" s="472" t="str">
        <f t="shared" si="78"/>
        <v/>
      </c>
      <c r="V296" s="464"/>
      <c r="W296" s="472" t="str">
        <f t="shared" si="79"/>
        <v/>
      </c>
      <c r="X296" s="464"/>
      <c r="Y296" s="472" t="str">
        <f t="shared" si="80"/>
        <v/>
      </c>
      <c r="AA296" s="491" t="str">
        <f t="shared" si="88"/>
        <v/>
      </c>
      <c r="AC296" s="491" t="str">
        <f t="shared" si="89"/>
        <v/>
      </c>
      <c r="AE296" s="491" t="str">
        <f t="shared" si="90"/>
        <v/>
      </c>
      <c r="AG296" s="491" t="str">
        <f t="shared" si="91"/>
        <v/>
      </c>
      <c r="AI296" s="491" t="str">
        <f t="shared" si="92"/>
        <v/>
      </c>
      <c r="AJ296" s="466"/>
      <c r="AK296" s="473" t="str">
        <f t="shared" si="93"/>
        <v/>
      </c>
      <c r="AM296" s="491" t="str">
        <f t="shared" si="94"/>
        <v/>
      </c>
      <c r="AO296" s="491" t="str">
        <f t="shared" si="95"/>
        <v/>
      </c>
      <c r="AQ296" s="491" t="str">
        <f t="shared" si="96"/>
        <v/>
      </c>
    </row>
    <row r="297" spans="5:43" customFormat="1" ht="11.25">
      <c r="E297" s="491" t="str">
        <f t="shared" si="82"/>
        <v/>
      </c>
      <c r="G297" s="491" t="str">
        <f t="shared" si="82"/>
        <v/>
      </c>
      <c r="I297" s="491" t="str">
        <f t="shared" si="83"/>
        <v/>
      </c>
      <c r="K297" s="491" t="str">
        <f t="shared" si="84"/>
        <v/>
      </c>
      <c r="M297" s="491" t="str">
        <f t="shared" si="85"/>
        <v/>
      </c>
      <c r="O297" s="491" t="str">
        <f t="shared" si="86"/>
        <v/>
      </c>
      <c r="P297" s="464"/>
      <c r="Q297" s="472" t="str">
        <f t="shared" si="81"/>
        <v/>
      </c>
      <c r="S297" s="491" t="str">
        <f t="shared" si="87"/>
        <v/>
      </c>
      <c r="T297" s="464"/>
      <c r="U297" s="472" t="str">
        <f t="shared" si="78"/>
        <v/>
      </c>
      <c r="V297" s="464"/>
      <c r="W297" s="472" t="str">
        <f t="shared" si="79"/>
        <v/>
      </c>
      <c r="X297" s="464"/>
      <c r="Y297" s="472" t="str">
        <f t="shared" si="80"/>
        <v/>
      </c>
      <c r="AA297" s="491" t="str">
        <f t="shared" si="88"/>
        <v/>
      </c>
      <c r="AC297" s="491" t="str">
        <f t="shared" si="89"/>
        <v/>
      </c>
      <c r="AE297" s="491" t="str">
        <f t="shared" si="90"/>
        <v/>
      </c>
      <c r="AG297" s="491" t="str">
        <f t="shared" si="91"/>
        <v/>
      </c>
      <c r="AI297" s="491" t="str">
        <f t="shared" si="92"/>
        <v/>
      </c>
      <c r="AJ297" s="466"/>
      <c r="AK297" s="473" t="str">
        <f t="shared" si="93"/>
        <v/>
      </c>
      <c r="AM297" s="491" t="str">
        <f t="shared" si="94"/>
        <v/>
      </c>
      <c r="AO297" s="491" t="str">
        <f t="shared" si="95"/>
        <v/>
      </c>
      <c r="AQ297" s="491" t="str">
        <f t="shared" si="96"/>
        <v/>
      </c>
    </row>
    <row r="298" spans="5:43" customFormat="1" ht="11.25">
      <c r="E298" s="491" t="str">
        <f t="shared" si="82"/>
        <v/>
      </c>
      <c r="G298" s="491" t="str">
        <f t="shared" si="82"/>
        <v/>
      </c>
      <c r="I298" s="491" t="str">
        <f t="shared" si="83"/>
        <v/>
      </c>
      <c r="K298" s="491" t="str">
        <f t="shared" si="84"/>
        <v/>
      </c>
      <c r="M298" s="491" t="str">
        <f t="shared" si="85"/>
        <v/>
      </c>
      <c r="O298" s="491" t="str">
        <f t="shared" si="86"/>
        <v/>
      </c>
      <c r="P298" s="464"/>
      <c r="Q298" s="472" t="str">
        <f t="shared" si="81"/>
        <v/>
      </c>
      <c r="S298" s="491" t="str">
        <f t="shared" si="87"/>
        <v/>
      </c>
      <c r="T298" s="464"/>
      <c r="U298" s="472" t="str">
        <f t="shared" si="78"/>
        <v/>
      </c>
      <c r="V298" s="464"/>
      <c r="W298" s="472" t="str">
        <f t="shared" si="79"/>
        <v/>
      </c>
      <c r="X298" s="464"/>
      <c r="Y298" s="472" t="str">
        <f t="shared" si="80"/>
        <v/>
      </c>
      <c r="AA298" s="491" t="str">
        <f t="shared" si="88"/>
        <v/>
      </c>
      <c r="AC298" s="491" t="str">
        <f t="shared" si="89"/>
        <v/>
      </c>
      <c r="AE298" s="491" t="str">
        <f t="shared" si="90"/>
        <v/>
      </c>
      <c r="AG298" s="491" t="str">
        <f t="shared" si="91"/>
        <v/>
      </c>
      <c r="AI298" s="491" t="str">
        <f t="shared" si="92"/>
        <v/>
      </c>
      <c r="AJ298" s="466"/>
      <c r="AK298" s="473" t="str">
        <f t="shared" si="93"/>
        <v/>
      </c>
      <c r="AM298" s="491" t="str">
        <f t="shared" si="94"/>
        <v/>
      </c>
      <c r="AO298" s="491" t="str">
        <f t="shared" si="95"/>
        <v/>
      </c>
      <c r="AQ298" s="491" t="str">
        <f t="shared" si="96"/>
        <v/>
      </c>
    </row>
    <row r="299" spans="5:43" customFormat="1" ht="11.25">
      <c r="E299" s="491" t="str">
        <f t="shared" si="82"/>
        <v/>
      </c>
      <c r="G299" s="491" t="str">
        <f t="shared" si="82"/>
        <v/>
      </c>
      <c r="I299" s="491" t="str">
        <f t="shared" si="83"/>
        <v/>
      </c>
      <c r="K299" s="491" t="str">
        <f t="shared" si="84"/>
        <v/>
      </c>
      <c r="M299" s="491" t="str">
        <f t="shared" si="85"/>
        <v/>
      </c>
      <c r="O299" s="491" t="str">
        <f t="shared" si="86"/>
        <v/>
      </c>
      <c r="P299" s="464"/>
      <c r="Q299" s="472" t="str">
        <f t="shared" si="81"/>
        <v/>
      </c>
      <c r="S299" s="491" t="str">
        <f t="shared" si="87"/>
        <v/>
      </c>
      <c r="T299" s="464"/>
      <c r="U299" s="472" t="str">
        <f t="shared" si="78"/>
        <v/>
      </c>
      <c r="V299" s="464"/>
      <c r="W299" s="472" t="str">
        <f t="shared" si="79"/>
        <v/>
      </c>
      <c r="X299" s="464"/>
      <c r="Y299" s="472" t="str">
        <f t="shared" si="80"/>
        <v/>
      </c>
      <c r="AA299" s="491" t="str">
        <f t="shared" si="88"/>
        <v/>
      </c>
      <c r="AC299" s="491" t="str">
        <f t="shared" si="89"/>
        <v/>
      </c>
      <c r="AE299" s="491" t="str">
        <f t="shared" si="90"/>
        <v/>
      </c>
      <c r="AG299" s="491" t="str">
        <f t="shared" si="91"/>
        <v/>
      </c>
      <c r="AI299" s="491" t="str">
        <f t="shared" si="92"/>
        <v/>
      </c>
      <c r="AJ299" s="466"/>
      <c r="AK299" s="473" t="str">
        <f t="shared" si="93"/>
        <v/>
      </c>
      <c r="AM299" s="491" t="str">
        <f t="shared" si="94"/>
        <v/>
      </c>
      <c r="AO299" s="491" t="str">
        <f t="shared" si="95"/>
        <v/>
      </c>
      <c r="AQ299" s="491" t="str">
        <f t="shared" si="96"/>
        <v/>
      </c>
    </row>
    <row r="300" spans="5:43" customFormat="1" ht="11.25">
      <c r="E300" s="491" t="str">
        <f t="shared" si="82"/>
        <v/>
      </c>
      <c r="G300" s="491" t="str">
        <f t="shared" si="82"/>
        <v/>
      </c>
      <c r="I300" s="491" t="str">
        <f t="shared" si="83"/>
        <v/>
      </c>
      <c r="K300" s="491" t="str">
        <f t="shared" si="84"/>
        <v/>
      </c>
      <c r="M300" s="491" t="str">
        <f t="shared" si="85"/>
        <v/>
      </c>
      <c r="O300" s="491" t="str">
        <f t="shared" si="86"/>
        <v/>
      </c>
      <c r="P300" s="464"/>
      <c r="Q300" s="472" t="str">
        <f t="shared" si="81"/>
        <v/>
      </c>
      <c r="S300" s="491" t="str">
        <f t="shared" si="87"/>
        <v/>
      </c>
      <c r="T300" s="464"/>
      <c r="U300" s="472" t="str">
        <f t="shared" si="78"/>
        <v/>
      </c>
      <c r="V300" s="464"/>
      <c r="W300" s="472" t="str">
        <f t="shared" si="79"/>
        <v/>
      </c>
      <c r="X300" s="464"/>
      <c r="Y300" s="472" t="str">
        <f t="shared" si="80"/>
        <v/>
      </c>
      <c r="AA300" s="491" t="str">
        <f t="shared" si="88"/>
        <v/>
      </c>
      <c r="AC300" s="491" t="str">
        <f t="shared" si="89"/>
        <v/>
      </c>
      <c r="AE300" s="491" t="str">
        <f t="shared" si="90"/>
        <v/>
      </c>
      <c r="AG300" s="491" t="str">
        <f t="shared" si="91"/>
        <v/>
      </c>
      <c r="AI300" s="491" t="str">
        <f t="shared" si="92"/>
        <v/>
      </c>
      <c r="AJ300" s="466"/>
      <c r="AK300" s="473" t="str">
        <f t="shared" si="93"/>
        <v/>
      </c>
      <c r="AM300" s="491" t="str">
        <f t="shared" si="94"/>
        <v/>
      </c>
      <c r="AO300" s="491" t="str">
        <f t="shared" si="95"/>
        <v/>
      </c>
      <c r="AQ300" s="491" t="str">
        <f t="shared" si="96"/>
        <v/>
      </c>
    </row>
  </sheetData>
  <mergeCells count="1">
    <mergeCell ref="A3:A6"/>
  </mergeCells>
  <conditionalFormatting sqref="E12:E300">
    <cfRule type="expression" dxfId="5" priority="2">
      <formula>AND(LEN(E12)&gt;0,OR(E12&lt;E$2,E12&gt;E$3))</formula>
    </cfRule>
  </conditionalFormatting>
  <conditionalFormatting sqref="AQ12:AQ300 AO12:AO300 AM12:AM300 AK12:AK300 AI12:AI300 AG12:AG300 AE12:AE300 AC12:AC300 AA12:AA300 Y12:Y48 W12:W48 U12:U48 S12:S300 Q12:Q48 O12:O300 M12:M300 K12:K300 I12:I300 G12:G300 U50:U300 W50:W300 Y50:Y300 Q50:Q300">
    <cfRule type="expression" dxfId="4" priority="1">
      <formula>AND(LEN(G12)&gt;0,OR(G12&lt;G$2,G12&gt;G$3))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04"/>
  <sheetViews>
    <sheetView topLeftCell="HL19" zoomScale="85" zoomScaleNormal="85" workbookViewId="0">
      <selection activeCell="HS49" sqref="HS49"/>
    </sheetView>
  </sheetViews>
  <sheetFormatPr defaultColWidth="9.1640625" defaultRowHeight="15"/>
  <cols>
    <col min="1" max="1" width="52.33203125" style="503" customWidth="1"/>
    <col min="2" max="2" width="13.6640625" style="503" customWidth="1"/>
    <col min="3" max="119" width="24" style="503" customWidth="1"/>
    <col min="120" max="121" width="24" style="544" customWidth="1"/>
    <col min="122" max="122" width="24" style="543" customWidth="1"/>
    <col min="123" max="124" width="24" style="544" customWidth="1"/>
    <col min="125" max="125" width="24" style="543" customWidth="1"/>
    <col min="126" max="127" width="24" style="544" customWidth="1"/>
    <col min="128" max="128" width="24" style="543" customWidth="1"/>
    <col min="129" max="130" width="24" style="569" customWidth="1"/>
    <col min="131" max="131" width="24" style="571" customWidth="1"/>
    <col min="132" max="133" width="24" style="503" customWidth="1"/>
    <col min="134" max="134" width="24" style="506" customWidth="1"/>
    <col min="135" max="136" width="24" style="503" customWidth="1"/>
    <col min="137" max="137" width="24" style="506" customWidth="1"/>
    <col min="138" max="139" width="24" style="503" customWidth="1"/>
    <col min="140" max="140" width="24" style="506" customWidth="1"/>
    <col min="141" max="142" width="24" style="503" customWidth="1"/>
    <col min="143" max="143" width="24" style="506" customWidth="1"/>
    <col min="144" max="145" width="24" style="503" customWidth="1"/>
    <col min="146" max="146" width="24" style="506" customWidth="1"/>
    <col min="147" max="148" width="24" style="503" customWidth="1"/>
    <col min="149" max="149" width="24" style="506" customWidth="1"/>
    <col min="150" max="151" width="24" style="503" customWidth="1"/>
    <col min="152" max="152" width="24" style="506" customWidth="1"/>
    <col min="153" max="154" width="24" style="503" customWidth="1"/>
    <col min="155" max="155" width="24" style="506" customWidth="1"/>
    <col min="156" max="157" width="24" style="503" customWidth="1"/>
    <col min="158" max="158" width="24" style="506" customWidth="1"/>
    <col min="159" max="160" width="24" style="503" customWidth="1"/>
    <col min="161" max="161" width="24" style="506" customWidth="1"/>
    <col min="162" max="163" width="24" style="503" customWidth="1"/>
    <col min="164" max="164" width="24" style="506" customWidth="1"/>
    <col min="165" max="166" width="24" style="503" customWidth="1"/>
    <col min="167" max="167" width="24" style="506" customWidth="1"/>
    <col min="168" max="169" width="24" style="503" customWidth="1"/>
    <col min="170" max="170" width="24" style="506" customWidth="1"/>
    <col min="171" max="172" width="24" style="503" customWidth="1"/>
    <col min="173" max="173" width="24" style="506" customWidth="1"/>
    <col min="174" max="175" width="24" style="503" customWidth="1"/>
    <col min="176" max="176" width="24" style="506" customWidth="1"/>
    <col min="177" max="178" width="24" style="503" customWidth="1"/>
    <col min="179" max="179" width="24" style="506" customWidth="1"/>
    <col min="180" max="181" width="24" style="503" customWidth="1"/>
    <col min="182" max="182" width="24" style="506" customWidth="1"/>
    <col min="183" max="184" width="24" style="503" customWidth="1"/>
    <col min="185" max="185" width="24" style="506" customWidth="1"/>
    <col min="186" max="187" width="24" style="590" customWidth="1"/>
    <col min="188" max="188" width="24" style="592" customWidth="1"/>
    <col min="189" max="190" width="24" style="503" customWidth="1"/>
    <col min="191" max="191" width="24" style="506" customWidth="1"/>
    <col min="192" max="193" width="24" style="503" customWidth="1"/>
    <col min="194" max="194" width="24" style="506" customWidth="1"/>
    <col min="195" max="196" width="24" style="503" customWidth="1"/>
    <col min="197" max="197" width="24" style="506" customWidth="1"/>
    <col min="198" max="199" width="24" style="503" customWidth="1"/>
    <col min="200" max="200" width="24" style="506" customWidth="1"/>
    <col min="201" max="202" width="24" style="590" customWidth="1"/>
    <col min="203" max="203" width="24" style="592" customWidth="1"/>
    <col min="204" max="205" width="24" style="503" customWidth="1"/>
    <col min="206" max="206" width="24" style="506" customWidth="1"/>
    <col min="207" max="208" width="24" style="544" customWidth="1"/>
    <col min="209" max="209" width="24" style="543" customWidth="1"/>
    <col min="210" max="211" width="24" style="544" customWidth="1"/>
    <col min="212" max="212" width="24" style="543" customWidth="1"/>
    <col min="213" max="214" width="24" style="590" customWidth="1"/>
    <col min="215" max="215" width="24" style="592" customWidth="1"/>
    <col min="216" max="217" width="24" style="590" customWidth="1"/>
    <col min="218" max="218" width="24" style="592" customWidth="1"/>
    <col min="219" max="220" width="24" style="590" customWidth="1"/>
    <col min="221" max="221" width="24" style="592" customWidth="1"/>
    <col min="222" max="223" width="24" style="662" customWidth="1"/>
    <col min="224" max="224" width="24" style="664" customWidth="1"/>
    <col min="225" max="226" width="24" style="662" customWidth="1"/>
    <col min="227" max="227" width="24" style="664" customWidth="1"/>
    <col min="228" max="229" width="24" style="662" customWidth="1"/>
    <col min="230" max="230" width="24" style="664" customWidth="1"/>
    <col min="231" max="234" width="24" style="503" customWidth="1"/>
    <col min="235" max="235" width="23.5" style="503" bestFit="1" customWidth="1"/>
    <col min="236" max="236" width="20" style="503" bestFit="1" customWidth="1"/>
    <col min="237" max="237" width="23.5" style="503" bestFit="1" customWidth="1"/>
    <col min="238" max="238" width="20" style="503" bestFit="1" customWidth="1"/>
    <col min="239" max="16384" width="9.1640625" style="503"/>
  </cols>
  <sheetData>
    <row r="1" spans="1:239">
      <c r="A1" s="502">
        <v>34</v>
      </c>
      <c r="B1" s="502" t="s">
        <v>304</v>
      </c>
      <c r="BM1" s="504" t="s">
        <v>232</v>
      </c>
      <c r="BN1" s="505">
        <v>6.3674885115888286E-2</v>
      </c>
      <c r="CW1" s="504" t="s">
        <v>232</v>
      </c>
      <c r="CX1" s="505">
        <v>-3.9449281380554369E-2</v>
      </c>
      <c r="DO1" s="504" t="s">
        <v>305</v>
      </c>
      <c r="DP1" s="541">
        <v>22880</v>
      </c>
      <c r="DQ1" s="542" t="s">
        <v>232</v>
      </c>
      <c r="DR1" s="543">
        <v>24189.337548782976</v>
      </c>
      <c r="DT1" s="542" t="s">
        <v>232</v>
      </c>
      <c r="DU1" s="543">
        <v>22880</v>
      </c>
      <c r="DW1" s="542" t="s">
        <v>232</v>
      </c>
      <c r="DX1" s="543">
        <v>41678.625126252511</v>
      </c>
      <c r="DZ1" s="570" t="s">
        <v>232</v>
      </c>
      <c r="EA1" s="571">
        <v>45022.727272727272</v>
      </c>
      <c r="EC1" s="504" t="s">
        <v>232</v>
      </c>
      <c r="ED1" s="506" t="s">
        <v>139</v>
      </c>
      <c r="EF1" s="504" t="s">
        <v>232</v>
      </c>
      <c r="EG1" s="506" t="s">
        <v>139</v>
      </c>
      <c r="EI1" s="504" t="s">
        <v>232</v>
      </c>
      <c r="EJ1" s="506" t="s">
        <v>139</v>
      </c>
      <c r="EL1" s="504" t="s">
        <v>232</v>
      </c>
      <c r="EM1" s="506" t="s">
        <v>139</v>
      </c>
      <c r="EO1" s="504" t="s">
        <v>232</v>
      </c>
      <c r="EP1" s="506" t="s">
        <v>139</v>
      </c>
      <c r="ER1" s="504" t="s">
        <v>232</v>
      </c>
      <c r="ES1" s="506" t="s">
        <v>139</v>
      </c>
      <c r="EU1" s="504" t="s">
        <v>232</v>
      </c>
      <c r="EV1" s="506" t="s">
        <v>139</v>
      </c>
      <c r="EX1" s="504" t="s">
        <v>232</v>
      </c>
      <c r="EY1" s="506" t="s">
        <v>139</v>
      </c>
      <c r="FA1" s="504" t="s">
        <v>232</v>
      </c>
      <c r="FB1" s="506" t="s">
        <v>139</v>
      </c>
      <c r="FD1" s="504" t="s">
        <v>232</v>
      </c>
      <c r="FE1" s="506" t="s">
        <v>139</v>
      </c>
      <c r="FG1" s="504" t="s">
        <v>232</v>
      </c>
      <c r="FH1" s="506" t="s">
        <v>139</v>
      </c>
      <c r="FJ1" s="504" t="s">
        <v>232</v>
      </c>
      <c r="FK1" s="506" t="s">
        <v>139</v>
      </c>
      <c r="FM1" s="504" t="s">
        <v>232</v>
      </c>
      <c r="FN1" s="506" t="s">
        <v>139</v>
      </c>
      <c r="FP1" s="504" t="s">
        <v>232</v>
      </c>
      <c r="FQ1" s="506">
        <v>36707.954545454544</v>
      </c>
      <c r="FS1" s="504" t="s">
        <v>232</v>
      </c>
      <c r="FT1" s="506">
        <v>39613</v>
      </c>
      <c r="FV1" s="504" t="s">
        <v>232</v>
      </c>
      <c r="FW1" s="506" t="s">
        <v>139</v>
      </c>
      <c r="FY1" s="504" t="s">
        <v>232</v>
      </c>
      <c r="FZ1" s="506" t="s">
        <v>139</v>
      </c>
      <c r="GB1" s="504" t="s">
        <v>232</v>
      </c>
      <c r="GC1" s="506" t="s">
        <v>139</v>
      </c>
      <c r="GE1" s="591" t="s">
        <v>232</v>
      </c>
      <c r="GF1" s="592">
        <v>35143.058823529405</v>
      </c>
      <c r="GH1" s="504" t="s">
        <v>232</v>
      </c>
      <c r="GI1" s="506" t="s">
        <v>139</v>
      </c>
      <c r="GK1" s="504" t="s">
        <v>232</v>
      </c>
      <c r="GL1" s="506" t="s">
        <v>139</v>
      </c>
      <c r="GN1" s="504" t="s">
        <v>232</v>
      </c>
      <c r="GO1" s="506" t="s">
        <v>139</v>
      </c>
      <c r="GQ1" s="504" t="s">
        <v>232</v>
      </c>
      <c r="GR1" s="506" t="s">
        <v>139</v>
      </c>
      <c r="GT1" s="591" t="s">
        <v>232</v>
      </c>
      <c r="GU1" s="592">
        <v>22880</v>
      </c>
      <c r="GW1" s="504" t="s">
        <v>232</v>
      </c>
      <c r="GX1" s="506" t="s">
        <v>139</v>
      </c>
      <c r="GZ1" s="542" t="s">
        <v>232</v>
      </c>
      <c r="HA1" s="543">
        <v>22880</v>
      </c>
      <c r="HC1" s="542" t="s">
        <v>232</v>
      </c>
      <c r="HD1" s="543">
        <v>24112.019813765386</v>
      </c>
      <c r="HF1" s="591" t="s">
        <v>232</v>
      </c>
      <c r="HG1" s="592">
        <v>22880</v>
      </c>
      <c r="HI1" s="591" t="s">
        <v>232</v>
      </c>
      <c r="HJ1" s="592">
        <v>22880</v>
      </c>
      <c r="HL1" s="591" t="s">
        <v>232</v>
      </c>
      <c r="HM1" s="592">
        <v>22880</v>
      </c>
      <c r="HO1" s="663" t="s">
        <v>232</v>
      </c>
      <c r="HP1" s="664">
        <v>22880</v>
      </c>
      <c r="HR1" s="663" t="s">
        <v>232</v>
      </c>
      <c r="HS1" s="664">
        <v>22880</v>
      </c>
      <c r="HU1" s="663" t="s">
        <v>232</v>
      </c>
      <c r="HV1" s="664">
        <v>29006.593406593413</v>
      </c>
    </row>
    <row r="2" spans="1:239">
      <c r="BM2" s="504" t="s">
        <v>234</v>
      </c>
      <c r="BN2" s="505">
        <v>0.36762086346576883</v>
      </c>
      <c r="CW2" s="504" t="s">
        <v>234</v>
      </c>
      <c r="CX2" s="505">
        <v>0.47342412921151611</v>
      </c>
      <c r="DQ2" s="542" t="s">
        <v>234</v>
      </c>
      <c r="DR2" s="543">
        <v>104196.29892607311</v>
      </c>
      <c r="DT2" s="542" t="s">
        <v>234</v>
      </c>
      <c r="DU2" s="543">
        <v>158498.05222445814</v>
      </c>
      <c r="DW2" s="542" t="s">
        <v>234</v>
      </c>
      <c r="DX2" s="543">
        <v>69098.146229546866</v>
      </c>
      <c r="DZ2" s="570" t="s">
        <v>234</v>
      </c>
      <c r="EA2" s="571">
        <v>45022.727272727272</v>
      </c>
      <c r="EC2" s="504" t="s">
        <v>234</v>
      </c>
      <c r="ED2" s="506" t="s">
        <v>139</v>
      </c>
      <c r="EF2" s="504" t="s">
        <v>234</v>
      </c>
      <c r="EG2" s="506" t="s">
        <v>139</v>
      </c>
      <c r="EI2" s="504" t="s">
        <v>234</v>
      </c>
      <c r="EJ2" s="506" t="s">
        <v>139</v>
      </c>
      <c r="EL2" s="504" t="s">
        <v>234</v>
      </c>
      <c r="EM2" s="506" t="s">
        <v>139</v>
      </c>
      <c r="EO2" s="504" t="s">
        <v>234</v>
      </c>
      <c r="EP2" s="506" t="s">
        <v>139</v>
      </c>
      <c r="ER2" s="504" t="s">
        <v>234</v>
      </c>
      <c r="ES2" s="506" t="s">
        <v>139</v>
      </c>
      <c r="EU2" s="504" t="s">
        <v>234</v>
      </c>
      <c r="EV2" s="506" t="s">
        <v>139</v>
      </c>
      <c r="EX2" s="504" t="s">
        <v>234</v>
      </c>
      <c r="EY2" s="506" t="s">
        <v>139</v>
      </c>
      <c r="FA2" s="504" t="s">
        <v>234</v>
      </c>
      <c r="FB2" s="506" t="s">
        <v>139</v>
      </c>
      <c r="FD2" s="504" t="s">
        <v>234</v>
      </c>
      <c r="FE2" s="506" t="s">
        <v>139</v>
      </c>
      <c r="FG2" s="504" t="s">
        <v>234</v>
      </c>
      <c r="FH2" s="506" t="s">
        <v>139</v>
      </c>
      <c r="FJ2" s="504" t="s">
        <v>234</v>
      </c>
      <c r="FK2" s="506" t="s">
        <v>139</v>
      </c>
      <c r="FM2" s="504" t="s">
        <v>234</v>
      </c>
      <c r="FN2" s="506" t="s">
        <v>139</v>
      </c>
      <c r="FP2" s="504" t="s">
        <v>234</v>
      </c>
      <c r="FQ2" s="506">
        <v>36707.954545454544</v>
      </c>
      <c r="FS2" s="504" t="s">
        <v>234</v>
      </c>
      <c r="FT2" s="506">
        <v>39613</v>
      </c>
      <c r="FV2" s="504" t="s">
        <v>234</v>
      </c>
      <c r="FW2" s="506" t="s">
        <v>139</v>
      </c>
      <c r="FY2" s="504" t="s">
        <v>234</v>
      </c>
      <c r="FZ2" s="506" t="s">
        <v>139</v>
      </c>
      <c r="GB2" s="504" t="s">
        <v>234</v>
      </c>
      <c r="GC2" s="506" t="s">
        <v>139</v>
      </c>
      <c r="GE2" s="591" t="s">
        <v>234</v>
      </c>
      <c r="GF2" s="592">
        <v>35143.058823529405</v>
      </c>
      <c r="GH2" s="504" t="s">
        <v>234</v>
      </c>
      <c r="GI2" s="506" t="s">
        <v>139</v>
      </c>
      <c r="GK2" s="504" t="s">
        <v>234</v>
      </c>
      <c r="GL2" s="506" t="s">
        <v>139</v>
      </c>
      <c r="GN2" s="504" t="s">
        <v>234</v>
      </c>
      <c r="GO2" s="506" t="s">
        <v>139</v>
      </c>
      <c r="GQ2" s="504" t="s">
        <v>234</v>
      </c>
      <c r="GR2" s="506" t="s">
        <v>139</v>
      </c>
      <c r="GT2" s="591" t="s">
        <v>234</v>
      </c>
      <c r="GU2" s="592">
        <v>49639.6738666194</v>
      </c>
      <c r="GW2" s="504" t="s">
        <v>234</v>
      </c>
      <c r="GX2" s="506" t="s">
        <v>139</v>
      </c>
      <c r="GZ2" s="542" t="s">
        <v>234</v>
      </c>
      <c r="HA2" s="543">
        <v>58827.921378648469</v>
      </c>
      <c r="HC2" s="542" t="s">
        <v>234</v>
      </c>
      <c r="HD2" s="543">
        <v>69737.29212111127</v>
      </c>
      <c r="HF2" s="591" t="s">
        <v>234</v>
      </c>
      <c r="HG2" s="592">
        <v>51404.873526724914</v>
      </c>
      <c r="HI2" s="591" t="s">
        <v>234</v>
      </c>
      <c r="HJ2" s="592">
        <v>51808.687440867398</v>
      </c>
      <c r="HL2" s="591" t="s">
        <v>234</v>
      </c>
      <c r="HM2" s="592">
        <v>188910.9095223168</v>
      </c>
      <c r="HO2" s="663" t="s">
        <v>234</v>
      </c>
      <c r="HP2" s="664">
        <v>59237.794677530022</v>
      </c>
      <c r="HR2" s="663" t="s">
        <v>234</v>
      </c>
      <c r="HS2" s="664">
        <v>63908.641492704694</v>
      </c>
      <c r="HU2" s="663" t="s">
        <v>234</v>
      </c>
      <c r="HV2" s="664">
        <v>38159.706959706949</v>
      </c>
    </row>
    <row r="3" spans="1:239">
      <c r="BM3" s="507" t="s">
        <v>235</v>
      </c>
      <c r="BN3" s="508">
        <f ca="1">AVERAGE(BN12:OFFSET(BN12,$A$1-1,0))</f>
        <v>0.20257561113147041</v>
      </c>
      <c r="CW3" s="507" t="s">
        <v>235</v>
      </c>
      <c r="CX3" s="508">
        <f ca="1">AVERAGE(CX12:OFFSET(CX12,$A$1-1,0))</f>
        <v>0.19914887430093717</v>
      </c>
      <c r="DQ3" s="545" t="s">
        <v>235</v>
      </c>
      <c r="DR3" s="546">
        <f ca="1">IF(COUNT(DR12:OFFSET(DR12,$A$1-1,0))&gt;0,AVERAGE(DR12:OFFSET(DR12,$A$1-1,0)),"-")</f>
        <v>62457.822579832733</v>
      </c>
      <c r="DT3" s="545" t="s">
        <v>235</v>
      </c>
      <c r="DU3" s="546">
        <f ca="1">IF(COUNT(DU12:OFFSET(DU12,$A$1-1,0))&gt;0,AVERAGE(DU12:OFFSET(DU12,$A$1-1,0)),"-")</f>
        <v>66260.245676480801</v>
      </c>
      <c r="DW3" s="545" t="s">
        <v>235</v>
      </c>
      <c r="DX3" s="546">
        <f ca="1">IF(COUNT(DX12:OFFSET(DX12,$A$1-1,0))&gt;0,AVERAGE(DX12:OFFSET(DX12,$A$1-1,0)),"-")</f>
        <v>55388.385677899685</v>
      </c>
      <c r="DZ3" s="572" t="s">
        <v>235</v>
      </c>
      <c r="EA3" s="573">
        <f ca="1">IF(COUNT(EA12:OFFSET(EA12,$A$1-1,0))&gt;0,AVERAGE(EA12:OFFSET(EA12,$A$1-1,0)),"-")</f>
        <v>45022.727272727272</v>
      </c>
      <c r="EC3" s="507" t="s">
        <v>235</v>
      </c>
      <c r="ED3" s="509" t="str">
        <f ca="1">IF(COUNT(ED12:OFFSET(ED12,$A$1-1,0))&gt;0,AVERAGE(ED12:OFFSET(ED12,$A$1-1,0)),"-")</f>
        <v>-</v>
      </c>
      <c r="EF3" s="507" t="s">
        <v>235</v>
      </c>
      <c r="EG3" s="509" t="str">
        <f ca="1">IF(COUNT(EG12:OFFSET(EG12,$A$1-1,0))&gt;0,AVERAGE(EG12:OFFSET(EG12,$A$1-1,0)),"-")</f>
        <v>-</v>
      </c>
      <c r="EI3" s="507" t="s">
        <v>235</v>
      </c>
      <c r="EJ3" s="509" t="str">
        <f ca="1">IF(COUNT(EJ12:OFFSET(EJ12,$A$1-1,0))&gt;0,AVERAGE(EJ12:OFFSET(EJ12,$A$1-1,0)),"-")</f>
        <v>-</v>
      </c>
      <c r="EL3" s="507" t="s">
        <v>235</v>
      </c>
      <c r="EM3" s="509" t="str">
        <f ca="1">IF(COUNT(EM12:OFFSET(EM12,$A$1-1,0))&gt;0,AVERAGE(EM12:OFFSET(EM12,$A$1-1,0)),"-")</f>
        <v>-</v>
      </c>
      <c r="EO3" s="507" t="s">
        <v>235</v>
      </c>
      <c r="EP3" s="509" t="str">
        <f ca="1">IF(COUNT(EP12:OFFSET(EP12,$A$1-1,0))&gt;0,AVERAGE(EP12:OFFSET(EP12,$A$1-1,0)),"-")</f>
        <v>-</v>
      </c>
      <c r="ER3" s="507" t="s">
        <v>235</v>
      </c>
      <c r="ES3" s="509" t="str">
        <f ca="1">IF(COUNT(ES12:OFFSET(ES12,$A$1-1,0))&gt;0,AVERAGE(ES12:OFFSET(ES12,$A$1-1,0)),"-")</f>
        <v>-</v>
      </c>
      <c r="EU3" s="507" t="s">
        <v>235</v>
      </c>
      <c r="EV3" s="509" t="str">
        <f ca="1">IF(COUNT(EV12:OFFSET(EV12,$A$1-1,0))&gt;0,AVERAGE(EV12:OFFSET(EV12,$A$1-1,0)),"-")</f>
        <v>-</v>
      </c>
      <c r="EX3" s="507" t="s">
        <v>235</v>
      </c>
      <c r="EY3" s="509" t="str">
        <f ca="1">IF(COUNT(EY12:OFFSET(EY12,$A$1-1,0))&gt;0,AVERAGE(EY12:OFFSET(EY12,$A$1-1,0)),"-")</f>
        <v>-</v>
      </c>
      <c r="FA3" s="507" t="s">
        <v>235</v>
      </c>
      <c r="FB3" s="509" t="str">
        <f ca="1">IF(COUNT(FB12:OFFSET(FB12,$A$1-1,0))&gt;0,AVERAGE(FB12:OFFSET(FB12,$A$1-1,0)),"-")</f>
        <v>-</v>
      </c>
      <c r="FD3" s="507" t="s">
        <v>235</v>
      </c>
      <c r="FE3" s="509" t="str">
        <f ca="1">IF(COUNT(FE12:OFFSET(FE12,$A$1-1,0))&gt;0,AVERAGE(FE12:OFFSET(FE12,$A$1-1,0)),"-")</f>
        <v>-</v>
      </c>
      <c r="FG3" s="507" t="s">
        <v>235</v>
      </c>
      <c r="FH3" s="509" t="str">
        <f ca="1">IF(COUNT(FH12:OFFSET(FH12,$A$1-1,0))&gt;0,AVERAGE(FH12:OFFSET(FH12,$A$1-1,0)),"-")</f>
        <v>-</v>
      </c>
      <c r="FJ3" s="507" t="s">
        <v>235</v>
      </c>
      <c r="FK3" s="509" t="str">
        <f ca="1">IF(COUNT(FK12:OFFSET(FK12,$A$1-1,0))&gt;0,AVERAGE(FK12:OFFSET(FK12,$A$1-1,0)),"-")</f>
        <v>-</v>
      </c>
      <c r="FM3" s="507" t="s">
        <v>235</v>
      </c>
      <c r="FN3" s="509" t="str">
        <f ca="1">IF(COUNT(FN12:OFFSET(FN12,$A$1-1,0))&gt;0,AVERAGE(FN12:OFFSET(FN12,$A$1-1,0)),"-")</f>
        <v>-</v>
      </c>
      <c r="FP3" s="507" t="s">
        <v>235</v>
      </c>
      <c r="FQ3" s="509">
        <f ca="1">IF(COUNT(FQ12:OFFSET(FQ12,$A$1-1,0))&gt;0,AVERAGE(FQ12:OFFSET(FQ12,$A$1-1,0)),"-")</f>
        <v>36707.954545454544</v>
      </c>
      <c r="FS3" s="507" t="s">
        <v>235</v>
      </c>
      <c r="FT3" s="509">
        <f ca="1">IF(COUNT(FT12:OFFSET(FT12,$A$1-1,0))&gt;0,AVERAGE(FT12:OFFSET(FT12,$A$1-1,0)),"-")</f>
        <v>39613</v>
      </c>
      <c r="FV3" s="507" t="s">
        <v>235</v>
      </c>
      <c r="FW3" s="509" t="str">
        <f ca="1">IF(COUNT(FW12:OFFSET(FW12,$A$1-1,0))&gt;0,AVERAGE(FW12:OFFSET(FW12,$A$1-1,0)),"-")</f>
        <v>-</v>
      </c>
      <c r="FY3" s="507" t="s">
        <v>235</v>
      </c>
      <c r="FZ3" s="509" t="str">
        <f ca="1">IF(COUNT(FZ12:OFFSET(FZ12,$A$1-1,0))&gt;0,AVERAGE(FZ12:OFFSET(FZ12,$A$1-1,0)),"-")</f>
        <v>-</v>
      </c>
      <c r="GB3" s="507" t="s">
        <v>235</v>
      </c>
      <c r="GC3" s="509" t="str">
        <f ca="1">IF(COUNT(GC12:OFFSET(GC12,$A$1-1,0))&gt;0,AVERAGE(GC12:OFFSET(GC12,$A$1-1,0)),"-")</f>
        <v>-</v>
      </c>
      <c r="GE3" s="593" t="s">
        <v>235</v>
      </c>
      <c r="GF3" s="594">
        <f ca="1">IF(COUNT(GF12:OFFSET(GF12,$A$1-1,0))&gt;0,AVERAGE(GF12:OFFSET(GF12,$A$1-1,0)),"-")</f>
        <v>35143.058823529405</v>
      </c>
      <c r="GH3" s="507" t="s">
        <v>235</v>
      </c>
      <c r="GI3" s="509" t="str">
        <f ca="1">IF(COUNT(GI12:OFFSET(GI12,$A$1-1,0))&gt;0,AVERAGE(GI12:OFFSET(GI12,$A$1-1,0)),"-")</f>
        <v>-</v>
      </c>
      <c r="GK3" s="507" t="s">
        <v>235</v>
      </c>
      <c r="GL3" s="509" t="str">
        <f ca="1">IF(COUNT(GL12:OFFSET(GL12,$A$1-1,0))&gt;0,AVERAGE(GL12:OFFSET(GL12,$A$1-1,0)),"-")</f>
        <v>-</v>
      </c>
      <c r="GN3" s="507" t="s">
        <v>235</v>
      </c>
      <c r="GO3" s="509" t="str">
        <f ca="1">IF(COUNT(GO12:OFFSET(GO12,$A$1-1,0))&gt;0,AVERAGE(GO12:OFFSET(GO12,$A$1-1,0)),"-")</f>
        <v>-</v>
      </c>
      <c r="GQ3" s="507" t="s">
        <v>235</v>
      </c>
      <c r="GR3" s="509" t="str">
        <f ca="1">IF(COUNT(GR12:OFFSET(GR12,$A$1-1,0))&gt;0,AVERAGE(GR12:OFFSET(GR12,$A$1-1,0)),"-")</f>
        <v>-</v>
      </c>
      <c r="GT3" s="593" t="s">
        <v>235</v>
      </c>
      <c r="GU3" s="594">
        <f ca="1">IF(COUNT(GU12:OFFSET(GU12,$A$1-1,0))&gt;0,AVERAGE(GU12:OFFSET(GU12,$A$1-1,0)),"-")</f>
        <v>32250.172300469487</v>
      </c>
      <c r="GW3" s="507" t="s">
        <v>235</v>
      </c>
      <c r="GX3" s="509" t="str">
        <f ca="1">IF(COUNT(GX12:OFFSET(GX12,$A$1-1,0))&gt;0,AVERAGE(GX12:OFFSET(GX12,$A$1-1,0)),"-")</f>
        <v>-</v>
      </c>
      <c r="GZ3" s="545" t="s">
        <v>235</v>
      </c>
      <c r="HA3" s="546">
        <f ca="1">IF(COUNT(HA12:OFFSET(HA12,$A$1-1,0))&gt;0,AVERAGE(HA12:OFFSET(HA12,$A$1-1,0)),"-")</f>
        <v>39290.831852009389</v>
      </c>
      <c r="HC3" s="545" t="s">
        <v>235</v>
      </c>
      <c r="HD3" s="546">
        <f ca="1">IF(COUNT(HD12:OFFSET(HD12,$A$1-1,0))&gt;0,AVERAGE(HD12:OFFSET(HD12,$A$1-1,0)),"-")</f>
        <v>46924.655967438332</v>
      </c>
      <c r="HF3" s="593" t="s">
        <v>235</v>
      </c>
      <c r="HG3" s="594">
        <f ca="1">IF(COUNT(HG12:OFFSET(HG12,$A$1-1,0))&gt;0,AVERAGE(HG12:OFFSET(HG12,$A$1-1,0)),"-")</f>
        <v>34989.75135199877</v>
      </c>
      <c r="HI3" s="593" t="s">
        <v>235</v>
      </c>
      <c r="HJ3" s="594">
        <f ca="1">IF(COUNT(HJ12:OFFSET(HJ12,$A$1-1,0))&gt;0,AVERAGE(HJ12:OFFSET(HJ12,$A$1-1,0)),"-")</f>
        <v>35434.016355178748</v>
      </c>
      <c r="HL3" s="593" t="s">
        <v>235</v>
      </c>
      <c r="HM3" s="594">
        <f ca="1">IF(COUNT(HM12:OFFSET(HM12,$A$1-1,0))&gt;0,AVERAGE(HM12:OFFSET(HM12,$A$1-1,0)),"-")</f>
        <v>30981.14764805001</v>
      </c>
      <c r="HO3" s="665" t="s">
        <v>235</v>
      </c>
      <c r="HP3" s="666">
        <f ca="1">IF(COUNT(HP12:OFFSET(HP12,$A$1-1,0))&gt;0,AVERAGE(HP12:OFFSET(HP12,$A$1-1,0)),"-")</f>
        <v>33207.191421459182</v>
      </c>
      <c r="HR3" s="665" t="s">
        <v>235</v>
      </c>
      <c r="HS3" s="666">
        <f ca="1">IF(COUNT(HS12:OFFSET(HS12,$A$1-1,0))&gt;0,AVERAGE(HS12:OFFSET(HS12,$A$1-1,0)),"-")</f>
        <v>37135.5206516455</v>
      </c>
      <c r="HU3" s="665" t="s">
        <v>235</v>
      </c>
      <c r="HV3" s="666">
        <f ca="1">IF(COUNT(HV12:OFFSET(HV12,$A$1-1,0))&gt;0,AVERAGE(HV12:OFFSET(HV12,$A$1-1,0)),"-")</f>
        <v>33583.150183150181</v>
      </c>
    </row>
    <row r="4" spans="1:239">
      <c r="BM4" s="510" t="s">
        <v>236</v>
      </c>
      <c r="BN4" s="511">
        <f ca="1">(SUMIF(BN12:OFFSET(BN12,$A$1-1,0),"&gt;0",BL12:OFFSET(BL12,$A$1-1,0)) + SUMIF(BN12:OFFSET(BN12,$A$1-1,0),"&gt;0",BM12:OFFSET(BM12,$A$1-1,0)))/SUMIF(BN12:OFFSET(BN12,$A$1-1,0),"&gt;0",BK12:OFFSET(BK12,$A$1-1,0))</f>
        <v>0.19847637860219561</v>
      </c>
      <c r="CW4" s="510" t="s">
        <v>236</v>
      </c>
      <c r="CX4" s="511">
        <f>IF(COUNTIF(CX12:CX300,"&gt;0"),SUMIF(CX12:CX300,"&gt;0",IB12:IB300)/SUMIF(CX12:CX300,"&gt;0",IC12:IC300),"-")</f>
        <v>0.20444988315644258</v>
      </c>
      <c r="DQ4" s="547" t="s">
        <v>236</v>
      </c>
      <c r="DR4" s="548">
        <f ca="1">IF(COUNT(DR12:OFFSET(DR12,$A$1-1,0))&gt;0,SUMIF(DR12:OFFSET(DR12,$A$1-1,0),"&gt;0",DP12:OFFSET(DP12,$A$1-1,0)) / SUMIF(DR12:OFFSET(DR12,$A$1-1,0),"&gt;0",DQ12:OFFSET(DQ12,$A$1-1,0)),"-")</f>
        <v>53553.850036795731</v>
      </c>
      <c r="DT4" s="547" t="s">
        <v>236</v>
      </c>
      <c r="DU4" s="548">
        <f ca="1">IF(COUNT(DU12:OFFSET(DU12,$A$1-1,0))&gt;0,SUMIF(DU12:OFFSET(DU12,$A$1-1,0),"&gt;0",DS12:OFFSET(DS12,$A$1-1,0)) / SUMIF(DU12:OFFSET(DU12,$A$1-1,0),"&gt;0",DT12:OFFSET(DT12,$A$1-1,0)),"-")</f>
        <v>51061.512410506162</v>
      </c>
      <c r="DW4" s="547" t="s">
        <v>236</v>
      </c>
      <c r="DX4" s="548">
        <f ca="1">IF(COUNT(DX12:OFFSET(DX12,$A$1-1,0))&gt;0,SUMIF(DX12:OFFSET(DX12,$A$1-1,0),"&gt;0",DV12:OFFSET(DV12,$A$1-1,0)) / SUMIF(DX12:OFFSET(DX12,$A$1-1,0),"&gt;0",DW12:OFFSET(DW12,$A$1-1,0)),"-")</f>
        <v>52332.629464285717</v>
      </c>
      <c r="DZ4" s="574" t="s">
        <v>236</v>
      </c>
      <c r="EA4" s="575">
        <f ca="1">IF(COUNT(EA12:OFFSET(EA12,$A$1-1,0))&gt;0,SUMIF(EA12:OFFSET(EA12,$A$1-1,0),"&gt;0",DY12:OFFSET(DY12,$A$1-1,0)) / SUMIF(EA12:OFFSET(EA12,$A$1-1,0),"&gt;0",DZ12:OFFSET(DZ12,$A$1-1,0)),"-")</f>
        <v>45022.727272727272</v>
      </c>
      <c r="EC4" s="510" t="s">
        <v>236</v>
      </c>
      <c r="ED4" s="512" t="str">
        <f ca="1">IF(COUNT(ED12:OFFSET(ED12,$A$1-1,0))&gt;0,SUMIF(ED12:OFFSET(ED12,$A$1-1,0),"&gt;0",EB12:OFFSET(EB12,$A$1-1,0)) / SUMIF(ED12:OFFSET(ED12,$A$1-1,0),"&gt;0",EC12:OFFSET(EC12,$A$1-1,0)),"-")</f>
        <v>-</v>
      </c>
      <c r="EF4" s="510" t="s">
        <v>236</v>
      </c>
      <c r="EG4" s="512" t="str">
        <f ca="1">IF(COUNT(EG12:OFFSET(EG12,$A$1-1,0))&gt;0,SUMIF(EG12:OFFSET(EG12,$A$1-1,0),"&gt;0",EE12:OFFSET(EE12,$A$1-1,0)) / SUMIF(EG12:OFFSET(EG12,$A$1-1,0),"&gt;0",EF12:OFFSET(EF12,$A$1-1,0)),"-")</f>
        <v>-</v>
      </c>
      <c r="EI4" s="510" t="s">
        <v>236</v>
      </c>
      <c r="EJ4" s="512" t="str">
        <f ca="1">IF(COUNT(EJ12:OFFSET(EJ12,$A$1-1,0))&gt;0,SUMIF(EJ12:OFFSET(EJ12,$A$1-1,0),"&gt;0",EH12:OFFSET(EH12,$A$1-1,0)) / SUMIF(EJ12:OFFSET(EJ12,$A$1-1,0),"&gt;0",EI12:OFFSET(EI12,$A$1-1,0)),"-")</f>
        <v>-</v>
      </c>
      <c r="EL4" s="510" t="s">
        <v>236</v>
      </c>
      <c r="EM4" s="512" t="str">
        <f ca="1">IF(COUNT(EM12:OFFSET(EM12,$A$1-1,0))&gt;0,SUMIF(EM12:OFFSET(EM12,$A$1-1,0),"&gt;0",EK12:OFFSET(EK12,$A$1-1,0)) / SUMIF(EM12:OFFSET(EM12,$A$1-1,0),"&gt;0",EL12:OFFSET(EL12,$A$1-1,0)),"-")</f>
        <v>-</v>
      </c>
      <c r="EO4" s="510" t="s">
        <v>236</v>
      </c>
      <c r="EP4" s="512" t="str">
        <f ca="1">IF(COUNT(EP12:OFFSET(EP12,$A$1-1,0))&gt;0,SUMIF(EP12:OFFSET(EP12,$A$1-1,0),"&gt;0",EN12:OFFSET(EN12,$A$1-1,0)) / SUMIF(EP12:OFFSET(EP12,$A$1-1,0),"&gt;0",EO12:OFFSET(EO12,$A$1-1,0)),"-")</f>
        <v>-</v>
      </c>
      <c r="ER4" s="510" t="s">
        <v>236</v>
      </c>
      <c r="ES4" s="512" t="str">
        <f ca="1">IF(COUNT(ES12:OFFSET(ES12,$A$1-1,0))&gt;0,SUMIF(ES12:OFFSET(ES12,$A$1-1,0),"&gt;0",EQ12:OFFSET(EQ12,$A$1-1,0)) / SUMIF(ES12:OFFSET(ES12,$A$1-1,0),"&gt;0",ER12:OFFSET(ER12,$A$1-1,0)),"-")</f>
        <v>-</v>
      </c>
      <c r="EU4" s="510" t="s">
        <v>236</v>
      </c>
      <c r="EV4" s="512" t="str">
        <f ca="1">IF(COUNT(EV12:OFFSET(EV12,$A$1-1,0))&gt;0,SUMIF(EV12:OFFSET(EV12,$A$1-1,0),"&gt;0",ET12:OFFSET(ET12,$A$1-1,0)) / SUMIF(EV12:OFFSET(EV12,$A$1-1,0),"&gt;0",EU12:OFFSET(EU12,$A$1-1,0)),"-")</f>
        <v>-</v>
      </c>
      <c r="EX4" s="510" t="s">
        <v>236</v>
      </c>
      <c r="EY4" s="512" t="str">
        <f ca="1">IF(COUNT(EY12:OFFSET(EY12,$A$1-1,0))&gt;0,SUMIF(EY12:OFFSET(EY12,$A$1-1,0),"&gt;0",EW12:OFFSET(EW12,$A$1-1,0)) / SUMIF(EY12:OFFSET(EY12,$A$1-1,0),"&gt;0",EX12:OFFSET(EX12,$A$1-1,0)),"-")</f>
        <v>-</v>
      </c>
      <c r="FA4" s="510" t="s">
        <v>236</v>
      </c>
      <c r="FB4" s="512" t="str">
        <f ca="1">IF(COUNT(FB12:OFFSET(FB12,$A$1-1,0))&gt;0,SUMIF(FB12:OFFSET(FB12,$A$1-1,0),"&gt;0",EZ12:OFFSET(EZ12,$A$1-1,0)) / SUMIF(FB12:OFFSET(FB12,$A$1-1,0),"&gt;0",FA12:OFFSET(FA12,$A$1-1,0)),"-")</f>
        <v>-</v>
      </c>
      <c r="FD4" s="510" t="s">
        <v>236</v>
      </c>
      <c r="FE4" s="512" t="str">
        <f ca="1">IF(COUNT(FE12:OFFSET(FE12,$A$1-1,0))&gt;0,SUMIF(FE12:OFFSET(FE12,$A$1-1,0),"&gt;0",FC12:OFFSET(FC12,$A$1-1,0)) / SUMIF(FE12:OFFSET(FE12,$A$1-1,0),"&gt;0",FD12:OFFSET(FD12,$A$1-1,0)),"-")</f>
        <v>-</v>
      </c>
      <c r="FG4" s="510" t="s">
        <v>236</v>
      </c>
      <c r="FH4" s="512" t="str">
        <f ca="1">IF(COUNT(FH12:OFFSET(FH12,$A$1-1,0))&gt;0,SUMIF(FH12:OFFSET(FH12,$A$1-1,0),"&gt;0",FF12:OFFSET(FF12,$A$1-1,0)) / SUMIF(FH12:OFFSET(FH12,$A$1-1,0),"&gt;0",FG12:OFFSET(FG12,$A$1-1,0)),"-")</f>
        <v>-</v>
      </c>
      <c r="FJ4" s="510" t="s">
        <v>236</v>
      </c>
      <c r="FK4" s="512" t="str">
        <f ca="1">IF(COUNT(FK12:OFFSET(FK12,$A$1-1,0))&gt;0,SUMIF(FK12:OFFSET(FK12,$A$1-1,0),"&gt;0",FI12:OFFSET(FI12,$A$1-1,0)) / SUMIF(FK12:OFFSET(FK12,$A$1-1,0),"&gt;0",FJ12:OFFSET(FJ12,$A$1-1,0)),"-")</f>
        <v>-</v>
      </c>
      <c r="FM4" s="510" t="s">
        <v>236</v>
      </c>
      <c r="FN4" s="512" t="str">
        <f ca="1">IF(COUNT(FN12:OFFSET(FN12,$A$1-1,0))&gt;0,SUMIF(FN12:OFFSET(FN12,$A$1-1,0),"&gt;0",FL12:OFFSET(FL12,$A$1-1,0)) / SUMIF(FN12:OFFSET(FN12,$A$1-1,0),"&gt;0",FM12:OFFSET(FM12,$A$1-1,0)),"-")</f>
        <v>-</v>
      </c>
      <c r="FP4" s="510" t="s">
        <v>236</v>
      </c>
      <c r="FQ4" s="512">
        <f ca="1">IF(COUNT(FQ12:OFFSET(FQ12,$A$1-1,0))&gt;0,SUMIF(FQ12:OFFSET(FQ12,$A$1-1,0),"&gt;0",FO12:OFFSET(FO12,$A$1-1,0)) / SUMIF(FQ12:OFFSET(FQ12,$A$1-1,0),"&gt;0",FP12:OFFSET(FP12,$A$1-1,0)),"-")</f>
        <v>36707.954545454544</v>
      </c>
      <c r="FS4" s="510" t="s">
        <v>236</v>
      </c>
      <c r="FT4" s="512">
        <f ca="1">IF(COUNT(FT12:OFFSET(FT12,$A$1-1,0))&gt;0,SUMIF(FT12:OFFSET(FT12,$A$1-1,0),"&gt;0",FR12:OFFSET(FR12,$A$1-1,0)) / SUMIF(FT12:OFFSET(FT12,$A$1-1,0),"&gt;0",FS12:OFFSET(FS12,$A$1-1,0)),"-")</f>
        <v>39613</v>
      </c>
      <c r="FV4" s="510" t="s">
        <v>236</v>
      </c>
      <c r="FW4" s="512" t="str">
        <f ca="1">IF(COUNT(FW12:OFFSET(FW12,$A$1-1,0))&gt;0,SUMIF(FW12:OFFSET(FW12,$A$1-1,0),"&gt;0",FU12:OFFSET(FU12,$A$1-1,0)) / SUMIF(FW12:OFFSET(FW12,$A$1-1,0),"&gt;0",FV12:OFFSET(FV12,$A$1-1,0)),"-")</f>
        <v>-</v>
      </c>
      <c r="FY4" s="510" t="s">
        <v>236</v>
      </c>
      <c r="FZ4" s="512" t="str">
        <f ca="1">IF(COUNT(FZ12:OFFSET(FZ12,$A$1-1,0))&gt;0,SUMIF(FZ12:OFFSET(FZ12,$A$1-1,0),"&gt;0",FX12:OFFSET(FX12,$A$1-1,0)) / SUMIF(FZ12:OFFSET(FZ12,$A$1-1,0),"&gt;0",FY12:OFFSET(FY12,$A$1-1,0)),"-")</f>
        <v>-</v>
      </c>
      <c r="GB4" s="510" t="s">
        <v>236</v>
      </c>
      <c r="GC4" s="512" t="str">
        <f ca="1">IF(COUNT(GC12:OFFSET(GC12,$A$1-1,0))&gt;0,SUMIF(GC12:OFFSET(GC12,$A$1-1,0),"&gt;0",GA12:OFFSET(GA12,$A$1-1,0)) / SUMIF(GC12:OFFSET(GC12,$A$1-1,0),"&gt;0",GB12:OFFSET(GB12,$A$1-1,0)),"-")</f>
        <v>-</v>
      </c>
      <c r="GE4" s="595" t="s">
        <v>236</v>
      </c>
      <c r="GF4" s="596">
        <f ca="1">IF(COUNT(GF12:OFFSET(GF12,$A$1-1,0))&gt;0,SUMIF(GF12:OFFSET(GF12,$A$1-1,0),"&gt;0",GD12:OFFSET(GD12,$A$1-1,0)) / SUMIF(GF12:OFFSET(GF12,$A$1-1,0),"&gt;0",GE12:OFFSET(GE12,$A$1-1,0)),"-")</f>
        <v>35143.058823529405</v>
      </c>
      <c r="GH4" s="510" t="s">
        <v>236</v>
      </c>
      <c r="GI4" s="512" t="str">
        <f ca="1">IF(COUNT(GI12:OFFSET(GI12,$A$1-1,0))&gt;0,SUMIF(GI12:OFFSET(GI12,$A$1-1,0),"&gt;0",GG12:OFFSET(GG12,$A$1-1,0)) / SUMIF(GI12:OFFSET(GI12,$A$1-1,0),"&gt;0",GH12:OFFSET(GH12,$A$1-1,0)),"-")</f>
        <v>-</v>
      </c>
      <c r="GK4" s="510" t="s">
        <v>236</v>
      </c>
      <c r="GL4" s="512" t="str">
        <f ca="1">IF(COUNT(GL12:OFFSET(GL12,$A$1-1,0))&gt;0,SUMIF(GL12:OFFSET(GL12,$A$1-1,0),"&gt;0",GJ12:OFFSET(GJ12,$A$1-1,0)) / SUMIF(GL12:OFFSET(GL12,$A$1-1,0),"&gt;0",GK12:OFFSET(GK12,$A$1-1,0)),"-")</f>
        <v>-</v>
      </c>
      <c r="GN4" s="510" t="s">
        <v>236</v>
      </c>
      <c r="GO4" s="512" t="str">
        <f ca="1">IF(COUNT(GO12:OFFSET(GO12,$A$1-1,0))&gt;0,SUMIF(GO12:OFFSET(GO12,$A$1-1,0),"&gt;0",GM12:OFFSET(GM12,$A$1-1,0)) / SUMIF(GO12:OFFSET(GO12,$A$1-1,0),"&gt;0",GN12:OFFSET(GN12,$A$1-1,0)),"-")</f>
        <v>-</v>
      </c>
      <c r="GQ4" s="510" t="s">
        <v>236</v>
      </c>
      <c r="GR4" s="512" t="str">
        <f ca="1">IF(COUNT(GR12:OFFSET(GR12,$A$1-1,0))&gt;0,SUMIF(GR12:OFFSET(GR12,$A$1-1,0),"&gt;0",GP12:OFFSET(GP12,$A$1-1,0)) / SUMIF(GR12:OFFSET(GR12,$A$1-1,0),"&gt;0",GQ12:OFFSET(GQ12,$A$1-1,0)),"-")</f>
        <v>-</v>
      </c>
      <c r="GT4" s="595" t="s">
        <v>236</v>
      </c>
      <c r="GU4" s="596">
        <f ca="1">IF(COUNT(GU12:OFFSET(GU12,$A$1-1,0))&gt;0,SUMIF(GU12:OFFSET(GU12,$A$1-1,0),"&gt;0",GS12:OFFSET(GS12,$A$1-1,0)) / SUMIF(GU12:OFFSET(GU12,$A$1-1,0),"&gt;0",GT12:OFFSET(GT12,$A$1-1,0)),"-")</f>
        <v>25657.290240811151</v>
      </c>
      <c r="GW4" s="510" t="s">
        <v>236</v>
      </c>
      <c r="GX4" s="512" t="str">
        <f ca="1">IF(COUNT(GX12:OFFSET(GX12,$A$1-1,0))&gt;0,SUMIF(GX12:OFFSET(GX12,$A$1-1,0),"&gt;0",GV12:OFFSET(GV12,$A$1-1,0)) / SUMIF(GX12:OFFSET(GX12,$A$1-1,0),"&gt;0",GW12:OFFSET(GW12,$A$1-1,0)),"-")</f>
        <v>-</v>
      </c>
      <c r="GZ4" s="547" t="s">
        <v>236</v>
      </c>
      <c r="HA4" s="548">
        <f ca="1">IF(COUNT(HA12:OFFSET(HA12,$A$1-1,0))&gt;0,SUMIF(HA12:OFFSET(HA12,$A$1-1,0),"&gt;0",GY12:OFFSET(GY12,$A$1-1,0)) / SUMIF(HA12:OFFSET(HA12,$A$1-1,0),"&gt;0",GZ12:OFFSET(GZ12,$A$1-1,0)),"-")</f>
        <v>32043.262983212728</v>
      </c>
      <c r="HC4" s="547" t="s">
        <v>236</v>
      </c>
      <c r="HD4" s="548">
        <f ca="1">IF(COUNT(HD12:OFFSET(HD12,$A$1-1,0))&gt;0,SUMIF(HD12:OFFSET(HD12,$A$1-1,0),"&gt;0",HB12:OFFSET(HB12,$A$1-1,0)) / SUMIF(HD12:OFFSET(HD12,$A$1-1,0),"&gt;0",HC12:OFFSET(HC12,$A$1-1,0)),"-")</f>
        <v>46997.547321234772</v>
      </c>
      <c r="HF4" s="595" t="s">
        <v>236</v>
      </c>
      <c r="HG4" s="596">
        <f ca="1">IF(COUNT(HG12:OFFSET(HG12,$A$1-1,0))&gt;0,SUMIF(HG12:OFFSET(HG12,$A$1-1,0),"&gt;0",HE12:OFFSET(HE12,$A$1-1,0)) / SUMIF(HG12:OFFSET(HG12,$A$1-1,0),"&gt;0",HF12:OFFSET(HF12,$A$1-1,0)),"-")</f>
        <v>34530.670827086731</v>
      </c>
      <c r="HI4" s="595" t="s">
        <v>236</v>
      </c>
      <c r="HJ4" s="596">
        <f ca="1">IF(COUNT(HJ12:OFFSET(HJ12,$A$1-1,0))&gt;0,SUMIF(HJ12:OFFSET(HJ12,$A$1-1,0),"&gt;0",HH12:OFFSET(HH12,$A$1-1,0)) / SUMIF(HJ12:OFFSET(HJ12,$A$1-1,0),"&gt;0",HI12:OFFSET(HI12,$A$1-1,0)),"-")</f>
        <v>35022.987669515518</v>
      </c>
      <c r="HL4" s="595" t="s">
        <v>236</v>
      </c>
      <c r="HM4" s="596">
        <f ca="1">IF(COUNT(HM12:OFFSET(HM12,$A$1-1,0))&gt;0,SUMIF(HM12:OFFSET(HM12,$A$1-1,0),"&gt;0",HK12:OFFSET(HK12,$A$1-1,0)) / SUMIF(HM12:OFFSET(HM12,$A$1-1,0),"&gt;0",HL12:OFFSET(HL12,$A$1-1,0)),"-")</f>
        <v>31140.208984625064</v>
      </c>
      <c r="HO4" s="667" t="s">
        <v>236</v>
      </c>
      <c r="HP4" s="668">
        <f ca="1">IF(COUNT(HP12:OFFSET(HP12,$A$1-1,0))&gt;0,SUMIF(HP12:OFFSET(HP12,$A$1-1,0),"&gt;0",HN12:OFFSET(HN12,$A$1-1,0)) / SUMIF(HP12:OFFSET(HP12,$A$1-1,0),"&gt;0",HO12:OFFSET(HO12,$A$1-1,0)),"-")</f>
        <v>33117.27605649524</v>
      </c>
      <c r="HR4" s="667" t="s">
        <v>236</v>
      </c>
      <c r="HS4" s="668">
        <f ca="1">IF(COUNT(HS12:OFFSET(HS12,$A$1-1,0))&gt;0,SUMIF(HS12:OFFSET(HS12,$A$1-1,0),"&gt;0",HQ12:OFFSET(HQ12,$A$1-1,0)) / SUMIF(HS12:OFFSET(HS12,$A$1-1,0),"&gt;0",HR12:OFFSET(HR12,$A$1-1,0)),"-")</f>
        <v>38450.516817626703</v>
      </c>
      <c r="HU4" s="667" t="s">
        <v>236</v>
      </c>
      <c r="HV4" s="668">
        <f ca="1">IF(COUNT(HV12:OFFSET(HV12,$A$1-1,0))&gt;0,SUMIF(HV12:OFFSET(HV12,$A$1-1,0),"&gt;0",HT12:OFFSET(HT12,$A$1-1,0)) / SUMIF(HV12:OFFSET(HV12,$A$1-1,0),"&gt;0",HU12:OFFSET(HU12,$A$1-1,0)),"-")</f>
        <v>32178.620689655174</v>
      </c>
    </row>
    <row r="5" spans="1:239">
      <c r="BM5" s="510" t="s">
        <v>306</v>
      </c>
      <c r="BN5" s="511">
        <f ca="1">MEDIAN(BN12:OFFSET(BN12,$A$1-1,0))</f>
        <v>0.20461448348451539</v>
      </c>
      <c r="CW5" s="510" t="s">
        <v>306</v>
      </c>
      <c r="CX5" s="511">
        <f ca="1">MEDIAN(CX12:OFFSET(CX12,$A$1-1,0))</f>
        <v>0.19457147784331888</v>
      </c>
      <c r="DQ5" s="547" t="s">
        <v>306</v>
      </c>
      <c r="DR5" s="548">
        <f ca="1">IF(COUNT(DR12:OFFSET(DR12,$A$1-1,0))&gt;0,MEDIAN(DR12:OFFSET(DR12,$A$1-1,0)),"-")</f>
        <v>61860</v>
      </c>
      <c r="DT5" s="547" t="s">
        <v>306</v>
      </c>
      <c r="DU5" s="548">
        <f ca="1">IF(COUNT(DU12:OFFSET(DU12,$A$1-1,0))&gt;0,MEDIAN(DU12:OFFSET(DU12,$A$1-1,0)),"-")</f>
        <v>65593.333333333343</v>
      </c>
      <c r="DW5" s="547" t="s">
        <v>306</v>
      </c>
      <c r="DX5" s="548">
        <f ca="1">IF(COUNT(DX12:OFFSET(DX12,$A$1-1,0))&gt;0,MEDIAN(DX12:OFFSET(DX12,$A$1-1,0)),"-")</f>
        <v>52458.47537878788</v>
      </c>
      <c r="DZ5" s="574" t="s">
        <v>306</v>
      </c>
      <c r="EA5" s="575">
        <f ca="1">IF(COUNT(EA12:OFFSET(EA12,$A$1-1,0))&gt;0,MEDIAN(EA12:OFFSET(EA12,$A$1-1,0)),"-")</f>
        <v>45022.727272727272</v>
      </c>
      <c r="EC5" s="510" t="s">
        <v>306</v>
      </c>
      <c r="ED5" s="512" t="str">
        <f ca="1">IF(COUNT(ED12:OFFSET(ED12,$A$1-1,0))&gt;0,MEDIAN(ED12:OFFSET(ED12,$A$1-1,0)),"-")</f>
        <v>-</v>
      </c>
      <c r="EF5" s="510" t="s">
        <v>306</v>
      </c>
      <c r="EG5" s="512" t="str">
        <f ca="1">IF(COUNT(EG12:OFFSET(EG12,$A$1-1,0))&gt;0,MEDIAN(EG12:OFFSET(EG12,$A$1-1,0)),"-")</f>
        <v>-</v>
      </c>
      <c r="EI5" s="510" t="s">
        <v>306</v>
      </c>
      <c r="EJ5" s="512" t="str">
        <f ca="1">IF(COUNT(EJ12:OFFSET(EJ12,$A$1-1,0))&gt;0,MEDIAN(EJ12:OFFSET(EJ12,$A$1-1,0)),"-")</f>
        <v>-</v>
      </c>
      <c r="EL5" s="510" t="s">
        <v>306</v>
      </c>
      <c r="EM5" s="512" t="str">
        <f ca="1">IF(COUNT(EM12:OFFSET(EM12,$A$1-1,0))&gt;0,MEDIAN(EM12:OFFSET(EM12,$A$1-1,0)),"-")</f>
        <v>-</v>
      </c>
      <c r="EO5" s="510" t="s">
        <v>306</v>
      </c>
      <c r="EP5" s="512" t="str">
        <f ca="1">IF(COUNT(EP12:OFFSET(EP12,$A$1-1,0))&gt;0,MEDIAN(EP12:OFFSET(EP12,$A$1-1,0)),"-")</f>
        <v>-</v>
      </c>
      <c r="ER5" s="510" t="s">
        <v>306</v>
      </c>
      <c r="ES5" s="512" t="str">
        <f ca="1">IF(COUNT(ES12:OFFSET(ES12,$A$1-1,0))&gt;0,MEDIAN(ES12:OFFSET(ES12,$A$1-1,0)),"-")</f>
        <v>-</v>
      </c>
      <c r="EU5" s="510" t="s">
        <v>306</v>
      </c>
      <c r="EV5" s="512" t="str">
        <f ca="1">IF(COUNT(EV12:OFFSET(EV12,$A$1-1,0))&gt;0,MEDIAN(EV12:OFFSET(EV12,$A$1-1,0)),"-")</f>
        <v>-</v>
      </c>
      <c r="EX5" s="510" t="s">
        <v>306</v>
      </c>
      <c r="EY5" s="512" t="str">
        <f ca="1">IF(COUNT(EY12:OFFSET(EY12,$A$1-1,0))&gt;0,MEDIAN(EY12:OFFSET(EY12,$A$1-1,0)),"-")</f>
        <v>-</v>
      </c>
      <c r="FA5" s="510" t="s">
        <v>306</v>
      </c>
      <c r="FB5" s="512" t="str">
        <f ca="1">IF(COUNT(FB12:OFFSET(FB12,$A$1-1,0))&gt;0,MEDIAN(FB12:OFFSET(FB12,$A$1-1,0)),"-")</f>
        <v>-</v>
      </c>
      <c r="FD5" s="510" t="s">
        <v>306</v>
      </c>
      <c r="FE5" s="512" t="str">
        <f ca="1">IF(COUNT(FE12:OFFSET(FE12,$A$1-1,0))&gt;0,MEDIAN(FE12:OFFSET(FE12,$A$1-1,0)),"-")</f>
        <v>-</v>
      </c>
      <c r="FG5" s="510" t="s">
        <v>306</v>
      </c>
      <c r="FH5" s="512" t="str">
        <f ca="1">IF(COUNT(FH12:OFFSET(FH12,$A$1-1,0))&gt;0,MEDIAN(FH12:OFFSET(FH12,$A$1-1,0)),"-")</f>
        <v>-</v>
      </c>
      <c r="FJ5" s="510" t="s">
        <v>306</v>
      </c>
      <c r="FK5" s="512" t="str">
        <f ca="1">IF(COUNT(FK12:OFFSET(FK12,$A$1-1,0))&gt;0,MEDIAN(FK12:OFFSET(FK12,$A$1-1,0)),"-")</f>
        <v>-</v>
      </c>
      <c r="FM5" s="510" t="s">
        <v>306</v>
      </c>
      <c r="FN5" s="512" t="str">
        <f ca="1">IF(COUNT(FN12:OFFSET(FN12,$A$1-1,0))&gt;0,MEDIAN(FN12:OFFSET(FN12,$A$1-1,0)),"-")</f>
        <v>-</v>
      </c>
      <c r="FP5" s="510" t="s">
        <v>306</v>
      </c>
      <c r="FQ5" s="512">
        <f ca="1">IF(COUNT(FQ12:OFFSET(FQ12,$A$1-1,0))&gt;0,MEDIAN(FQ12:OFFSET(FQ12,$A$1-1,0)),"-")</f>
        <v>36707.954545454544</v>
      </c>
      <c r="FS5" s="510" t="s">
        <v>306</v>
      </c>
      <c r="FT5" s="512">
        <f ca="1">IF(COUNT(FT12:OFFSET(FT12,$A$1-1,0))&gt;0,MEDIAN(FT12:OFFSET(FT12,$A$1-1,0)),"-")</f>
        <v>39613</v>
      </c>
      <c r="FV5" s="510" t="s">
        <v>306</v>
      </c>
      <c r="FW5" s="512" t="str">
        <f ca="1">IF(COUNT(FW12:OFFSET(FW12,$A$1-1,0))&gt;0,MEDIAN(FW12:OFFSET(FW12,$A$1-1,0)),"-")</f>
        <v>-</v>
      </c>
      <c r="FY5" s="510" t="s">
        <v>306</v>
      </c>
      <c r="FZ5" s="512" t="str">
        <f ca="1">IF(COUNT(FZ12:OFFSET(FZ12,$A$1-1,0))&gt;0,MEDIAN(FZ12:OFFSET(FZ12,$A$1-1,0)),"-")</f>
        <v>-</v>
      </c>
      <c r="GB5" s="510" t="s">
        <v>306</v>
      </c>
      <c r="GC5" s="512" t="str">
        <f ca="1">IF(COUNT(GC12:OFFSET(GC12,$A$1-1,0))&gt;0,MEDIAN(GC12:OFFSET(GC12,$A$1-1,0)),"-")</f>
        <v>-</v>
      </c>
      <c r="GE5" s="595" t="s">
        <v>306</v>
      </c>
      <c r="GF5" s="596">
        <f ca="1">IF(COUNT(GF12:OFFSET(GF12,$A$1-1,0))&gt;0,MEDIAN(GF12:OFFSET(GF12,$A$1-1,0)),"-")</f>
        <v>35143.058823529405</v>
      </c>
      <c r="GH5" s="510" t="s">
        <v>306</v>
      </c>
      <c r="GI5" s="512" t="str">
        <f ca="1">IF(COUNT(GI12:OFFSET(GI12,$A$1-1,0))&gt;0,MEDIAN(GI12:OFFSET(GI12,$A$1-1,0)),"-")</f>
        <v>-</v>
      </c>
      <c r="GK5" s="510" t="s">
        <v>306</v>
      </c>
      <c r="GL5" s="512" t="str">
        <f ca="1">IF(COUNT(GL12:OFFSET(GL12,$A$1-1,0))&gt;0,MEDIAN(GL12:OFFSET(GL12,$A$1-1,0)),"-")</f>
        <v>-</v>
      </c>
      <c r="GN5" s="510" t="s">
        <v>306</v>
      </c>
      <c r="GO5" s="512" t="str">
        <f ca="1">IF(COUNT(GO12:OFFSET(GO12,$A$1-1,0))&gt;0,MEDIAN(GO12:OFFSET(GO12,$A$1-1,0)),"-")</f>
        <v>-</v>
      </c>
      <c r="GQ5" s="510" t="s">
        <v>306</v>
      </c>
      <c r="GR5" s="512" t="str">
        <f ca="1">IF(COUNT(GR12:OFFSET(GR12,$A$1-1,0))&gt;0,MEDIAN(GR12:OFFSET(GR12,$A$1-1,0)),"-")</f>
        <v>-</v>
      </c>
      <c r="GT5" s="595" t="s">
        <v>306</v>
      </c>
      <c r="GU5" s="596">
        <f ca="1">IF(COUNT(GU12:OFFSET(GU12,$A$1-1,0))&gt;0,MEDIAN(GU12:OFFSET(GU12,$A$1-1,0)),"-")</f>
        <v>30252.833333333336</v>
      </c>
      <c r="GW5" s="510" t="s">
        <v>306</v>
      </c>
      <c r="GX5" s="512" t="str">
        <f ca="1">IF(COUNT(GX12:OFFSET(GX12,$A$1-1,0))&gt;0,MEDIAN(GX12:OFFSET(GX12,$A$1-1,0)),"-")</f>
        <v>-</v>
      </c>
      <c r="GZ5" s="547" t="s">
        <v>306</v>
      </c>
      <c r="HA5" s="548">
        <f ca="1">IF(COUNT(HA12:OFFSET(HA12,$A$1-1,0))&gt;0,MEDIAN(HA12:OFFSET(HA12,$A$1-1,0)),"-")</f>
        <v>39686.481839673361</v>
      </c>
      <c r="HC5" s="547" t="s">
        <v>306</v>
      </c>
      <c r="HD5" s="548">
        <f ca="1">IF(COUNT(HD12:OFFSET(HD12,$A$1-1,0))&gt;0,MEDIAN(HD12:OFFSET(HD12,$A$1-1,0)),"-")</f>
        <v>46690.243902439026</v>
      </c>
      <c r="HF5" s="595" t="s">
        <v>306</v>
      </c>
      <c r="HG5" s="596">
        <f ca="1">IF(COUNT(HG12:OFFSET(HG12,$A$1-1,0))&gt;0,MEDIAN(HG12:OFFSET(HG12,$A$1-1,0)),"-")</f>
        <v>37226.027397260274</v>
      </c>
      <c r="HI5" s="595" t="s">
        <v>306</v>
      </c>
      <c r="HJ5" s="596">
        <f ca="1">IF(COUNT(HJ12:OFFSET(HJ12,$A$1-1,0))&gt;0,MEDIAN(HJ12:OFFSET(HJ12,$A$1-1,0)),"-")</f>
        <v>34725.806451612902</v>
      </c>
      <c r="HL5" s="595" t="s">
        <v>306</v>
      </c>
      <c r="HM5" s="596">
        <f ca="1">IF(COUNT(HM12:OFFSET(HM12,$A$1-1,0))&gt;0,MEDIAN(HM12:OFFSET(HM12,$A$1-1,0)),"-")</f>
        <v>28135.838150289019</v>
      </c>
      <c r="HO5" s="667" t="s">
        <v>306</v>
      </c>
      <c r="HP5" s="668">
        <f ca="1">IF(COUNT(HP12:OFFSET(HP12,$A$1-1,0))&gt;0,MEDIAN(HP12:OFFSET(HP12,$A$1-1,0)),"-")</f>
        <v>30821.891891891893</v>
      </c>
      <c r="HR5" s="667" t="s">
        <v>306</v>
      </c>
      <c r="HS5" s="668">
        <f ca="1">IF(COUNT(HS12:OFFSET(HS12,$A$1-1,0))&gt;0,MEDIAN(HS12:OFFSET(HS12,$A$1-1,0)),"-")</f>
        <v>40160.992907801417</v>
      </c>
      <c r="HU5" s="667" t="s">
        <v>306</v>
      </c>
      <c r="HV5" s="668">
        <f ca="1">IF(COUNT(HV12:OFFSET(HV12,$A$1-1,0))&gt;0,MEDIAN(HV12:OFFSET(HV12,$A$1-1,0)),"-")</f>
        <v>33583.150183150181</v>
      </c>
    </row>
    <row r="6" spans="1:239">
      <c r="BM6" s="510" t="s">
        <v>307</v>
      </c>
      <c r="BN6" s="511">
        <f ca="1">MAX(BN12:OFFSET(BN12,$A$1-1,0))</f>
        <v>0.35338158673344205</v>
      </c>
      <c r="CW6" s="510" t="s">
        <v>307</v>
      </c>
      <c r="CX6" s="511">
        <f ca="1">MAX(CX12:OFFSET(CX12,$A$1-1,0))</f>
        <v>0.43208039828735151</v>
      </c>
      <c r="DQ6" s="547" t="s">
        <v>307</v>
      </c>
      <c r="DR6" s="548">
        <f ca="1">IF(COUNT(DR12:OFFSET(DR12,$A$1-1,0))&gt;0,MAX(DR12:OFFSET(DR12,$A$1-1,0)),"-")</f>
        <v>102383.33333333334</v>
      </c>
      <c r="DT6" s="547" t="s">
        <v>307</v>
      </c>
      <c r="DU6" s="548">
        <f ca="1">IF(COUNT(DU12:OFFSET(DU12,$A$1-1,0))&gt;0,MAX(DU12:OFFSET(DU12,$A$1-1,0)),"-")</f>
        <v>113573.33333333334</v>
      </c>
      <c r="DW6" s="547" t="s">
        <v>307</v>
      </c>
      <c r="DX6" s="548">
        <f ca="1">IF(COUNT(DX12:OFFSET(DX12,$A$1-1,0))&gt;0,MAX(DX12:OFFSET(DX12,$A$1-1,0)),"-")</f>
        <v>66793.333333333343</v>
      </c>
      <c r="DZ6" s="574" t="s">
        <v>307</v>
      </c>
      <c r="EA6" s="575">
        <f ca="1">IF(COUNT(EA12:OFFSET(EA12,$A$1-1,0))&gt;0,MAX(EA12:OFFSET(EA12,$A$1-1,0)),"-")</f>
        <v>45022.727272727272</v>
      </c>
      <c r="EC6" s="510" t="s">
        <v>307</v>
      </c>
      <c r="ED6" s="512" t="str">
        <f ca="1">IF(COUNT(ED12:OFFSET(ED12,$A$1-1,0))&gt;0,MAX(ED12:OFFSET(ED12,$A$1-1,0)),"-")</f>
        <v>-</v>
      </c>
      <c r="EF6" s="510" t="s">
        <v>307</v>
      </c>
      <c r="EG6" s="512" t="str">
        <f ca="1">IF(COUNT(EG12:OFFSET(EG12,$A$1-1,0))&gt;0,MAX(EG12:OFFSET(EG12,$A$1-1,0)),"-")</f>
        <v>-</v>
      </c>
      <c r="EI6" s="510" t="s">
        <v>307</v>
      </c>
      <c r="EJ6" s="512" t="str">
        <f ca="1">IF(COUNT(EJ12:OFFSET(EJ12,$A$1-1,0))&gt;0,MAX(EJ12:OFFSET(EJ12,$A$1-1,0)),"-")</f>
        <v>-</v>
      </c>
      <c r="EL6" s="510" t="s">
        <v>307</v>
      </c>
      <c r="EM6" s="512" t="str">
        <f ca="1">IF(COUNT(EM12:OFFSET(EM12,$A$1-1,0))&gt;0,MAX(EM12:OFFSET(EM12,$A$1-1,0)),"-")</f>
        <v>-</v>
      </c>
      <c r="EO6" s="510" t="s">
        <v>307</v>
      </c>
      <c r="EP6" s="512" t="str">
        <f ca="1">IF(COUNT(EP12:OFFSET(EP12,$A$1-1,0))&gt;0,MAX(EP12:OFFSET(EP12,$A$1-1,0)),"-")</f>
        <v>-</v>
      </c>
      <c r="ER6" s="510" t="s">
        <v>307</v>
      </c>
      <c r="ES6" s="512" t="str">
        <f ca="1">IF(COUNT(ES12:OFFSET(ES12,$A$1-1,0))&gt;0,MAX(ES12:OFFSET(ES12,$A$1-1,0)),"-")</f>
        <v>-</v>
      </c>
      <c r="EU6" s="510" t="s">
        <v>307</v>
      </c>
      <c r="EV6" s="512" t="str">
        <f ca="1">IF(COUNT(EV12:OFFSET(EV12,$A$1-1,0))&gt;0,MAX(EV12:OFFSET(EV12,$A$1-1,0)),"-")</f>
        <v>-</v>
      </c>
      <c r="EX6" s="510" t="s">
        <v>307</v>
      </c>
      <c r="EY6" s="512" t="str">
        <f ca="1">IF(COUNT(EY12:OFFSET(EY12,$A$1-1,0))&gt;0,MAX(EY12:OFFSET(EY12,$A$1-1,0)),"-")</f>
        <v>-</v>
      </c>
      <c r="FA6" s="510" t="s">
        <v>307</v>
      </c>
      <c r="FB6" s="512" t="str">
        <f ca="1">IF(COUNT(FB12:OFFSET(FB12,$A$1-1,0))&gt;0,MAX(FB12:OFFSET(FB12,$A$1-1,0)),"-")</f>
        <v>-</v>
      </c>
      <c r="FD6" s="510" t="s">
        <v>307</v>
      </c>
      <c r="FE6" s="512" t="str">
        <f ca="1">IF(COUNT(FE12:OFFSET(FE12,$A$1-1,0))&gt;0,MAX(FE12:OFFSET(FE12,$A$1-1,0)),"-")</f>
        <v>-</v>
      </c>
      <c r="FG6" s="510" t="s">
        <v>307</v>
      </c>
      <c r="FH6" s="512" t="str">
        <f ca="1">IF(COUNT(FH12:OFFSET(FH12,$A$1-1,0))&gt;0,MAX(FH12:OFFSET(FH12,$A$1-1,0)),"-")</f>
        <v>-</v>
      </c>
      <c r="FJ6" s="510" t="s">
        <v>307</v>
      </c>
      <c r="FK6" s="512" t="str">
        <f ca="1">IF(COUNT(FK12:OFFSET(FK12,$A$1-1,0))&gt;0,MAX(FK12:OFFSET(FK12,$A$1-1,0)),"-")</f>
        <v>-</v>
      </c>
      <c r="FM6" s="510" t="s">
        <v>307</v>
      </c>
      <c r="FN6" s="512" t="str">
        <f ca="1">IF(COUNT(FN12:OFFSET(FN12,$A$1-1,0))&gt;0,MAX(FN12:OFFSET(FN12,$A$1-1,0)),"-")</f>
        <v>-</v>
      </c>
      <c r="FP6" s="510" t="s">
        <v>307</v>
      </c>
      <c r="FQ6" s="512">
        <f ca="1">IF(COUNT(FQ12:OFFSET(FQ12,$A$1-1,0))&gt;0,MAX(FQ12:OFFSET(FQ12,$A$1-1,0)),"-")</f>
        <v>36707.954545454544</v>
      </c>
      <c r="FS6" s="510" t="s">
        <v>307</v>
      </c>
      <c r="FT6" s="512">
        <f ca="1">IF(COUNT(FT12:OFFSET(FT12,$A$1-1,0))&gt;0,MAX(FT12:OFFSET(FT12,$A$1-1,0)),"-")</f>
        <v>39613</v>
      </c>
      <c r="FV6" s="510" t="s">
        <v>307</v>
      </c>
      <c r="FW6" s="512" t="str">
        <f ca="1">IF(COUNT(FW12:OFFSET(FW12,$A$1-1,0))&gt;0,MAX(FW12:OFFSET(FW12,$A$1-1,0)),"-")</f>
        <v>-</v>
      </c>
      <c r="FY6" s="510" t="s">
        <v>307</v>
      </c>
      <c r="FZ6" s="512" t="str">
        <f ca="1">IF(COUNT(FZ12:OFFSET(FZ12,$A$1-1,0))&gt;0,MAX(FZ12:OFFSET(FZ12,$A$1-1,0)),"-")</f>
        <v>-</v>
      </c>
      <c r="GB6" s="510" t="s">
        <v>307</v>
      </c>
      <c r="GC6" s="512" t="str">
        <f ca="1">IF(COUNT(GC12:OFFSET(GC12,$A$1-1,0))&gt;0,MAX(GC12:OFFSET(GC12,$A$1-1,0)),"-")</f>
        <v>-</v>
      </c>
      <c r="GE6" s="595" t="s">
        <v>307</v>
      </c>
      <c r="GF6" s="596">
        <f ca="1">IF(COUNT(GF12:OFFSET(GF12,$A$1-1,0))&gt;0,MAX(GF12:OFFSET(GF12,$A$1-1,0)),"-")</f>
        <v>35143.058823529405</v>
      </c>
      <c r="GH6" s="510" t="s">
        <v>307</v>
      </c>
      <c r="GI6" s="512" t="str">
        <f ca="1">IF(COUNT(GI12:OFFSET(GI12,$A$1-1,0))&gt;0,MAX(GI12:OFFSET(GI12,$A$1-1,0)),"-")</f>
        <v>-</v>
      </c>
      <c r="GK6" s="510" t="s">
        <v>307</v>
      </c>
      <c r="GL6" s="512" t="str">
        <f ca="1">IF(COUNT(GL12:OFFSET(GL12,$A$1-1,0))&gt;0,MAX(GL12:OFFSET(GL12,$A$1-1,0)),"-")</f>
        <v>-</v>
      </c>
      <c r="GN6" s="510" t="s">
        <v>307</v>
      </c>
      <c r="GO6" s="512" t="str">
        <f ca="1">IF(COUNT(GO12:OFFSET(GO12,$A$1-1,0))&gt;0,MAX(GO12:OFFSET(GO12,$A$1-1,0)),"-")</f>
        <v>-</v>
      </c>
      <c r="GQ6" s="510" t="s">
        <v>307</v>
      </c>
      <c r="GR6" s="512" t="str">
        <f ca="1">IF(COUNT(GR12:OFFSET(GR12,$A$1-1,0))&gt;0,MAX(GR12:OFFSET(GR12,$A$1-1,0)),"-")</f>
        <v>-</v>
      </c>
      <c r="GT6" s="595" t="s">
        <v>307</v>
      </c>
      <c r="GU6" s="596">
        <f ca="1">IF(COUNT(GU12:OFFSET(GU12,$A$1-1,0))&gt;0,MAX(GU12:OFFSET(GU12,$A$1-1,0)),"-")</f>
        <v>45800</v>
      </c>
      <c r="GW6" s="510" t="s">
        <v>307</v>
      </c>
      <c r="GX6" s="512" t="str">
        <f ca="1">IF(COUNT(GX12:OFFSET(GX12,$A$1-1,0))&gt;0,MAX(GX12:OFFSET(GX12,$A$1-1,0)),"-")</f>
        <v>-</v>
      </c>
      <c r="GZ6" s="547" t="s">
        <v>307</v>
      </c>
      <c r="HA6" s="548">
        <f ca="1">IF(COUNT(HA12:OFFSET(HA12,$A$1-1,0))&gt;0,MAX(HA12:OFFSET(HA12,$A$1-1,0)),"-")</f>
        <v>50650</v>
      </c>
      <c r="HC6" s="547" t="s">
        <v>307</v>
      </c>
      <c r="HD6" s="548">
        <f ca="1">IF(COUNT(HD12:OFFSET(HD12,$A$1-1,0))&gt;0,MAX(HD12:OFFSET(HD12,$A$1-1,0)),"-")</f>
        <v>64127.471428571436</v>
      </c>
      <c r="HF6" s="595" t="s">
        <v>307</v>
      </c>
      <c r="HG6" s="596">
        <f ca="1">IF(COUNT(HG12:OFFSET(HG12,$A$1-1,0))&gt;0,MAX(HG12:OFFSET(HG12,$A$1-1,0)),"-")</f>
        <v>48342.8125</v>
      </c>
      <c r="HI6" s="595" t="s">
        <v>307</v>
      </c>
      <c r="HJ6" s="596">
        <f ca="1">IF(COUNT(HJ12:OFFSET(HJ12,$A$1-1,0))&gt;0,MAX(HJ12:OFFSET(HJ12,$A$1-1,0)),"-")</f>
        <v>51049.286324786328</v>
      </c>
      <c r="HL6" s="595" t="s">
        <v>307</v>
      </c>
      <c r="HM6" s="596">
        <f ca="1">IF(COUNT(HM12:OFFSET(HM12,$A$1-1,0))&gt;0,MAX(HM12:OFFSET(HM12,$A$1-1,0)),"-")</f>
        <v>47451.111111111109</v>
      </c>
      <c r="HO6" s="667" t="s">
        <v>307</v>
      </c>
      <c r="HP6" s="668">
        <f ca="1">IF(COUNT(HP12:OFFSET(HP12,$A$1-1,0))&gt;0,MAX(HP12:OFFSET(HP12,$A$1-1,0)),"-")</f>
        <v>49663.333333333336</v>
      </c>
      <c r="HR6" s="667" t="s">
        <v>307</v>
      </c>
      <c r="HS6" s="668">
        <f ca="1">IF(COUNT(HS12:OFFSET(HS12,$A$1-1,0))&gt;0,MAX(HS12:OFFSET(HS12,$A$1-1,0)),"-")</f>
        <v>51197.368421052633</v>
      </c>
      <c r="HU6" s="667" t="s">
        <v>307</v>
      </c>
      <c r="HV6" s="668">
        <f ca="1">IF(COUNT(HV12:OFFSET(HV12,$A$1-1,0))&gt;0,MAX(HV12:OFFSET(HV12,$A$1-1,0)),"-")</f>
        <v>35871.428571428565</v>
      </c>
    </row>
    <row r="7" spans="1:239">
      <c r="A7" s="513" t="s">
        <v>308</v>
      </c>
      <c r="B7" s="514">
        <v>2017</v>
      </c>
      <c r="BM7" s="515" t="s">
        <v>309</v>
      </c>
      <c r="BN7" s="516">
        <f ca="1">MIN(BN12:OFFSET(BN12,$A$1-1,0))</f>
        <v>0.10808475905785579</v>
      </c>
      <c r="CW7" s="515" t="s">
        <v>309</v>
      </c>
      <c r="CX7" s="516">
        <f ca="1">MIN(CX12:OFFSET(CX12,$A$1-1,0))</f>
        <v>7.6075218849091894E-2</v>
      </c>
      <c r="DQ7" s="549" t="s">
        <v>309</v>
      </c>
      <c r="DR7" s="550">
        <f ca="1">IF(COUNT(DR12:OFFSET(DR12,$A$1-1,0))&gt;0,MIN(DR12:OFFSET(DR12,$A$1-1,0)),"-")</f>
        <v>33269</v>
      </c>
      <c r="DT7" s="549" t="s">
        <v>309</v>
      </c>
      <c r="DU7" s="550">
        <f ca="1">IF(COUNT(DU12:OFFSET(DU12,$A$1-1,0))&gt;0,MIN(DU12:OFFSET(DU12,$A$1-1,0)),"-")</f>
        <v>22880</v>
      </c>
      <c r="DW7" s="549" t="s">
        <v>309</v>
      </c>
      <c r="DX7" s="550">
        <f ca="1">IF(COUNT(DX12:OFFSET(DX12,$A$1-1,0))&gt;0,MIN(DX12:OFFSET(DX12,$A$1-1,0)),"-")</f>
        <v>49843.258620689659</v>
      </c>
      <c r="DZ7" s="576" t="s">
        <v>309</v>
      </c>
      <c r="EA7" s="577">
        <f ca="1">IF(COUNT(EA12:OFFSET(EA12,$A$1-1,0))&gt;0,MIN(EA12:OFFSET(EA12,$A$1-1,0)),"-")</f>
        <v>45022.727272727272</v>
      </c>
      <c r="EC7" s="515" t="s">
        <v>309</v>
      </c>
      <c r="ED7" s="517" t="str">
        <f ca="1">IF(COUNT(ED12:OFFSET(ED12,$A$1-1,0))&gt;0,MIN(ED12:OFFSET(ED12,$A$1-1,0)),"-")</f>
        <v>-</v>
      </c>
      <c r="EF7" s="515" t="s">
        <v>309</v>
      </c>
      <c r="EG7" s="517" t="str">
        <f ca="1">IF(COUNT(EG12:OFFSET(EG12,$A$1-1,0))&gt;0,MIN(EG12:OFFSET(EG12,$A$1-1,0)),"-")</f>
        <v>-</v>
      </c>
      <c r="EI7" s="515" t="s">
        <v>309</v>
      </c>
      <c r="EJ7" s="517" t="str">
        <f ca="1">IF(COUNT(EJ12:OFFSET(EJ12,$A$1-1,0))&gt;0,MIN(EJ12:OFFSET(EJ12,$A$1-1,0)),"-")</f>
        <v>-</v>
      </c>
      <c r="EL7" s="515" t="s">
        <v>309</v>
      </c>
      <c r="EM7" s="517" t="str">
        <f ca="1">IF(COUNT(EM12:OFFSET(EM12,$A$1-1,0))&gt;0,MIN(EM12:OFFSET(EM12,$A$1-1,0)),"-")</f>
        <v>-</v>
      </c>
      <c r="EO7" s="515" t="s">
        <v>309</v>
      </c>
      <c r="EP7" s="517" t="str">
        <f ca="1">IF(COUNT(EP12:OFFSET(EP12,$A$1-1,0))&gt;0,MIN(EP12:OFFSET(EP12,$A$1-1,0)),"-")</f>
        <v>-</v>
      </c>
      <c r="ER7" s="515" t="s">
        <v>309</v>
      </c>
      <c r="ES7" s="517" t="str">
        <f ca="1">IF(COUNT(ES12:OFFSET(ES12,$A$1-1,0))&gt;0,MIN(ES12:OFFSET(ES12,$A$1-1,0)),"-")</f>
        <v>-</v>
      </c>
      <c r="EU7" s="515" t="s">
        <v>309</v>
      </c>
      <c r="EV7" s="517" t="str">
        <f ca="1">IF(COUNT(EV12:OFFSET(EV12,$A$1-1,0))&gt;0,MIN(EV12:OFFSET(EV12,$A$1-1,0)),"-")</f>
        <v>-</v>
      </c>
      <c r="EX7" s="515" t="s">
        <v>309</v>
      </c>
      <c r="EY7" s="517" t="str">
        <f ca="1">IF(COUNT(EY12:OFFSET(EY12,$A$1-1,0))&gt;0,MIN(EY12:OFFSET(EY12,$A$1-1,0)),"-")</f>
        <v>-</v>
      </c>
      <c r="FA7" s="515" t="s">
        <v>309</v>
      </c>
      <c r="FB7" s="517" t="str">
        <f ca="1">IF(COUNT(FB12:OFFSET(FB12,$A$1-1,0))&gt;0,MIN(FB12:OFFSET(FB12,$A$1-1,0)),"-")</f>
        <v>-</v>
      </c>
      <c r="FD7" s="515" t="s">
        <v>309</v>
      </c>
      <c r="FE7" s="517" t="str">
        <f ca="1">IF(COUNT(FE12:OFFSET(FE12,$A$1-1,0))&gt;0,MIN(FE12:OFFSET(FE12,$A$1-1,0)),"-")</f>
        <v>-</v>
      </c>
      <c r="FG7" s="515" t="s">
        <v>309</v>
      </c>
      <c r="FH7" s="517" t="str">
        <f ca="1">IF(COUNT(FH12:OFFSET(FH12,$A$1-1,0))&gt;0,MIN(FH12:OFFSET(FH12,$A$1-1,0)),"-")</f>
        <v>-</v>
      </c>
      <c r="FJ7" s="515" t="s">
        <v>309</v>
      </c>
      <c r="FK7" s="517" t="str">
        <f ca="1">IF(COUNT(FK12:OFFSET(FK12,$A$1-1,0))&gt;0,MIN(FK12:OFFSET(FK12,$A$1-1,0)),"-")</f>
        <v>-</v>
      </c>
      <c r="FM7" s="515" t="s">
        <v>309</v>
      </c>
      <c r="FN7" s="517" t="str">
        <f ca="1">IF(COUNT(FN12:OFFSET(FN12,$A$1-1,0))&gt;0,MIN(FN12:OFFSET(FN12,$A$1-1,0)),"-")</f>
        <v>-</v>
      </c>
      <c r="FP7" s="515" t="s">
        <v>309</v>
      </c>
      <c r="FQ7" s="517">
        <f ca="1">IF(COUNT(FQ12:OFFSET(FQ12,$A$1-1,0))&gt;0,MIN(FQ12:OFFSET(FQ12,$A$1-1,0)),"-")</f>
        <v>36707.954545454544</v>
      </c>
      <c r="FS7" s="515" t="s">
        <v>309</v>
      </c>
      <c r="FT7" s="517">
        <f ca="1">IF(COUNT(FT12:OFFSET(FT12,$A$1-1,0))&gt;0,MIN(FT12:OFFSET(FT12,$A$1-1,0)),"-")</f>
        <v>39613</v>
      </c>
      <c r="FV7" s="515" t="s">
        <v>309</v>
      </c>
      <c r="FW7" s="517" t="str">
        <f ca="1">IF(COUNT(FW12:OFFSET(FW12,$A$1-1,0))&gt;0,MIN(FW12:OFFSET(FW12,$A$1-1,0)),"-")</f>
        <v>-</v>
      </c>
      <c r="FY7" s="515" t="s">
        <v>309</v>
      </c>
      <c r="FZ7" s="517" t="str">
        <f ca="1">IF(COUNT(FZ12:OFFSET(FZ12,$A$1-1,0))&gt;0,MIN(FZ12:OFFSET(FZ12,$A$1-1,0)),"-")</f>
        <v>-</v>
      </c>
      <c r="GB7" s="515" t="s">
        <v>309</v>
      </c>
      <c r="GC7" s="517" t="str">
        <f ca="1">IF(COUNT(GC12:OFFSET(GC12,$A$1-1,0))&gt;0,MIN(GC12:OFFSET(GC12,$A$1-1,0)),"-")</f>
        <v>-</v>
      </c>
      <c r="GE7" s="597" t="s">
        <v>309</v>
      </c>
      <c r="GF7" s="598">
        <f ca="1">IF(COUNT(GF12:OFFSET(GF12,$A$1-1,0))&gt;0,MIN(GF12:OFFSET(GF12,$A$1-1,0)),"-")</f>
        <v>35143.058823529405</v>
      </c>
      <c r="GH7" s="515" t="s">
        <v>309</v>
      </c>
      <c r="GI7" s="517" t="str">
        <f ca="1">IF(COUNT(GI12:OFFSET(GI12,$A$1-1,0))&gt;0,MIN(GI12:OFFSET(GI12,$A$1-1,0)),"-")</f>
        <v>-</v>
      </c>
      <c r="GK7" s="515" t="s">
        <v>309</v>
      </c>
      <c r="GL7" s="517" t="str">
        <f ca="1">IF(COUNT(GL12:OFFSET(GL12,$A$1-1,0))&gt;0,MIN(GL12:OFFSET(GL12,$A$1-1,0)),"-")</f>
        <v>-</v>
      </c>
      <c r="GN7" s="515" t="s">
        <v>309</v>
      </c>
      <c r="GO7" s="517" t="str">
        <f ca="1">IF(COUNT(GO12:OFFSET(GO12,$A$1-1,0))&gt;0,MIN(GO12:OFFSET(GO12,$A$1-1,0)),"-")</f>
        <v>-</v>
      </c>
      <c r="GQ7" s="515" t="s">
        <v>309</v>
      </c>
      <c r="GR7" s="517" t="str">
        <f ca="1">IF(COUNT(GR12:OFFSET(GR12,$A$1-1,0))&gt;0,MIN(GR12:OFFSET(GR12,$A$1-1,0)),"-")</f>
        <v>-</v>
      </c>
      <c r="GT7" s="597" t="s">
        <v>309</v>
      </c>
      <c r="GU7" s="598">
        <f ca="1">IF(COUNT(GU12:OFFSET(GU12,$A$1-1,0))&gt;0,MIN(GU12:OFFSET(GU12,$A$1-1,0)),"-")</f>
        <v>22880</v>
      </c>
      <c r="GW7" s="515" t="s">
        <v>309</v>
      </c>
      <c r="GX7" s="517" t="str">
        <f ca="1">IF(COUNT(GX12:OFFSET(GX12,$A$1-1,0))&gt;0,MIN(GX12:OFFSET(GX12,$A$1-1,0)),"-")</f>
        <v>-</v>
      </c>
      <c r="GZ7" s="549" t="s">
        <v>309</v>
      </c>
      <c r="HA7" s="550">
        <f ca="1">IF(COUNT(HA12:OFFSET(HA12,$A$1-1,0))&gt;0,MIN(HA12:OFFSET(HA12,$A$1-1,0)),"-")</f>
        <v>22880</v>
      </c>
      <c r="HC7" s="549" t="s">
        <v>309</v>
      </c>
      <c r="HD7" s="550">
        <f ca="1">IF(COUNT(HD12:OFFSET(HD12,$A$1-1,0))&gt;0,MIN(HD12:OFFSET(HD12,$A$1-1,0)),"-")</f>
        <v>29788.306363636369</v>
      </c>
      <c r="HF7" s="597" t="s">
        <v>309</v>
      </c>
      <c r="HG7" s="598">
        <f ca="1">IF(COUNT(HG12:OFFSET(HG12,$A$1-1,0))&gt;0,MIN(HG12:OFFSET(HG12,$A$1-1,0)),"-")</f>
        <v>22880</v>
      </c>
      <c r="HI7" s="597" t="s">
        <v>309</v>
      </c>
      <c r="HJ7" s="598">
        <f ca="1">IF(COUNT(HJ12:OFFSET(HJ12,$A$1-1,0))&gt;0,MIN(HJ12:OFFSET(HJ12,$A$1-1,0)),"-")</f>
        <v>24489.16905444123</v>
      </c>
      <c r="HL7" s="597" t="s">
        <v>309</v>
      </c>
      <c r="HM7" s="598">
        <f ca="1">IF(COUNT(HM12:OFFSET(HM12,$A$1-1,0))&gt;0,MIN(HM12:OFFSET(HM12,$A$1-1,0)),"-")</f>
        <v>22880</v>
      </c>
      <c r="HO7" s="669" t="s">
        <v>309</v>
      </c>
      <c r="HP7" s="670">
        <f ca="1">IF(COUNT(HP12:OFFSET(HP12,$A$1-1,0))&gt;0,MIN(HP12:OFFSET(HP12,$A$1-1,0)),"-")</f>
        <v>22880</v>
      </c>
      <c r="HR7" s="669" t="s">
        <v>309</v>
      </c>
      <c r="HS7" s="670">
        <f ca="1">IF(COUNT(HS12:OFFSET(HS12,$A$1-1,0))&gt;0,MIN(HS12:OFFSET(HS12,$A$1-1,0)),"-")</f>
        <v>22880</v>
      </c>
      <c r="HU7" s="669" t="s">
        <v>309</v>
      </c>
      <c r="HV7" s="670">
        <f ca="1">IF(COUNT(HV12:OFFSET(HV12,$A$1-1,0))&gt;0,MIN(HV12:OFFSET(HV12,$A$1-1,0)),"-")</f>
        <v>31294.871794871797</v>
      </c>
    </row>
    <row r="8" spans="1:239">
      <c r="A8" s="513" t="s">
        <v>310</v>
      </c>
      <c r="B8" s="513" t="s">
        <v>311</v>
      </c>
    </row>
    <row r="9" spans="1:239">
      <c r="A9" s="518"/>
      <c r="B9" s="519"/>
      <c r="C9" s="520" t="s">
        <v>312</v>
      </c>
      <c r="D9" s="520" t="s">
        <v>313</v>
      </c>
      <c r="E9" s="520" t="s">
        <v>314</v>
      </c>
      <c r="F9" s="520" t="s">
        <v>315</v>
      </c>
      <c r="G9" s="520" t="s">
        <v>316</v>
      </c>
      <c r="H9" s="520" t="s">
        <v>317</v>
      </c>
      <c r="I9" s="520" t="s">
        <v>318</v>
      </c>
      <c r="J9" s="520" t="s">
        <v>319</v>
      </c>
      <c r="K9" s="520" t="s">
        <v>320</v>
      </c>
      <c r="L9" s="520" t="s">
        <v>321</v>
      </c>
      <c r="M9" s="520" t="s">
        <v>322</v>
      </c>
      <c r="N9" s="520" t="s">
        <v>323</v>
      </c>
      <c r="O9" s="520" t="s">
        <v>324</v>
      </c>
      <c r="P9" s="520" t="s">
        <v>325</v>
      </c>
      <c r="Q9" s="520" t="s">
        <v>326</v>
      </c>
      <c r="R9" s="520" t="s">
        <v>327</v>
      </c>
      <c r="S9" s="520" t="s">
        <v>328</v>
      </c>
      <c r="T9" s="520" t="s">
        <v>329</v>
      </c>
      <c r="U9" s="520" t="s">
        <v>330</v>
      </c>
      <c r="V9" s="520" t="s">
        <v>331</v>
      </c>
      <c r="W9" s="520" t="s">
        <v>332</v>
      </c>
      <c r="X9" s="520" t="s">
        <v>333</v>
      </c>
      <c r="Y9" s="520" t="s">
        <v>334</v>
      </c>
      <c r="Z9" s="520" t="s">
        <v>335</v>
      </c>
      <c r="AA9" s="520" t="s">
        <v>336</v>
      </c>
      <c r="AB9" s="520" t="s">
        <v>337</v>
      </c>
      <c r="AC9" s="520" t="s">
        <v>338</v>
      </c>
      <c r="AD9" s="520" t="s">
        <v>339</v>
      </c>
      <c r="AE9" s="520" t="s">
        <v>340</v>
      </c>
      <c r="AF9" s="520" t="s">
        <v>341</v>
      </c>
      <c r="AG9" s="520" t="s">
        <v>342</v>
      </c>
      <c r="AH9" s="520" t="s">
        <v>343</v>
      </c>
      <c r="AI9" s="520" t="s">
        <v>344</v>
      </c>
      <c r="AJ9" s="520" t="s">
        <v>345</v>
      </c>
      <c r="AK9" s="520" t="s">
        <v>346</v>
      </c>
      <c r="AL9" s="520" t="s">
        <v>347</v>
      </c>
      <c r="AM9" s="520" t="s">
        <v>348</v>
      </c>
      <c r="AN9" s="520" t="s">
        <v>349</v>
      </c>
      <c r="AO9" s="520" t="s">
        <v>350</v>
      </c>
      <c r="AP9" s="520" t="s">
        <v>351</v>
      </c>
      <c r="AQ9" s="520" t="s">
        <v>352</v>
      </c>
      <c r="AR9" s="520" t="s">
        <v>353</v>
      </c>
      <c r="AS9" s="520" t="s">
        <v>354</v>
      </c>
      <c r="AT9" s="520" t="s">
        <v>355</v>
      </c>
      <c r="AU9" s="520" t="s">
        <v>356</v>
      </c>
      <c r="AV9" s="520" t="s">
        <v>357</v>
      </c>
      <c r="AW9" s="520" t="s">
        <v>358</v>
      </c>
      <c r="AX9" s="520" t="s">
        <v>359</v>
      </c>
      <c r="AY9" s="520" t="s">
        <v>360</v>
      </c>
      <c r="AZ9" s="520" t="s">
        <v>361</v>
      </c>
      <c r="BA9" s="520" t="s">
        <v>362</v>
      </c>
      <c r="BB9" s="520" t="s">
        <v>363</v>
      </c>
      <c r="BC9" s="520" t="s">
        <v>364</v>
      </c>
      <c r="BD9" s="520" t="s">
        <v>365</v>
      </c>
      <c r="BE9" s="520" t="s">
        <v>366</v>
      </c>
      <c r="BF9" s="520" t="s">
        <v>367</v>
      </c>
      <c r="BG9" s="520" t="s">
        <v>368</v>
      </c>
      <c r="BH9" s="520" t="s">
        <v>369</v>
      </c>
      <c r="BI9" s="520" t="s">
        <v>370</v>
      </c>
      <c r="BJ9" s="520" t="s">
        <v>371</v>
      </c>
      <c r="BK9" s="520" t="s">
        <v>372</v>
      </c>
      <c r="BL9" s="520" t="s">
        <v>373</v>
      </c>
      <c r="BM9" s="520" t="s">
        <v>374</v>
      </c>
      <c r="BN9" s="520"/>
      <c r="BO9" s="520" t="s">
        <v>375</v>
      </c>
      <c r="BP9" s="520" t="s">
        <v>376</v>
      </c>
      <c r="BQ9" s="520" t="s">
        <v>377</v>
      </c>
      <c r="BR9" s="520" t="s">
        <v>378</v>
      </c>
      <c r="BS9" s="520" t="s">
        <v>379</v>
      </c>
      <c r="BT9" s="520" t="s">
        <v>380</v>
      </c>
      <c r="BU9" s="520" t="s">
        <v>238</v>
      </c>
      <c r="BV9" s="520" t="s">
        <v>239</v>
      </c>
      <c r="BW9" s="520" t="s">
        <v>240</v>
      </c>
      <c r="BX9" s="520" t="s">
        <v>241</v>
      </c>
      <c r="BY9" s="520" t="s">
        <v>242</v>
      </c>
      <c r="BZ9" s="520" t="s">
        <v>243</v>
      </c>
      <c r="CA9" s="520" t="s">
        <v>244</v>
      </c>
      <c r="CB9" s="520" t="s">
        <v>245</v>
      </c>
      <c r="CC9" s="520" t="s">
        <v>246</v>
      </c>
      <c r="CD9" s="520" t="s">
        <v>247</v>
      </c>
      <c r="CE9" s="520" t="s">
        <v>248</v>
      </c>
      <c r="CF9" s="520" t="s">
        <v>249</v>
      </c>
      <c r="CG9" s="520" t="s">
        <v>250</v>
      </c>
      <c r="CH9" s="520" t="s">
        <v>251</v>
      </c>
      <c r="CI9" s="520" t="s">
        <v>252</v>
      </c>
      <c r="CJ9" s="520" t="s">
        <v>253</v>
      </c>
      <c r="CK9" s="520" t="s">
        <v>254</v>
      </c>
      <c r="CL9" s="520" t="s">
        <v>255</v>
      </c>
      <c r="CM9" s="520" t="s">
        <v>256</v>
      </c>
      <c r="CN9" s="520" t="s">
        <v>257</v>
      </c>
      <c r="CO9" s="520" t="s">
        <v>381</v>
      </c>
      <c r="CP9" s="520" t="s">
        <v>382</v>
      </c>
      <c r="CQ9" s="520" t="s">
        <v>383</v>
      </c>
      <c r="CR9" s="520" t="s">
        <v>384</v>
      </c>
      <c r="CS9" s="520" t="s">
        <v>385</v>
      </c>
      <c r="CT9" s="520" t="s">
        <v>386</v>
      </c>
      <c r="CU9" s="520" t="s">
        <v>387</v>
      </c>
      <c r="CV9" s="520" t="s">
        <v>388</v>
      </c>
      <c r="CW9" s="520" t="s">
        <v>389</v>
      </c>
      <c r="CX9" s="520"/>
      <c r="CY9" s="520" t="s">
        <v>390</v>
      </c>
      <c r="CZ9" s="520" t="s">
        <v>391</v>
      </c>
      <c r="DA9" s="520" t="s">
        <v>392</v>
      </c>
      <c r="DB9" s="520" t="s">
        <v>393</v>
      </c>
      <c r="DC9" s="520" t="s">
        <v>394</v>
      </c>
      <c r="DD9" s="520" t="s">
        <v>395</v>
      </c>
      <c r="DE9" s="520" t="s">
        <v>396</v>
      </c>
      <c r="DF9" s="520" t="s">
        <v>397</v>
      </c>
      <c r="DG9" s="520" t="s">
        <v>398</v>
      </c>
      <c r="DH9" s="520" t="s">
        <v>399</v>
      </c>
      <c r="DI9" s="520" t="s">
        <v>400</v>
      </c>
      <c r="DJ9" s="520" t="s">
        <v>401</v>
      </c>
      <c r="DK9" s="520" t="s">
        <v>402</v>
      </c>
      <c r="DL9" s="520" t="s">
        <v>403</v>
      </c>
      <c r="DM9" s="520" t="s">
        <v>404</v>
      </c>
      <c r="DN9" s="520" t="s">
        <v>405</v>
      </c>
      <c r="DO9" s="520" t="s">
        <v>406</v>
      </c>
      <c r="DP9" s="551" t="s">
        <v>153</v>
      </c>
      <c r="DQ9" s="552"/>
      <c r="DR9" s="553"/>
      <c r="DS9" s="551" t="s">
        <v>155</v>
      </c>
      <c r="DT9" s="552"/>
      <c r="DU9" s="553"/>
      <c r="DV9" s="551" t="s">
        <v>157</v>
      </c>
      <c r="DW9" s="552"/>
      <c r="DX9" s="553"/>
      <c r="DY9" s="578" t="s">
        <v>159</v>
      </c>
      <c r="DZ9" s="579"/>
      <c r="EA9" s="580"/>
      <c r="EB9" s="520" t="s">
        <v>164</v>
      </c>
      <c r="EC9" s="521"/>
      <c r="ED9" s="522"/>
      <c r="EE9" s="520" t="s">
        <v>166</v>
      </c>
      <c r="EF9" s="521"/>
      <c r="EG9" s="522"/>
      <c r="EH9" s="520" t="s">
        <v>168</v>
      </c>
      <c r="EI9" s="521"/>
      <c r="EJ9" s="522"/>
      <c r="EK9" s="520" t="s">
        <v>170</v>
      </c>
      <c r="EL9" s="521"/>
      <c r="EM9" s="522"/>
      <c r="EN9" s="520" t="s">
        <v>172</v>
      </c>
      <c r="EO9" s="521"/>
      <c r="EP9" s="522"/>
      <c r="EQ9" s="520" t="s">
        <v>174</v>
      </c>
      <c r="ER9" s="521"/>
      <c r="ES9" s="522"/>
      <c r="ET9" s="520" t="s">
        <v>176</v>
      </c>
      <c r="EU9" s="521"/>
      <c r="EV9" s="522"/>
      <c r="EW9" s="520" t="s">
        <v>178</v>
      </c>
      <c r="EX9" s="521"/>
      <c r="EY9" s="522"/>
      <c r="EZ9" s="520" t="s">
        <v>180</v>
      </c>
      <c r="FA9" s="521"/>
      <c r="FB9" s="522"/>
      <c r="FC9" s="520" t="s">
        <v>182</v>
      </c>
      <c r="FD9" s="521"/>
      <c r="FE9" s="522"/>
      <c r="FF9" s="520" t="s">
        <v>200</v>
      </c>
      <c r="FG9" s="521"/>
      <c r="FH9" s="522"/>
      <c r="FI9" s="520" t="s">
        <v>202</v>
      </c>
      <c r="FJ9" s="521"/>
      <c r="FK9" s="522"/>
      <c r="FL9" s="520" t="s">
        <v>161</v>
      </c>
      <c r="FM9" s="521"/>
      <c r="FN9" s="522"/>
      <c r="FO9" s="520" t="s">
        <v>207</v>
      </c>
      <c r="FP9" s="521"/>
      <c r="FQ9" s="522"/>
      <c r="FR9" s="520" t="s">
        <v>209</v>
      </c>
      <c r="FS9" s="521"/>
      <c r="FT9" s="522"/>
      <c r="FU9" s="520" t="s">
        <v>211</v>
      </c>
      <c r="FV9" s="521"/>
      <c r="FW9" s="522"/>
      <c r="FX9" s="520" t="s">
        <v>185</v>
      </c>
      <c r="FY9" s="521"/>
      <c r="FZ9" s="522"/>
      <c r="GA9" s="520" t="s">
        <v>187</v>
      </c>
      <c r="GB9" s="521"/>
      <c r="GC9" s="522"/>
      <c r="GD9" s="599" t="s">
        <v>189</v>
      </c>
      <c r="GE9" s="600"/>
      <c r="GF9" s="601"/>
      <c r="GG9" s="520" t="s">
        <v>191</v>
      </c>
      <c r="GH9" s="521"/>
      <c r="GI9" s="522"/>
      <c r="GJ9" s="520" t="s">
        <v>193</v>
      </c>
      <c r="GK9" s="521"/>
      <c r="GL9" s="522"/>
      <c r="GM9" s="520" t="s">
        <v>204</v>
      </c>
      <c r="GN9" s="521"/>
      <c r="GO9" s="522"/>
      <c r="GP9" s="520" t="s">
        <v>195</v>
      </c>
      <c r="GQ9" s="521"/>
      <c r="GR9" s="522"/>
      <c r="GS9" s="599" t="s">
        <v>213</v>
      </c>
      <c r="GT9" s="600"/>
      <c r="GU9" s="601"/>
      <c r="GV9" s="520" t="s">
        <v>197</v>
      </c>
      <c r="GW9" s="521"/>
      <c r="GX9" s="522"/>
      <c r="GY9" s="551" t="s">
        <v>215</v>
      </c>
      <c r="GZ9" s="552"/>
      <c r="HA9" s="553"/>
      <c r="HB9" s="551" t="s">
        <v>217</v>
      </c>
      <c r="HC9" s="552"/>
      <c r="HD9" s="553"/>
      <c r="HE9" s="599" t="s">
        <v>219</v>
      </c>
      <c r="HF9" s="600"/>
      <c r="HG9" s="601"/>
      <c r="HH9" s="599" t="s">
        <v>221</v>
      </c>
      <c r="HI9" s="600"/>
      <c r="HJ9" s="601"/>
      <c r="HK9" s="599" t="s">
        <v>223</v>
      </c>
      <c r="HL9" s="600"/>
      <c r="HM9" s="601"/>
      <c r="HN9" s="671" t="s">
        <v>225</v>
      </c>
      <c r="HO9" s="672"/>
      <c r="HP9" s="673"/>
      <c r="HQ9" s="671" t="s">
        <v>227</v>
      </c>
      <c r="HR9" s="672"/>
      <c r="HS9" s="673"/>
      <c r="HT9" s="671" t="s">
        <v>229</v>
      </c>
      <c r="HU9" s="672"/>
      <c r="HV9" s="673"/>
      <c r="HW9" s="520" t="s">
        <v>407</v>
      </c>
      <c r="HX9" s="521"/>
      <c r="HY9" s="520" t="s">
        <v>408</v>
      </c>
      <c r="HZ9" s="521"/>
      <c r="IA9" s="518"/>
      <c r="IB9" s="523"/>
    </row>
    <row r="10" spans="1:239" s="530" customFormat="1" ht="60">
      <c r="A10" s="524"/>
      <c r="B10" s="525"/>
      <c r="C10" s="526" t="s">
        <v>409</v>
      </c>
      <c r="D10" s="526" t="s">
        <v>410</v>
      </c>
      <c r="E10" s="526" t="s">
        <v>411</v>
      </c>
      <c r="F10" s="526" t="s">
        <v>412</v>
      </c>
      <c r="G10" s="526" t="s">
        <v>413</v>
      </c>
      <c r="H10" s="526" t="s">
        <v>414</v>
      </c>
      <c r="I10" s="526" t="s">
        <v>415</v>
      </c>
      <c r="J10" s="526" t="s">
        <v>416</v>
      </c>
      <c r="K10" s="526" t="s">
        <v>417</v>
      </c>
      <c r="L10" s="526" t="s">
        <v>418</v>
      </c>
      <c r="M10" s="526" t="s">
        <v>419</v>
      </c>
      <c r="N10" s="526" t="s">
        <v>420</v>
      </c>
      <c r="O10" s="526" t="s">
        <v>421</v>
      </c>
      <c r="P10" s="526" t="s">
        <v>422</v>
      </c>
      <c r="Q10" s="526" t="s">
        <v>423</v>
      </c>
      <c r="R10" s="526" t="s">
        <v>424</v>
      </c>
      <c r="S10" s="526" t="s">
        <v>425</v>
      </c>
      <c r="T10" s="526" t="s">
        <v>426</v>
      </c>
      <c r="U10" s="526" t="s">
        <v>427</v>
      </c>
      <c r="V10" s="526" t="s">
        <v>428</v>
      </c>
      <c r="W10" s="526" t="s">
        <v>429</v>
      </c>
      <c r="X10" s="526" t="s">
        <v>430</v>
      </c>
      <c r="Y10" s="526" t="s">
        <v>431</v>
      </c>
      <c r="Z10" s="526" t="s">
        <v>432</v>
      </c>
      <c r="AA10" s="526" t="s">
        <v>433</v>
      </c>
      <c r="AB10" s="526" t="s">
        <v>434</v>
      </c>
      <c r="AC10" s="526" t="s">
        <v>435</v>
      </c>
      <c r="AD10" s="526" t="s">
        <v>436</v>
      </c>
      <c r="AE10" s="526" t="s">
        <v>437</v>
      </c>
      <c r="AF10" s="526" t="s">
        <v>438</v>
      </c>
      <c r="AG10" s="526" t="s">
        <v>439</v>
      </c>
      <c r="AH10" s="526" t="s">
        <v>440</v>
      </c>
      <c r="AI10" s="526" t="s">
        <v>441</v>
      </c>
      <c r="AJ10" s="526" t="s">
        <v>442</v>
      </c>
      <c r="AK10" s="526" t="s">
        <v>443</v>
      </c>
      <c r="AL10" s="526" t="s">
        <v>444</v>
      </c>
      <c r="AM10" s="526" t="s">
        <v>445</v>
      </c>
      <c r="AN10" s="526" t="s">
        <v>446</v>
      </c>
      <c r="AO10" s="526" t="s">
        <v>447</v>
      </c>
      <c r="AP10" s="526" t="s">
        <v>448</v>
      </c>
      <c r="AQ10" s="526" t="s">
        <v>449</v>
      </c>
      <c r="AR10" s="526" t="s">
        <v>450</v>
      </c>
      <c r="AS10" s="526" t="s">
        <v>451</v>
      </c>
      <c r="AT10" s="526" t="s">
        <v>452</v>
      </c>
      <c r="AU10" s="526" t="s">
        <v>453</v>
      </c>
      <c r="AV10" s="526" t="s">
        <v>454</v>
      </c>
      <c r="AW10" s="526" t="s">
        <v>455</v>
      </c>
      <c r="AX10" s="526" t="s">
        <v>456</v>
      </c>
      <c r="AY10" s="526" t="s">
        <v>457</v>
      </c>
      <c r="AZ10" s="526" t="s">
        <v>458</v>
      </c>
      <c r="BA10" s="526" t="s">
        <v>459</v>
      </c>
      <c r="BB10" s="526" t="s">
        <v>460</v>
      </c>
      <c r="BC10" s="526" t="s">
        <v>461</v>
      </c>
      <c r="BD10" s="526" t="s">
        <v>462</v>
      </c>
      <c r="BE10" s="526" t="s">
        <v>463</v>
      </c>
      <c r="BF10" s="526" t="s">
        <v>464</v>
      </c>
      <c r="BG10" s="526" t="s">
        <v>465</v>
      </c>
      <c r="BH10" s="526" t="s">
        <v>466</v>
      </c>
      <c r="BI10" s="526" t="s">
        <v>467</v>
      </c>
      <c r="BJ10" s="526" t="s">
        <v>468</v>
      </c>
      <c r="BK10" s="526" t="s">
        <v>469</v>
      </c>
      <c r="BL10" s="526" t="s">
        <v>470</v>
      </c>
      <c r="BM10" s="526" t="s">
        <v>471</v>
      </c>
      <c r="BN10" s="526" t="s">
        <v>472</v>
      </c>
      <c r="BO10" s="526" t="s">
        <v>473</v>
      </c>
      <c r="BP10" s="526" t="s">
        <v>474</v>
      </c>
      <c r="BQ10" s="526" t="s">
        <v>475</v>
      </c>
      <c r="BR10" s="526" t="s">
        <v>476</v>
      </c>
      <c r="BS10" s="526" t="s">
        <v>477</v>
      </c>
      <c r="BT10" s="526" t="s">
        <v>478</v>
      </c>
      <c r="BU10" s="526" t="s">
        <v>116</v>
      </c>
      <c r="BV10" s="526" t="s">
        <v>258</v>
      </c>
      <c r="BW10" s="526" t="s">
        <v>259</v>
      </c>
      <c r="BX10" s="526" t="s">
        <v>260</v>
      </c>
      <c r="BY10" s="526" t="s">
        <v>261</v>
      </c>
      <c r="BZ10" s="526" t="s">
        <v>262</v>
      </c>
      <c r="CA10" s="526" t="s">
        <v>263</v>
      </c>
      <c r="CB10" s="526" t="s">
        <v>264</v>
      </c>
      <c r="CC10" s="526" t="s">
        <v>265</v>
      </c>
      <c r="CD10" s="526" t="s">
        <v>266</v>
      </c>
      <c r="CE10" s="526" t="s">
        <v>267</v>
      </c>
      <c r="CF10" s="526" t="s">
        <v>268</v>
      </c>
      <c r="CG10" s="526" t="s">
        <v>269</v>
      </c>
      <c r="CH10" s="526" t="s">
        <v>270</v>
      </c>
      <c r="CI10" s="526" t="s">
        <v>271</v>
      </c>
      <c r="CJ10" s="526" t="s">
        <v>272</v>
      </c>
      <c r="CK10" s="526" t="s">
        <v>273</v>
      </c>
      <c r="CL10" s="526" t="s">
        <v>274</v>
      </c>
      <c r="CM10" s="526" t="s">
        <v>275</v>
      </c>
      <c r="CN10" s="526" t="s">
        <v>276</v>
      </c>
      <c r="CO10" s="526" t="s">
        <v>479</v>
      </c>
      <c r="CP10" s="526" t="s">
        <v>480</v>
      </c>
      <c r="CQ10" s="526" t="s">
        <v>481</v>
      </c>
      <c r="CR10" s="526" t="s">
        <v>482</v>
      </c>
      <c r="CS10" s="526" t="s">
        <v>483</v>
      </c>
      <c r="CT10" s="526" t="s">
        <v>484</v>
      </c>
      <c r="CU10" s="526" t="s">
        <v>485</v>
      </c>
      <c r="CV10" s="526" t="s">
        <v>486</v>
      </c>
      <c r="CW10" s="526" t="s">
        <v>487</v>
      </c>
      <c r="CX10" s="526" t="s">
        <v>488</v>
      </c>
      <c r="CY10" s="526" t="s">
        <v>489</v>
      </c>
      <c r="CZ10" s="526" t="s">
        <v>490</v>
      </c>
      <c r="DA10" s="526" t="s">
        <v>491</v>
      </c>
      <c r="DB10" s="526" t="s">
        <v>492</v>
      </c>
      <c r="DC10" s="526" t="s">
        <v>493</v>
      </c>
      <c r="DD10" s="526" t="s">
        <v>494</v>
      </c>
      <c r="DE10" s="526" t="s">
        <v>495</v>
      </c>
      <c r="DF10" s="526" t="s">
        <v>496</v>
      </c>
      <c r="DG10" s="526" t="s">
        <v>497</v>
      </c>
      <c r="DH10" s="526" t="s">
        <v>498</v>
      </c>
      <c r="DI10" s="526" t="s">
        <v>499</v>
      </c>
      <c r="DJ10" s="526" t="s">
        <v>500</v>
      </c>
      <c r="DK10" s="526" t="s">
        <v>501</v>
      </c>
      <c r="DL10" s="526" t="s">
        <v>502</v>
      </c>
      <c r="DM10" s="526" t="s">
        <v>503</v>
      </c>
      <c r="DN10" s="526" t="s">
        <v>504</v>
      </c>
      <c r="DO10" s="526" t="s">
        <v>505</v>
      </c>
      <c r="DP10" s="554" t="s">
        <v>154</v>
      </c>
      <c r="DQ10" s="555"/>
      <c r="DR10" s="556"/>
      <c r="DS10" s="554" t="s">
        <v>156</v>
      </c>
      <c r="DT10" s="555"/>
      <c r="DU10" s="556"/>
      <c r="DV10" s="554" t="s">
        <v>158</v>
      </c>
      <c r="DW10" s="555"/>
      <c r="DX10" s="556"/>
      <c r="DY10" s="581" t="s">
        <v>160</v>
      </c>
      <c r="DZ10" s="582"/>
      <c r="EA10" s="583"/>
      <c r="EB10" s="526" t="s">
        <v>165</v>
      </c>
      <c r="EC10" s="527"/>
      <c r="ED10" s="528"/>
      <c r="EE10" s="526" t="s">
        <v>167</v>
      </c>
      <c r="EF10" s="527"/>
      <c r="EG10" s="528"/>
      <c r="EH10" s="526" t="s">
        <v>169</v>
      </c>
      <c r="EI10" s="527"/>
      <c r="EJ10" s="528"/>
      <c r="EK10" s="526" t="s">
        <v>171</v>
      </c>
      <c r="EL10" s="527"/>
      <c r="EM10" s="528"/>
      <c r="EN10" s="526" t="s">
        <v>173</v>
      </c>
      <c r="EO10" s="527"/>
      <c r="EP10" s="528"/>
      <c r="EQ10" s="526" t="s">
        <v>175</v>
      </c>
      <c r="ER10" s="527"/>
      <c r="ES10" s="528"/>
      <c r="ET10" s="526" t="s">
        <v>177</v>
      </c>
      <c r="EU10" s="527"/>
      <c r="EV10" s="528"/>
      <c r="EW10" s="526" t="s">
        <v>179</v>
      </c>
      <c r="EX10" s="527"/>
      <c r="EY10" s="528"/>
      <c r="EZ10" s="526" t="s">
        <v>506</v>
      </c>
      <c r="FA10" s="527"/>
      <c r="FB10" s="528"/>
      <c r="FC10" s="526" t="s">
        <v>183</v>
      </c>
      <c r="FD10" s="527"/>
      <c r="FE10" s="528"/>
      <c r="FF10" s="526" t="s">
        <v>201</v>
      </c>
      <c r="FG10" s="527"/>
      <c r="FH10" s="528"/>
      <c r="FI10" s="526" t="s">
        <v>203</v>
      </c>
      <c r="FJ10" s="527"/>
      <c r="FK10" s="528"/>
      <c r="FL10" s="526" t="s">
        <v>162</v>
      </c>
      <c r="FM10" s="527"/>
      <c r="FN10" s="528"/>
      <c r="FO10" s="526" t="s">
        <v>507</v>
      </c>
      <c r="FP10" s="527"/>
      <c r="FQ10" s="528"/>
      <c r="FR10" s="526" t="s">
        <v>210</v>
      </c>
      <c r="FS10" s="527"/>
      <c r="FT10" s="528"/>
      <c r="FU10" s="526" t="s">
        <v>212</v>
      </c>
      <c r="FV10" s="527"/>
      <c r="FW10" s="528"/>
      <c r="FX10" s="526" t="s">
        <v>186</v>
      </c>
      <c r="FY10" s="527"/>
      <c r="FZ10" s="528"/>
      <c r="GA10" s="526" t="s">
        <v>188</v>
      </c>
      <c r="GB10" s="527"/>
      <c r="GC10" s="528"/>
      <c r="GD10" s="602" t="s">
        <v>190</v>
      </c>
      <c r="GE10" s="603"/>
      <c r="GF10" s="604"/>
      <c r="GG10" s="526" t="s">
        <v>192</v>
      </c>
      <c r="GH10" s="527"/>
      <c r="GI10" s="528"/>
      <c r="GJ10" s="526" t="s">
        <v>194</v>
      </c>
      <c r="GK10" s="527"/>
      <c r="GL10" s="528"/>
      <c r="GM10" s="526" t="s">
        <v>205</v>
      </c>
      <c r="GN10" s="527"/>
      <c r="GO10" s="528"/>
      <c r="GP10" s="526" t="s">
        <v>196</v>
      </c>
      <c r="GQ10" s="527"/>
      <c r="GR10" s="528"/>
      <c r="GS10" s="602" t="s">
        <v>214</v>
      </c>
      <c r="GT10" s="603"/>
      <c r="GU10" s="604"/>
      <c r="GV10" s="526" t="s">
        <v>198</v>
      </c>
      <c r="GW10" s="527"/>
      <c r="GX10" s="528"/>
      <c r="GY10" s="554" t="s">
        <v>216</v>
      </c>
      <c r="GZ10" s="555"/>
      <c r="HA10" s="556"/>
      <c r="HB10" s="554" t="s">
        <v>218</v>
      </c>
      <c r="HC10" s="555"/>
      <c r="HD10" s="556"/>
      <c r="HE10" s="602" t="s">
        <v>220</v>
      </c>
      <c r="HF10" s="603"/>
      <c r="HG10" s="604"/>
      <c r="HH10" s="602" t="s">
        <v>222</v>
      </c>
      <c r="HI10" s="603"/>
      <c r="HJ10" s="604"/>
      <c r="HK10" s="602" t="s">
        <v>224</v>
      </c>
      <c r="HL10" s="603"/>
      <c r="HM10" s="604"/>
      <c r="HN10" s="674" t="s">
        <v>226</v>
      </c>
      <c r="HO10" s="675"/>
      <c r="HP10" s="676"/>
      <c r="HQ10" s="674" t="s">
        <v>228</v>
      </c>
      <c r="HR10" s="675"/>
      <c r="HS10" s="676"/>
      <c r="HT10" s="674" t="s">
        <v>230</v>
      </c>
      <c r="HU10" s="675"/>
      <c r="HV10" s="676"/>
      <c r="HW10" s="526" t="s">
        <v>508</v>
      </c>
      <c r="HX10" s="527"/>
      <c r="HY10" s="526" t="s">
        <v>509</v>
      </c>
      <c r="HZ10" s="527"/>
      <c r="IA10" s="524"/>
      <c r="IB10" s="529"/>
    </row>
    <row r="11" spans="1:239">
      <c r="A11" s="520" t="s">
        <v>277</v>
      </c>
      <c r="B11" s="520" t="s">
        <v>510</v>
      </c>
      <c r="C11" s="520" t="s">
        <v>279</v>
      </c>
      <c r="D11" s="520" t="s">
        <v>279</v>
      </c>
      <c r="E11" s="520" t="s">
        <v>279</v>
      </c>
      <c r="F11" s="520" t="s">
        <v>279</v>
      </c>
      <c r="G11" s="520" t="s">
        <v>279</v>
      </c>
      <c r="H11" s="520" t="s">
        <v>279</v>
      </c>
      <c r="I11" s="520" t="s">
        <v>279</v>
      </c>
      <c r="J11" s="520" t="s">
        <v>279</v>
      </c>
      <c r="K11" s="520" t="s">
        <v>279</v>
      </c>
      <c r="L11" s="520" t="s">
        <v>279</v>
      </c>
      <c r="M11" s="520" t="s">
        <v>279</v>
      </c>
      <c r="N11" s="520" t="s">
        <v>279</v>
      </c>
      <c r="O11" s="520" t="s">
        <v>279</v>
      </c>
      <c r="P11" s="520" t="s">
        <v>279</v>
      </c>
      <c r="Q11" s="520" t="s">
        <v>279</v>
      </c>
      <c r="R11" s="520" t="s">
        <v>279</v>
      </c>
      <c r="S11" s="520" t="s">
        <v>279</v>
      </c>
      <c r="T11" s="520" t="s">
        <v>279</v>
      </c>
      <c r="U11" s="520" t="s">
        <v>279</v>
      </c>
      <c r="V11" s="520" t="s">
        <v>279</v>
      </c>
      <c r="W11" s="520" t="s">
        <v>279</v>
      </c>
      <c r="X11" s="520" t="s">
        <v>279</v>
      </c>
      <c r="Y11" s="520" t="s">
        <v>279</v>
      </c>
      <c r="Z11" s="520" t="s">
        <v>279</v>
      </c>
      <c r="AA11" s="520" t="s">
        <v>279</v>
      </c>
      <c r="AB11" s="520" t="s">
        <v>279</v>
      </c>
      <c r="AC11" s="520" t="s">
        <v>279</v>
      </c>
      <c r="AD11" s="520" t="s">
        <v>279</v>
      </c>
      <c r="AE11" s="520" t="s">
        <v>279</v>
      </c>
      <c r="AF11" s="520" t="s">
        <v>279</v>
      </c>
      <c r="AG11" s="520" t="s">
        <v>279</v>
      </c>
      <c r="AH11" s="520" t="s">
        <v>279</v>
      </c>
      <c r="AI11" s="520" t="s">
        <v>279</v>
      </c>
      <c r="AJ11" s="520" t="s">
        <v>279</v>
      </c>
      <c r="AK11" s="520" t="s">
        <v>279</v>
      </c>
      <c r="AL11" s="520" t="s">
        <v>279</v>
      </c>
      <c r="AM11" s="520" t="s">
        <v>279</v>
      </c>
      <c r="AN11" s="520" t="s">
        <v>279</v>
      </c>
      <c r="AO11" s="520" t="s">
        <v>279</v>
      </c>
      <c r="AP11" s="520" t="s">
        <v>279</v>
      </c>
      <c r="AQ11" s="520" t="s">
        <v>279</v>
      </c>
      <c r="AR11" s="520" t="s">
        <v>279</v>
      </c>
      <c r="AS11" s="520" t="s">
        <v>279</v>
      </c>
      <c r="AT11" s="520" t="s">
        <v>279</v>
      </c>
      <c r="AU11" s="520" t="s">
        <v>279</v>
      </c>
      <c r="AV11" s="520" t="s">
        <v>279</v>
      </c>
      <c r="AW11" s="520" t="s">
        <v>279</v>
      </c>
      <c r="AX11" s="520" t="s">
        <v>279</v>
      </c>
      <c r="AY11" s="520" t="s">
        <v>279</v>
      </c>
      <c r="AZ11" s="520" t="s">
        <v>279</v>
      </c>
      <c r="BA11" s="520" t="s">
        <v>279</v>
      </c>
      <c r="BB11" s="520" t="s">
        <v>279</v>
      </c>
      <c r="BC11" s="520" t="s">
        <v>279</v>
      </c>
      <c r="BD11" s="520" t="s">
        <v>279</v>
      </c>
      <c r="BE11" s="520" t="s">
        <v>279</v>
      </c>
      <c r="BF11" s="520" t="s">
        <v>279</v>
      </c>
      <c r="BG11" s="520" t="s">
        <v>279</v>
      </c>
      <c r="BH11" s="520" t="s">
        <v>279</v>
      </c>
      <c r="BI11" s="520" t="s">
        <v>279</v>
      </c>
      <c r="BJ11" s="520" t="s">
        <v>279</v>
      </c>
      <c r="BK11" s="520" t="s">
        <v>279</v>
      </c>
      <c r="BL11" s="520" t="s">
        <v>279</v>
      </c>
      <c r="BM11" s="520" t="s">
        <v>279</v>
      </c>
      <c r="BN11" s="520"/>
      <c r="BO11" s="520" t="s">
        <v>279</v>
      </c>
      <c r="BP11" s="520" t="s">
        <v>279</v>
      </c>
      <c r="BQ11" s="520" t="s">
        <v>279</v>
      </c>
      <c r="BR11" s="520" t="s">
        <v>279</v>
      </c>
      <c r="BS11" s="520" t="s">
        <v>279</v>
      </c>
      <c r="BT11" s="520" t="s">
        <v>279</v>
      </c>
      <c r="BU11" s="520" t="s">
        <v>279</v>
      </c>
      <c r="BV11" s="520" t="s">
        <v>279</v>
      </c>
      <c r="BW11" s="520" t="s">
        <v>279</v>
      </c>
      <c r="BX11" s="520" t="s">
        <v>279</v>
      </c>
      <c r="BY11" s="520" t="s">
        <v>279</v>
      </c>
      <c r="BZ11" s="520" t="s">
        <v>279</v>
      </c>
      <c r="CA11" s="520" t="s">
        <v>279</v>
      </c>
      <c r="CB11" s="520" t="s">
        <v>279</v>
      </c>
      <c r="CC11" s="520" t="s">
        <v>279</v>
      </c>
      <c r="CD11" s="520" t="s">
        <v>279</v>
      </c>
      <c r="CE11" s="520" t="s">
        <v>279</v>
      </c>
      <c r="CF11" s="520" t="s">
        <v>279</v>
      </c>
      <c r="CG11" s="520" t="s">
        <v>279</v>
      </c>
      <c r="CH11" s="520" t="s">
        <v>279</v>
      </c>
      <c r="CI11" s="520" t="s">
        <v>279</v>
      </c>
      <c r="CJ11" s="520" t="s">
        <v>279</v>
      </c>
      <c r="CK11" s="520" t="s">
        <v>279</v>
      </c>
      <c r="CL11" s="520" t="s">
        <v>279</v>
      </c>
      <c r="CM11" s="520" t="s">
        <v>279</v>
      </c>
      <c r="CN11" s="520" t="s">
        <v>279</v>
      </c>
      <c r="CO11" s="520" t="s">
        <v>279</v>
      </c>
      <c r="CP11" s="520" t="s">
        <v>279</v>
      </c>
      <c r="CQ11" s="520" t="s">
        <v>279</v>
      </c>
      <c r="CR11" s="520" t="s">
        <v>279</v>
      </c>
      <c r="CS11" s="520" t="s">
        <v>279</v>
      </c>
      <c r="CT11" s="520" t="s">
        <v>279</v>
      </c>
      <c r="CU11" s="520" t="s">
        <v>279</v>
      </c>
      <c r="CV11" s="520" t="s">
        <v>279</v>
      </c>
      <c r="CW11" s="520" t="s">
        <v>279</v>
      </c>
      <c r="CX11" s="520"/>
      <c r="CY11" s="520" t="s">
        <v>279</v>
      </c>
      <c r="CZ11" s="520" t="s">
        <v>279</v>
      </c>
      <c r="DA11" s="520" t="s">
        <v>279</v>
      </c>
      <c r="DB11" s="520" t="s">
        <v>279</v>
      </c>
      <c r="DC11" s="520" t="s">
        <v>279</v>
      </c>
      <c r="DD11" s="520" t="s">
        <v>279</v>
      </c>
      <c r="DE11" s="520" t="s">
        <v>279</v>
      </c>
      <c r="DF11" s="520" t="s">
        <v>279</v>
      </c>
      <c r="DG11" s="520" t="s">
        <v>279</v>
      </c>
      <c r="DH11" s="520" t="s">
        <v>279</v>
      </c>
      <c r="DI11" s="520" t="s">
        <v>279</v>
      </c>
      <c r="DJ11" s="520" t="s">
        <v>279</v>
      </c>
      <c r="DK11" s="520" t="s">
        <v>279</v>
      </c>
      <c r="DL11" s="520" t="s">
        <v>279</v>
      </c>
      <c r="DM11" s="520" t="s">
        <v>279</v>
      </c>
      <c r="DN11" s="520" t="s">
        <v>279</v>
      </c>
      <c r="DO11" s="520" t="s">
        <v>279</v>
      </c>
      <c r="DP11" s="551" t="s">
        <v>279</v>
      </c>
      <c r="DQ11" s="557" t="s">
        <v>278</v>
      </c>
      <c r="DR11" s="553"/>
      <c r="DS11" s="551" t="s">
        <v>279</v>
      </c>
      <c r="DT11" s="557" t="s">
        <v>278</v>
      </c>
      <c r="DU11" s="553"/>
      <c r="DV11" s="551" t="s">
        <v>279</v>
      </c>
      <c r="DW11" s="557" t="s">
        <v>278</v>
      </c>
      <c r="DX11" s="553"/>
      <c r="DY11" s="578" t="s">
        <v>279</v>
      </c>
      <c r="DZ11" s="584" t="s">
        <v>278</v>
      </c>
      <c r="EA11" s="580"/>
      <c r="EB11" s="520" t="s">
        <v>279</v>
      </c>
      <c r="EC11" s="531" t="s">
        <v>278</v>
      </c>
      <c r="ED11" s="522"/>
      <c r="EE11" s="520" t="s">
        <v>279</v>
      </c>
      <c r="EF11" s="531" t="s">
        <v>278</v>
      </c>
      <c r="EG11" s="522"/>
      <c r="EH11" s="520" t="s">
        <v>279</v>
      </c>
      <c r="EI11" s="531" t="s">
        <v>278</v>
      </c>
      <c r="EJ11" s="522"/>
      <c r="EK11" s="520" t="s">
        <v>279</v>
      </c>
      <c r="EL11" s="531" t="s">
        <v>278</v>
      </c>
      <c r="EM11" s="522"/>
      <c r="EN11" s="520" t="s">
        <v>279</v>
      </c>
      <c r="EO11" s="531" t="s">
        <v>278</v>
      </c>
      <c r="EP11" s="522"/>
      <c r="EQ11" s="520" t="s">
        <v>279</v>
      </c>
      <c r="ER11" s="531" t="s">
        <v>278</v>
      </c>
      <c r="ES11" s="522"/>
      <c r="ET11" s="520" t="s">
        <v>279</v>
      </c>
      <c r="EU11" s="531" t="s">
        <v>278</v>
      </c>
      <c r="EV11" s="522"/>
      <c r="EW11" s="520" t="s">
        <v>279</v>
      </c>
      <c r="EX11" s="531" t="s">
        <v>278</v>
      </c>
      <c r="EY11" s="522"/>
      <c r="EZ11" s="520" t="s">
        <v>279</v>
      </c>
      <c r="FA11" s="531" t="s">
        <v>278</v>
      </c>
      <c r="FB11" s="522"/>
      <c r="FC11" s="520" t="s">
        <v>279</v>
      </c>
      <c r="FD11" s="531" t="s">
        <v>278</v>
      </c>
      <c r="FE11" s="522"/>
      <c r="FF11" s="520" t="s">
        <v>279</v>
      </c>
      <c r="FG11" s="531" t="s">
        <v>278</v>
      </c>
      <c r="FH11" s="522"/>
      <c r="FI11" s="520" t="s">
        <v>279</v>
      </c>
      <c r="FJ11" s="531" t="s">
        <v>278</v>
      </c>
      <c r="FK11" s="522"/>
      <c r="FL11" s="520" t="s">
        <v>279</v>
      </c>
      <c r="FM11" s="531" t="s">
        <v>278</v>
      </c>
      <c r="FN11" s="522"/>
      <c r="FO11" s="520" t="s">
        <v>279</v>
      </c>
      <c r="FP11" s="531" t="s">
        <v>278</v>
      </c>
      <c r="FQ11" s="522"/>
      <c r="FR11" s="520" t="s">
        <v>279</v>
      </c>
      <c r="FS11" s="531" t="s">
        <v>278</v>
      </c>
      <c r="FT11" s="522"/>
      <c r="FU11" s="520" t="s">
        <v>279</v>
      </c>
      <c r="FV11" s="531" t="s">
        <v>278</v>
      </c>
      <c r="FW11" s="522"/>
      <c r="FX11" s="520" t="s">
        <v>279</v>
      </c>
      <c r="FY11" s="531" t="s">
        <v>278</v>
      </c>
      <c r="FZ11" s="522"/>
      <c r="GA11" s="520" t="s">
        <v>279</v>
      </c>
      <c r="GB11" s="531" t="s">
        <v>278</v>
      </c>
      <c r="GC11" s="522"/>
      <c r="GD11" s="599" t="s">
        <v>279</v>
      </c>
      <c r="GE11" s="605" t="s">
        <v>278</v>
      </c>
      <c r="GF11" s="601"/>
      <c r="GG11" s="520" t="s">
        <v>279</v>
      </c>
      <c r="GH11" s="531" t="s">
        <v>278</v>
      </c>
      <c r="GI11" s="522"/>
      <c r="GJ11" s="520" t="s">
        <v>279</v>
      </c>
      <c r="GK11" s="531" t="s">
        <v>278</v>
      </c>
      <c r="GL11" s="522"/>
      <c r="GM11" s="520" t="s">
        <v>279</v>
      </c>
      <c r="GN11" s="531" t="s">
        <v>278</v>
      </c>
      <c r="GO11" s="522"/>
      <c r="GP11" s="520" t="s">
        <v>279</v>
      </c>
      <c r="GQ11" s="531" t="s">
        <v>278</v>
      </c>
      <c r="GR11" s="522"/>
      <c r="GS11" s="599" t="s">
        <v>279</v>
      </c>
      <c r="GT11" s="605" t="s">
        <v>278</v>
      </c>
      <c r="GU11" s="601"/>
      <c r="GV11" s="520" t="s">
        <v>279</v>
      </c>
      <c r="GW11" s="531" t="s">
        <v>278</v>
      </c>
      <c r="GX11" s="522"/>
      <c r="GY11" s="551" t="s">
        <v>279</v>
      </c>
      <c r="GZ11" s="557" t="s">
        <v>278</v>
      </c>
      <c r="HA11" s="553"/>
      <c r="HB11" s="551" t="s">
        <v>279</v>
      </c>
      <c r="HC11" s="557" t="s">
        <v>278</v>
      </c>
      <c r="HD11" s="553"/>
      <c r="HE11" s="599" t="s">
        <v>279</v>
      </c>
      <c r="HF11" s="605" t="s">
        <v>278</v>
      </c>
      <c r="HG11" s="601"/>
      <c r="HH11" s="599" t="s">
        <v>279</v>
      </c>
      <c r="HI11" s="605" t="s">
        <v>278</v>
      </c>
      <c r="HJ11" s="601"/>
      <c r="HK11" s="599" t="s">
        <v>279</v>
      </c>
      <c r="HL11" s="605" t="s">
        <v>278</v>
      </c>
      <c r="HM11" s="601"/>
      <c r="HN11" s="671" t="s">
        <v>279</v>
      </c>
      <c r="HO11" s="677" t="s">
        <v>278</v>
      </c>
      <c r="HP11" s="673"/>
      <c r="HQ11" s="671" t="s">
        <v>279</v>
      </c>
      <c r="HR11" s="677" t="s">
        <v>278</v>
      </c>
      <c r="HS11" s="673"/>
      <c r="HT11" s="671" t="s">
        <v>279</v>
      </c>
      <c r="HU11" s="677" t="s">
        <v>278</v>
      </c>
      <c r="HV11" s="673"/>
      <c r="HW11" s="520" t="s">
        <v>279</v>
      </c>
      <c r="HX11" s="531" t="s">
        <v>278</v>
      </c>
      <c r="HY11" s="520" t="s">
        <v>279</v>
      </c>
      <c r="HZ11" s="531" t="s">
        <v>278</v>
      </c>
      <c r="IA11" s="518"/>
      <c r="IB11" s="523"/>
    </row>
    <row r="12" spans="1:239">
      <c r="A12" s="520" t="s">
        <v>280</v>
      </c>
      <c r="B12" s="520" t="s">
        <v>511</v>
      </c>
      <c r="C12" s="532"/>
      <c r="D12" s="532"/>
      <c r="E12" s="532"/>
      <c r="F12" s="532"/>
      <c r="G12" s="532"/>
      <c r="H12" s="532"/>
      <c r="I12" s="532"/>
      <c r="J12" s="532"/>
      <c r="K12" s="532"/>
      <c r="L12" s="532"/>
      <c r="M12" s="532">
        <v>104276</v>
      </c>
      <c r="N12" s="532"/>
      <c r="O12" s="532"/>
      <c r="P12" s="532"/>
      <c r="Q12" s="532"/>
      <c r="R12" s="532"/>
      <c r="S12" s="532"/>
      <c r="T12" s="532"/>
      <c r="U12" s="532"/>
      <c r="V12" s="532"/>
      <c r="W12" s="532"/>
      <c r="X12" s="532"/>
      <c r="Y12" s="532"/>
      <c r="Z12" s="532"/>
      <c r="AA12" s="532"/>
      <c r="AB12" s="532"/>
      <c r="AC12" s="532"/>
      <c r="AD12" s="532"/>
      <c r="AE12" s="532"/>
      <c r="AF12" s="532"/>
      <c r="AG12" s="532"/>
      <c r="AH12" s="532"/>
      <c r="AI12" s="532"/>
      <c r="AJ12" s="532"/>
      <c r="AK12" s="532"/>
      <c r="AL12" s="532"/>
      <c r="AM12" s="532"/>
      <c r="AN12" s="532"/>
      <c r="AO12" s="532"/>
      <c r="AP12" s="532"/>
      <c r="AQ12" s="532"/>
      <c r="AR12" s="532"/>
      <c r="AS12" s="532">
        <v>104276</v>
      </c>
      <c r="AT12" s="532"/>
      <c r="AU12" s="532"/>
      <c r="AV12" s="532"/>
      <c r="AW12" s="532"/>
      <c r="AX12" s="532"/>
      <c r="AY12" s="532"/>
      <c r="AZ12" s="532"/>
      <c r="BA12" s="532"/>
      <c r="BB12" s="532"/>
      <c r="BC12" s="532">
        <v>104276</v>
      </c>
      <c r="BD12" s="532">
        <v>63037</v>
      </c>
      <c r="BE12" s="532"/>
      <c r="BF12" s="532"/>
      <c r="BG12" s="532"/>
      <c r="BH12" s="532"/>
      <c r="BI12" s="532"/>
      <c r="BJ12" s="532"/>
      <c r="BK12" s="532">
        <v>63037</v>
      </c>
      <c r="BL12" s="532">
        <v>5463</v>
      </c>
      <c r="BM12" s="532">
        <v>5535</v>
      </c>
      <c r="BN12" s="511">
        <v>0.17446896267271603</v>
      </c>
      <c r="BO12" s="533">
        <v>360</v>
      </c>
      <c r="BP12" s="532">
        <v>74395</v>
      </c>
      <c r="BQ12" s="532"/>
      <c r="BR12" s="532"/>
      <c r="BS12" s="532">
        <v>5280</v>
      </c>
      <c r="BT12" s="532">
        <v>2445</v>
      </c>
      <c r="BU12" s="532">
        <v>7725</v>
      </c>
      <c r="BV12" s="532"/>
      <c r="BW12" s="532"/>
      <c r="BX12" s="532">
        <v>192</v>
      </c>
      <c r="BY12" s="532"/>
      <c r="BZ12" s="532">
        <v>150</v>
      </c>
      <c r="CA12" s="532">
        <v>347</v>
      </c>
      <c r="CB12" s="532">
        <v>74</v>
      </c>
      <c r="CC12" s="532">
        <v>563</v>
      </c>
      <c r="CD12" s="532"/>
      <c r="CE12" s="532"/>
      <c r="CF12" s="532"/>
      <c r="CG12" s="532"/>
      <c r="CH12" s="532"/>
      <c r="CI12" s="532"/>
      <c r="CJ12" s="532"/>
      <c r="CK12" s="532">
        <v>1230</v>
      </c>
      <c r="CL12" s="532"/>
      <c r="CM12" s="532">
        <v>3713</v>
      </c>
      <c r="CN12" s="532">
        <v>6269</v>
      </c>
      <c r="CO12" s="532"/>
      <c r="CP12" s="532">
        <v>265</v>
      </c>
      <c r="CQ12" s="532"/>
      <c r="CR12" s="532"/>
      <c r="CS12" s="532"/>
      <c r="CT12" s="532"/>
      <c r="CU12" s="532">
        <v>265</v>
      </c>
      <c r="CV12" s="532">
        <v>12154.7775</v>
      </c>
      <c r="CW12" s="532">
        <v>100808.7775</v>
      </c>
      <c r="CX12" s="511">
        <v>0.13710354298734406</v>
      </c>
      <c r="CY12" s="533"/>
      <c r="CZ12" s="532"/>
      <c r="DA12" s="532">
        <v>100808.7775</v>
      </c>
      <c r="DB12" s="532">
        <v>104276</v>
      </c>
      <c r="DC12" s="532">
        <v>3467.2224999999999</v>
      </c>
      <c r="DD12" s="532"/>
      <c r="DE12" s="532"/>
      <c r="DF12" s="532"/>
      <c r="DG12" s="532"/>
      <c r="DH12" s="532"/>
      <c r="DI12" s="532"/>
      <c r="DJ12" s="532"/>
      <c r="DK12" s="532"/>
      <c r="DL12" s="532"/>
      <c r="DM12" s="532"/>
      <c r="DN12" s="532"/>
      <c r="DO12" s="532"/>
      <c r="DP12" s="558">
        <v>15272</v>
      </c>
      <c r="DQ12" s="559">
        <v>0.352472527472528</v>
      </c>
      <c r="DR12" s="548">
        <v>43328.199532346</v>
      </c>
      <c r="DS12" s="560">
        <v>12188</v>
      </c>
      <c r="DT12" s="559">
        <v>0.13365384615384601</v>
      </c>
      <c r="DU12" s="548">
        <v>91190.791366906575</v>
      </c>
      <c r="DV12" s="558"/>
      <c r="DW12" s="559"/>
      <c r="DX12" s="548" t="s">
        <v>512</v>
      </c>
      <c r="DY12" s="585"/>
      <c r="DZ12" s="586"/>
      <c r="EA12" s="575" t="s">
        <v>512</v>
      </c>
      <c r="EB12" s="532"/>
      <c r="EC12" s="534"/>
      <c r="ED12" s="512" t="s">
        <v>512</v>
      </c>
      <c r="EE12" s="532"/>
      <c r="EF12" s="534"/>
      <c r="EG12" s="512" t="s">
        <v>512</v>
      </c>
      <c r="EH12" s="532"/>
      <c r="EI12" s="534"/>
      <c r="EJ12" s="512" t="s">
        <v>512</v>
      </c>
      <c r="EK12" s="532"/>
      <c r="EL12" s="534"/>
      <c r="EM12" s="512" t="s">
        <v>512</v>
      </c>
      <c r="EN12" s="532"/>
      <c r="EO12" s="534"/>
      <c r="EP12" s="512" t="s">
        <v>512</v>
      </c>
      <c r="EQ12" s="532"/>
      <c r="ER12" s="534"/>
      <c r="ES12" s="512" t="s">
        <v>512</v>
      </c>
      <c r="ET12" s="532"/>
      <c r="EU12" s="534"/>
      <c r="EV12" s="512" t="s">
        <v>512</v>
      </c>
      <c r="EW12" s="532"/>
      <c r="EX12" s="534"/>
      <c r="EY12" s="512" t="s">
        <v>512</v>
      </c>
      <c r="EZ12" s="532"/>
      <c r="FA12" s="534"/>
      <c r="FB12" s="512" t="s">
        <v>512</v>
      </c>
      <c r="FC12" s="532"/>
      <c r="FD12" s="534"/>
      <c r="FE12" s="512" t="s">
        <v>512</v>
      </c>
      <c r="FF12" s="532"/>
      <c r="FG12" s="534"/>
      <c r="FH12" s="512" t="s">
        <v>512</v>
      </c>
      <c r="FI12" s="532"/>
      <c r="FJ12" s="534"/>
      <c r="FK12" s="512" t="s">
        <v>512</v>
      </c>
      <c r="FL12" s="532"/>
      <c r="FM12" s="534"/>
      <c r="FN12" s="512" t="s">
        <v>512</v>
      </c>
      <c r="FO12" s="532"/>
      <c r="FP12" s="534"/>
      <c r="FQ12" s="512" t="s">
        <v>512</v>
      </c>
      <c r="FR12" s="532"/>
      <c r="FS12" s="534"/>
      <c r="FT12" s="512" t="s">
        <v>512</v>
      </c>
      <c r="FU12" s="532"/>
      <c r="FV12" s="534"/>
      <c r="FW12" s="512" t="s">
        <v>512</v>
      </c>
      <c r="FX12" s="532"/>
      <c r="FY12" s="534"/>
      <c r="FZ12" s="512" t="s">
        <v>512</v>
      </c>
      <c r="GA12" s="532"/>
      <c r="GB12" s="534"/>
      <c r="GC12" s="512" t="s">
        <v>512</v>
      </c>
      <c r="GD12" s="606"/>
      <c r="GE12" s="607"/>
      <c r="GF12" s="596" t="s">
        <v>512</v>
      </c>
      <c r="GG12" s="532"/>
      <c r="GH12" s="534"/>
      <c r="GI12" s="512" t="s">
        <v>512</v>
      </c>
      <c r="GJ12" s="532"/>
      <c r="GK12" s="534"/>
      <c r="GL12" s="512" t="s">
        <v>512</v>
      </c>
      <c r="GM12" s="532"/>
      <c r="GN12" s="534"/>
      <c r="GO12" s="512" t="s">
        <v>512</v>
      </c>
      <c r="GP12" s="532"/>
      <c r="GQ12" s="534"/>
      <c r="GR12" s="512" t="s">
        <v>512</v>
      </c>
      <c r="GS12" s="606"/>
      <c r="GT12" s="607"/>
      <c r="GU12" s="596" t="s">
        <v>512</v>
      </c>
      <c r="GV12" s="532"/>
      <c r="GW12" s="534"/>
      <c r="GX12" s="512" t="s">
        <v>512</v>
      </c>
      <c r="GY12" s="558">
        <v>12150</v>
      </c>
      <c r="GZ12" s="559">
        <v>0.35508241758241699</v>
      </c>
      <c r="HA12" s="548">
        <v>34217.40812379116</v>
      </c>
      <c r="HB12" s="558"/>
      <c r="HC12" s="559"/>
      <c r="HD12" s="548" t="s">
        <v>512</v>
      </c>
      <c r="HE12" s="606">
        <v>16383</v>
      </c>
      <c r="HF12" s="607">
        <v>0.59656593406593506</v>
      </c>
      <c r="HG12" s="596">
        <v>27462.178217821736</v>
      </c>
      <c r="HH12" s="606">
        <v>7044</v>
      </c>
      <c r="HI12" s="607">
        <v>0.287637362637363</v>
      </c>
      <c r="HJ12" s="596">
        <v>24489.16905444123</v>
      </c>
      <c r="HK12" s="606"/>
      <c r="HL12" s="607"/>
      <c r="HM12" s="596" t="s">
        <v>512</v>
      </c>
      <c r="HN12" s="678"/>
      <c r="HO12" s="679"/>
      <c r="HP12" s="668" t="s">
        <v>512</v>
      </c>
      <c r="HQ12" s="678"/>
      <c r="HR12" s="679"/>
      <c r="HS12" s="668" t="s">
        <v>512</v>
      </c>
      <c r="HT12" s="678"/>
      <c r="HU12" s="679"/>
      <c r="HV12" s="668" t="s">
        <v>512</v>
      </c>
      <c r="HW12" s="532"/>
      <c r="HX12" s="534"/>
      <c r="HY12" s="532">
        <v>63037</v>
      </c>
      <c r="HZ12" s="534">
        <v>1.72541208791209</v>
      </c>
      <c r="IA12" s="532">
        <v>1000762.5549999999</v>
      </c>
      <c r="IB12" s="535">
        <v>12154.7775</v>
      </c>
      <c r="IC12" s="536">
        <v>88654</v>
      </c>
      <c r="ID12" s="536">
        <v>0.13710354298734406</v>
      </c>
      <c r="IE12" s="536" t="b">
        <v>1</v>
      </c>
    </row>
    <row r="13" spans="1:239">
      <c r="A13" s="520" t="s">
        <v>281</v>
      </c>
      <c r="B13" s="520" t="s">
        <v>513</v>
      </c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>
        <v>232377</v>
      </c>
      <c r="N13" s="532"/>
      <c r="O13" s="532"/>
      <c r="P13" s="532"/>
      <c r="Q13" s="532"/>
      <c r="R13" s="532"/>
      <c r="S13" s="532"/>
      <c r="T13" s="532"/>
      <c r="U13" s="532"/>
      <c r="V13" s="532"/>
      <c r="W13" s="532"/>
      <c r="X13" s="532"/>
      <c r="Y13" s="532"/>
      <c r="Z13" s="532"/>
      <c r="AA13" s="532"/>
      <c r="AB13" s="532"/>
      <c r="AC13" s="532"/>
      <c r="AD13" s="532"/>
      <c r="AE13" s="532"/>
      <c r="AF13" s="532"/>
      <c r="AG13" s="532"/>
      <c r="AH13" s="532"/>
      <c r="AI13" s="532"/>
      <c r="AJ13" s="532"/>
      <c r="AK13" s="532"/>
      <c r="AL13" s="532"/>
      <c r="AM13" s="532"/>
      <c r="AN13" s="532"/>
      <c r="AO13" s="532"/>
      <c r="AP13" s="532"/>
      <c r="AQ13" s="532"/>
      <c r="AR13" s="532"/>
      <c r="AS13" s="532">
        <v>232377</v>
      </c>
      <c r="AT13" s="532"/>
      <c r="AU13" s="532"/>
      <c r="AV13" s="532"/>
      <c r="AW13" s="532"/>
      <c r="AX13" s="532"/>
      <c r="AY13" s="532"/>
      <c r="AZ13" s="532"/>
      <c r="BA13" s="532"/>
      <c r="BB13" s="532"/>
      <c r="BC13" s="532">
        <v>232377</v>
      </c>
      <c r="BD13" s="532">
        <v>253869</v>
      </c>
      <c r="BE13" s="532"/>
      <c r="BF13" s="532"/>
      <c r="BG13" s="532"/>
      <c r="BH13" s="532"/>
      <c r="BI13" s="532"/>
      <c r="BJ13" s="532"/>
      <c r="BK13" s="532">
        <v>253869</v>
      </c>
      <c r="BL13" s="532">
        <v>25179</v>
      </c>
      <c r="BM13" s="532">
        <v>18148</v>
      </c>
      <c r="BN13" s="511">
        <v>0.17066676120361288</v>
      </c>
      <c r="BO13" s="533"/>
      <c r="BP13" s="532">
        <v>297196</v>
      </c>
      <c r="BQ13" s="532">
        <v>23434.61</v>
      </c>
      <c r="BR13" s="532">
        <v>26260</v>
      </c>
      <c r="BS13" s="532">
        <v>25694.66</v>
      </c>
      <c r="BT13" s="532"/>
      <c r="BU13" s="532">
        <v>75389.27</v>
      </c>
      <c r="BV13" s="532"/>
      <c r="BW13" s="532"/>
      <c r="BX13" s="532"/>
      <c r="BY13" s="532"/>
      <c r="BZ13" s="532"/>
      <c r="CA13" s="532"/>
      <c r="CB13" s="532"/>
      <c r="CC13" s="532"/>
      <c r="CD13" s="532"/>
      <c r="CE13" s="532"/>
      <c r="CF13" s="532"/>
      <c r="CG13" s="532"/>
      <c r="CH13" s="532"/>
      <c r="CI13" s="532"/>
      <c r="CJ13" s="532">
        <v>1773</v>
      </c>
      <c r="CK13" s="532">
        <v>18097</v>
      </c>
      <c r="CL13" s="532"/>
      <c r="CM13" s="532">
        <v>12003</v>
      </c>
      <c r="CN13" s="532">
        <v>31873</v>
      </c>
      <c r="CO13" s="532">
        <v>4712</v>
      </c>
      <c r="CP13" s="532"/>
      <c r="CQ13" s="532"/>
      <c r="CR13" s="532">
        <v>22590</v>
      </c>
      <c r="CS13" s="532">
        <v>16582.84</v>
      </c>
      <c r="CT13" s="532">
        <v>13</v>
      </c>
      <c r="CU13" s="532">
        <v>43897.84</v>
      </c>
      <c r="CV13" s="532">
        <v>78568.318499999994</v>
      </c>
      <c r="CW13" s="532">
        <v>526924.42850000004</v>
      </c>
      <c r="CX13" s="511">
        <v>0.17523641754318905</v>
      </c>
      <c r="CY13" s="533"/>
      <c r="CZ13" s="532"/>
      <c r="DA13" s="532">
        <v>526924.42850000004</v>
      </c>
      <c r="DB13" s="532">
        <v>232377</v>
      </c>
      <c r="DC13" s="532">
        <v>-294547.42849999998</v>
      </c>
      <c r="DD13" s="532"/>
      <c r="DE13" s="532"/>
      <c r="DF13" s="532"/>
      <c r="DG13" s="532"/>
      <c r="DH13" s="532"/>
      <c r="DI13" s="532"/>
      <c r="DJ13" s="532"/>
      <c r="DK13" s="532"/>
      <c r="DL13" s="532"/>
      <c r="DM13" s="532"/>
      <c r="DN13" s="532"/>
      <c r="DO13" s="532"/>
      <c r="DP13" s="558">
        <v>20250</v>
      </c>
      <c r="DQ13" s="559">
        <v>0.4</v>
      </c>
      <c r="DR13" s="548">
        <v>50625</v>
      </c>
      <c r="DS13" s="558">
        <v>17427</v>
      </c>
      <c r="DT13" s="559">
        <v>0.9</v>
      </c>
      <c r="DU13" s="548">
        <v>22880</v>
      </c>
      <c r="DV13" s="558"/>
      <c r="DW13" s="559"/>
      <c r="DX13" s="548" t="s">
        <v>512</v>
      </c>
      <c r="DY13" s="585"/>
      <c r="DZ13" s="586"/>
      <c r="EA13" s="575" t="s">
        <v>512</v>
      </c>
      <c r="EB13" s="532"/>
      <c r="EC13" s="534"/>
      <c r="ED13" s="512" t="s">
        <v>512</v>
      </c>
      <c r="EE13" s="532"/>
      <c r="EF13" s="534"/>
      <c r="EG13" s="512" t="s">
        <v>512</v>
      </c>
      <c r="EH13" s="532"/>
      <c r="EI13" s="534"/>
      <c r="EJ13" s="512" t="s">
        <v>512</v>
      </c>
      <c r="EK13" s="532"/>
      <c r="EL13" s="534"/>
      <c r="EM13" s="512" t="s">
        <v>512</v>
      </c>
      <c r="EN13" s="532"/>
      <c r="EO13" s="534"/>
      <c r="EP13" s="512" t="s">
        <v>512</v>
      </c>
      <c r="EQ13" s="532"/>
      <c r="ER13" s="534"/>
      <c r="ES13" s="512" t="s">
        <v>512</v>
      </c>
      <c r="ET13" s="532"/>
      <c r="EU13" s="534"/>
      <c r="EV13" s="512" t="s">
        <v>512</v>
      </c>
      <c r="EW13" s="532"/>
      <c r="EX13" s="534"/>
      <c r="EY13" s="512" t="s">
        <v>512</v>
      </c>
      <c r="EZ13" s="532"/>
      <c r="FA13" s="534"/>
      <c r="FB13" s="512" t="s">
        <v>512</v>
      </c>
      <c r="FC13" s="532"/>
      <c r="FD13" s="534"/>
      <c r="FE13" s="512" t="s">
        <v>512</v>
      </c>
      <c r="FF13" s="532"/>
      <c r="FG13" s="534"/>
      <c r="FH13" s="512" t="s">
        <v>512</v>
      </c>
      <c r="FI13" s="532"/>
      <c r="FJ13" s="534"/>
      <c r="FK13" s="512" t="s">
        <v>512</v>
      </c>
      <c r="FL13" s="532"/>
      <c r="FM13" s="534"/>
      <c r="FN13" s="512" t="s">
        <v>512</v>
      </c>
      <c r="FO13" s="532"/>
      <c r="FP13" s="534"/>
      <c r="FQ13" s="512" t="s">
        <v>512</v>
      </c>
      <c r="FR13" s="532"/>
      <c r="FS13" s="534"/>
      <c r="FT13" s="512" t="s">
        <v>512</v>
      </c>
      <c r="FU13" s="532"/>
      <c r="FV13" s="534"/>
      <c r="FW13" s="512" t="s">
        <v>512</v>
      </c>
      <c r="FX13" s="532"/>
      <c r="FY13" s="534"/>
      <c r="FZ13" s="512" t="s">
        <v>512</v>
      </c>
      <c r="GA13" s="532"/>
      <c r="GB13" s="534"/>
      <c r="GC13" s="512" t="s">
        <v>512</v>
      </c>
      <c r="GD13" s="606"/>
      <c r="GE13" s="607"/>
      <c r="GF13" s="596" t="s">
        <v>512</v>
      </c>
      <c r="GG13" s="532"/>
      <c r="GH13" s="534"/>
      <c r="GI13" s="512" t="s">
        <v>512</v>
      </c>
      <c r="GJ13" s="532"/>
      <c r="GK13" s="534"/>
      <c r="GL13" s="512" t="s">
        <v>512</v>
      </c>
      <c r="GM13" s="532"/>
      <c r="GN13" s="534"/>
      <c r="GO13" s="512" t="s">
        <v>512</v>
      </c>
      <c r="GP13" s="532"/>
      <c r="GQ13" s="534"/>
      <c r="GR13" s="512" t="s">
        <v>512</v>
      </c>
      <c r="GS13" s="606"/>
      <c r="GT13" s="607"/>
      <c r="GU13" s="596" t="s">
        <v>512</v>
      </c>
      <c r="GV13" s="532"/>
      <c r="GW13" s="534"/>
      <c r="GX13" s="512" t="s">
        <v>512</v>
      </c>
      <c r="GY13" s="558">
        <v>216192</v>
      </c>
      <c r="GZ13" s="559">
        <v>9.9</v>
      </c>
      <c r="HA13" s="548">
        <v>22880</v>
      </c>
      <c r="HB13" s="558"/>
      <c r="HC13" s="559"/>
      <c r="HD13" s="548" t="s">
        <v>512</v>
      </c>
      <c r="HE13" s="606"/>
      <c r="HF13" s="607"/>
      <c r="HG13" s="596" t="s">
        <v>512</v>
      </c>
      <c r="HH13" s="606"/>
      <c r="HI13" s="607"/>
      <c r="HJ13" s="596" t="s">
        <v>512</v>
      </c>
      <c r="HK13" s="606"/>
      <c r="HL13" s="607"/>
      <c r="HM13" s="596" t="s">
        <v>512</v>
      </c>
      <c r="HN13" s="678"/>
      <c r="HO13" s="679"/>
      <c r="HP13" s="668" t="s">
        <v>512</v>
      </c>
      <c r="HQ13" s="678"/>
      <c r="HR13" s="679"/>
      <c r="HS13" s="668" t="s">
        <v>512</v>
      </c>
      <c r="HT13" s="678"/>
      <c r="HU13" s="679"/>
      <c r="HV13" s="668" t="s">
        <v>512</v>
      </c>
      <c r="HW13" s="532"/>
      <c r="HX13" s="534"/>
      <c r="HY13" s="532">
        <v>253869</v>
      </c>
      <c r="HZ13" s="534">
        <v>11.2</v>
      </c>
      <c r="IA13" s="532">
        <v>3425696.9670000002</v>
      </c>
      <c r="IB13" s="535">
        <v>78568.318499999994</v>
      </c>
      <c r="IC13" s="536">
        <v>448356.11</v>
      </c>
      <c r="ID13" s="536">
        <v>0.17523641754318905</v>
      </c>
      <c r="IE13" s="536" t="b">
        <v>1</v>
      </c>
    </row>
    <row r="14" spans="1:239">
      <c r="A14" s="520" t="s">
        <v>282</v>
      </c>
      <c r="B14" s="520" t="s">
        <v>513</v>
      </c>
      <c r="C14" s="532"/>
      <c r="D14" s="532"/>
      <c r="E14" s="532">
        <v>51243</v>
      </c>
      <c r="F14" s="532">
        <v>51243</v>
      </c>
      <c r="G14" s="532"/>
      <c r="H14" s="532"/>
      <c r="I14" s="532"/>
      <c r="J14" s="532"/>
      <c r="K14" s="532"/>
      <c r="L14" s="532">
        <v>461472</v>
      </c>
      <c r="M14" s="532">
        <v>148966</v>
      </c>
      <c r="N14" s="532"/>
      <c r="O14" s="532"/>
      <c r="P14" s="532"/>
      <c r="Q14" s="532"/>
      <c r="R14" s="532"/>
      <c r="S14" s="532"/>
      <c r="T14" s="532"/>
      <c r="U14" s="532"/>
      <c r="V14" s="532"/>
      <c r="W14" s="532"/>
      <c r="X14" s="532"/>
      <c r="Y14" s="532"/>
      <c r="Z14" s="532"/>
      <c r="AA14" s="532"/>
      <c r="AB14" s="532"/>
      <c r="AC14" s="532"/>
      <c r="AD14" s="532"/>
      <c r="AE14" s="532"/>
      <c r="AF14" s="532"/>
      <c r="AG14" s="532">
        <v>2051.33</v>
      </c>
      <c r="AH14" s="532"/>
      <c r="AI14" s="532"/>
      <c r="AJ14" s="532"/>
      <c r="AK14" s="532"/>
      <c r="AL14" s="532"/>
      <c r="AM14" s="532"/>
      <c r="AN14" s="532"/>
      <c r="AO14" s="532"/>
      <c r="AP14" s="532"/>
      <c r="AQ14" s="532"/>
      <c r="AR14" s="532"/>
      <c r="AS14" s="532">
        <v>612489.32999999996</v>
      </c>
      <c r="AT14" s="532"/>
      <c r="AU14" s="532"/>
      <c r="AV14" s="532"/>
      <c r="AW14" s="532"/>
      <c r="AX14" s="532"/>
      <c r="AY14" s="532"/>
      <c r="AZ14" s="532"/>
      <c r="BA14" s="532"/>
      <c r="BB14" s="532"/>
      <c r="BC14" s="532">
        <v>663732.32999999996</v>
      </c>
      <c r="BD14" s="532">
        <v>216558</v>
      </c>
      <c r="BE14" s="532">
        <v>10759</v>
      </c>
      <c r="BF14" s="532"/>
      <c r="BG14" s="532">
        <v>22046</v>
      </c>
      <c r="BH14" s="532"/>
      <c r="BI14" s="532">
        <v>32805</v>
      </c>
      <c r="BJ14" s="532"/>
      <c r="BK14" s="532">
        <v>249363</v>
      </c>
      <c r="BL14" s="532">
        <v>25494</v>
      </c>
      <c r="BM14" s="532">
        <v>27903</v>
      </c>
      <c r="BN14" s="511">
        <v>0.2141336124445086</v>
      </c>
      <c r="BO14" s="533">
        <v>3968</v>
      </c>
      <c r="BP14" s="532">
        <v>306728</v>
      </c>
      <c r="BQ14" s="532">
        <v>2627</v>
      </c>
      <c r="BR14" s="532">
        <v>14570</v>
      </c>
      <c r="BS14" s="532">
        <v>17219</v>
      </c>
      <c r="BT14" s="532">
        <v>2036</v>
      </c>
      <c r="BU14" s="532">
        <v>36452</v>
      </c>
      <c r="BV14" s="532"/>
      <c r="BW14" s="532"/>
      <c r="BX14" s="532"/>
      <c r="BY14" s="532"/>
      <c r="BZ14" s="532">
        <v>930</v>
      </c>
      <c r="CA14" s="532">
        <v>586</v>
      </c>
      <c r="CB14" s="532">
        <v>2766</v>
      </c>
      <c r="CC14" s="532">
        <v>1158</v>
      </c>
      <c r="CD14" s="532"/>
      <c r="CE14" s="532"/>
      <c r="CF14" s="532"/>
      <c r="CG14" s="532"/>
      <c r="CH14" s="532">
        <v>5654</v>
      </c>
      <c r="CI14" s="532"/>
      <c r="CJ14" s="532"/>
      <c r="CK14" s="532">
        <v>15055.4</v>
      </c>
      <c r="CL14" s="532"/>
      <c r="CM14" s="532"/>
      <c r="CN14" s="532">
        <v>26149.4</v>
      </c>
      <c r="CO14" s="532">
        <v>15074</v>
      </c>
      <c r="CP14" s="532">
        <v>2019</v>
      </c>
      <c r="CQ14" s="532">
        <v>290</v>
      </c>
      <c r="CR14" s="532"/>
      <c r="CS14" s="532">
        <v>754</v>
      </c>
      <c r="CT14" s="532"/>
      <c r="CU14" s="532">
        <v>18137</v>
      </c>
      <c r="CV14" s="532">
        <v>38938.405299999999</v>
      </c>
      <c r="CW14" s="532">
        <v>426404.80530000001</v>
      </c>
      <c r="CX14" s="511">
        <v>0.22658150834567459</v>
      </c>
      <c r="CY14" s="533">
        <v>51459</v>
      </c>
      <c r="CZ14" s="532"/>
      <c r="DA14" s="532">
        <v>477863.80530000001</v>
      </c>
      <c r="DB14" s="532">
        <v>663732.32999999996</v>
      </c>
      <c r="DC14" s="532">
        <v>185868.52470000001</v>
      </c>
      <c r="DD14" s="532"/>
      <c r="DE14" s="532"/>
      <c r="DF14" s="532">
        <v>51243</v>
      </c>
      <c r="DG14" s="532"/>
      <c r="DH14" s="532">
        <v>216</v>
      </c>
      <c r="DI14" s="532"/>
      <c r="DJ14" s="532"/>
      <c r="DK14" s="532">
        <v>51459</v>
      </c>
      <c r="DL14" s="532">
        <v>51459</v>
      </c>
      <c r="DM14" s="532">
        <v>51243</v>
      </c>
      <c r="DN14" s="532"/>
      <c r="DO14" s="532">
        <v>216</v>
      </c>
      <c r="DP14" s="558">
        <v>3093</v>
      </c>
      <c r="DQ14" s="559">
        <v>0.05</v>
      </c>
      <c r="DR14" s="548">
        <v>61860</v>
      </c>
      <c r="DS14" s="558"/>
      <c r="DT14" s="559"/>
      <c r="DU14" s="548" t="s">
        <v>512</v>
      </c>
      <c r="DV14" s="558"/>
      <c r="DW14" s="559"/>
      <c r="DX14" s="548" t="s">
        <v>512</v>
      </c>
      <c r="DY14" s="585"/>
      <c r="DZ14" s="586"/>
      <c r="EA14" s="575" t="s">
        <v>512</v>
      </c>
      <c r="EB14" s="532"/>
      <c r="EC14" s="534"/>
      <c r="ED14" s="512" t="s">
        <v>512</v>
      </c>
      <c r="EE14" s="532"/>
      <c r="EF14" s="534"/>
      <c r="EG14" s="512" t="s">
        <v>512</v>
      </c>
      <c r="EH14" s="532"/>
      <c r="EI14" s="534"/>
      <c r="EJ14" s="512" t="s">
        <v>512</v>
      </c>
      <c r="EK14" s="532"/>
      <c r="EL14" s="534"/>
      <c r="EM14" s="512" t="s">
        <v>512</v>
      </c>
      <c r="EN14" s="532"/>
      <c r="EO14" s="534"/>
      <c r="EP14" s="512" t="s">
        <v>512</v>
      </c>
      <c r="EQ14" s="532"/>
      <c r="ER14" s="534"/>
      <c r="ES14" s="512" t="s">
        <v>512</v>
      </c>
      <c r="ET14" s="532"/>
      <c r="EU14" s="534"/>
      <c r="EV14" s="512" t="s">
        <v>512</v>
      </c>
      <c r="EW14" s="532"/>
      <c r="EX14" s="534"/>
      <c r="EY14" s="512" t="s">
        <v>512</v>
      </c>
      <c r="EZ14" s="532"/>
      <c r="FA14" s="534"/>
      <c r="FB14" s="512" t="s">
        <v>512</v>
      </c>
      <c r="FC14" s="532"/>
      <c r="FD14" s="534"/>
      <c r="FE14" s="512" t="s">
        <v>512</v>
      </c>
      <c r="FF14" s="532"/>
      <c r="FG14" s="534"/>
      <c r="FH14" s="512" t="s">
        <v>512</v>
      </c>
      <c r="FI14" s="532"/>
      <c r="FJ14" s="534"/>
      <c r="FK14" s="512" t="s">
        <v>512</v>
      </c>
      <c r="FL14" s="532"/>
      <c r="FM14" s="534"/>
      <c r="FN14" s="512" t="s">
        <v>512</v>
      </c>
      <c r="FO14" s="532"/>
      <c r="FP14" s="534"/>
      <c r="FQ14" s="512" t="s">
        <v>512</v>
      </c>
      <c r="FR14" s="532"/>
      <c r="FS14" s="534"/>
      <c r="FT14" s="512" t="s">
        <v>512</v>
      </c>
      <c r="FU14" s="532"/>
      <c r="FV14" s="534"/>
      <c r="FW14" s="512" t="s">
        <v>512</v>
      </c>
      <c r="FX14" s="532"/>
      <c r="FY14" s="534"/>
      <c r="FZ14" s="512" t="s">
        <v>512</v>
      </c>
      <c r="GA14" s="532"/>
      <c r="GB14" s="534"/>
      <c r="GC14" s="512" t="s">
        <v>512</v>
      </c>
      <c r="GD14" s="606"/>
      <c r="GE14" s="607"/>
      <c r="GF14" s="596" t="s">
        <v>512</v>
      </c>
      <c r="GG14" s="532"/>
      <c r="GH14" s="534"/>
      <c r="GI14" s="512" t="s">
        <v>512</v>
      </c>
      <c r="GJ14" s="532"/>
      <c r="GK14" s="534"/>
      <c r="GL14" s="512" t="s">
        <v>512</v>
      </c>
      <c r="GM14" s="532"/>
      <c r="GN14" s="534"/>
      <c r="GO14" s="512" t="s">
        <v>512</v>
      </c>
      <c r="GP14" s="532"/>
      <c r="GQ14" s="534"/>
      <c r="GR14" s="512" t="s">
        <v>512</v>
      </c>
      <c r="GS14" s="606"/>
      <c r="GT14" s="607"/>
      <c r="GU14" s="596" t="s">
        <v>512</v>
      </c>
      <c r="GV14" s="532"/>
      <c r="GW14" s="534"/>
      <c r="GX14" s="512" t="s">
        <v>512</v>
      </c>
      <c r="GY14" s="558"/>
      <c r="GZ14" s="559"/>
      <c r="HA14" s="548" t="s">
        <v>512</v>
      </c>
      <c r="HB14" s="558">
        <v>10632</v>
      </c>
      <c r="HC14" s="559">
        <v>0.3</v>
      </c>
      <c r="HD14" s="548">
        <v>35440</v>
      </c>
      <c r="HE14" s="606">
        <v>4395</v>
      </c>
      <c r="HF14" s="607">
        <v>0.11</v>
      </c>
      <c r="HG14" s="596">
        <v>39954.545454545456</v>
      </c>
      <c r="HH14" s="606">
        <v>132590</v>
      </c>
      <c r="HI14" s="607">
        <v>3.81</v>
      </c>
      <c r="HJ14" s="596">
        <v>34800.524934383204</v>
      </c>
      <c r="HK14" s="606">
        <v>54746</v>
      </c>
      <c r="HL14" s="607">
        <v>2.02</v>
      </c>
      <c r="HM14" s="596">
        <v>27101.980198019803</v>
      </c>
      <c r="HN14" s="678"/>
      <c r="HO14" s="679"/>
      <c r="HP14" s="668" t="s">
        <v>512</v>
      </c>
      <c r="HQ14" s="678">
        <v>11102</v>
      </c>
      <c r="HR14" s="679">
        <v>0.25</v>
      </c>
      <c r="HS14" s="668">
        <v>44408</v>
      </c>
      <c r="HT14" s="678"/>
      <c r="HU14" s="679"/>
      <c r="HV14" s="668" t="s">
        <v>512</v>
      </c>
      <c r="HW14" s="532"/>
      <c r="HX14" s="534"/>
      <c r="HY14" s="532">
        <v>216558</v>
      </c>
      <c r="HZ14" s="534">
        <v>6.54</v>
      </c>
      <c r="IA14" s="532">
        <v>5531516.6606000001</v>
      </c>
      <c r="IB14" s="535">
        <v>78768.058456242099</v>
      </c>
      <c r="IC14" s="536">
        <v>347636.74684375792</v>
      </c>
      <c r="ID14" s="536">
        <v>0.22658150834567459</v>
      </c>
      <c r="IE14" s="536" t="b">
        <v>1</v>
      </c>
    </row>
    <row r="15" spans="1:239">
      <c r="A15" s="518"/>
      <c r="B15" s="537" t="s">
        <v>514</v>
      </c>
      <c r="C15" s="538">
        <v>2500</v>
      </c>
      <c r="D15" s="538"/>
      <c r="E15" s="538">
        <v>11652</v>
      </c>
      <c r="F15" s="538">
        <v>14152</v>
      </c>
      <c r="G15" s="538"/>
      <c r="H15" s="538"/>
      <c r="I15" s="538"/>
      <c r="J15" s="538"/>
      <c r="K15" s="538"/>
      <c r="L15" s="538">
        <v>157386</v>
      </c>
      <c r="M15" s="538">
        <v>59587</v>
      </c>
      <c r="N15" s="538"/>
      <c r="O15" s="538"/>
      <c r="P15" s="538"/>
      <c r="Q15" s="538"/>
      <c r="R15" s="538"/>
      <c r="S15" s="538"/>
      <c r="T15" s="538"/>
      <c r="U15" s="538"/>
      <c r="V15" s="538"/>
      <c r="W15" s="538"/>
      <c r="X15" s="538"/>
      <c r="Y15" s="538"/>
      <c r="Z15" s="538"/>
      <c r="AA15" s="538"/>
      <c r="AB15" s="538"/>
      <c r="AC15" s="538"/>
      <c r="AD15" s="538"/>
      <c r="AE15" s="538"/>
      <c r="AF15" s="538"/>
      <c r="AG15" s="538">
        <v>2051</v>
      </c>
      <c r="AH15" s="538"/>
      <c r="AI15" s="538"/>
      <c r="AJ15" s="538"/>
      <c r="AK15" s="538"/>
      <c r="AL15" s="538"/>
      <c r="AM15" s="538"/>
      <c r="AN15" s="538">
        <v>394</v>
      </c>
      <c r="AO15" s="538"/>
      <c r="AP15" s="538"/>
      <c r="AQ15" s="538"/>
      <c r="AR15" s="538"/>
      <c r="AS15" s="538">
        <v>219418</v>
      </c>
      <c r="AT15" s="538"/>
      <c r="AU15" s="538"/>
      <c r="AV15" s="538"/>
      <c r="AW15" s="538"/>
      <c r="AX15" s="538"/>
      <c r="AY15" s="538">
        <v>34510</v>
      </c>
      <c r="AZ15" s="538">
        <v>126215</v>
      </c>
      <c r="BA15" s="538"/>
      <c r="BB15" s="538"/>
      <c r="BC15" s="538">
        <v>394295</v>
      </c>
      <c r="BD15" s="538">
        <v>267355.77</v>
      </c>
      <c r="BE15" s="538">
        <v>2690</v>
      </c>
      <c r="BF15" s="538"/>
      <c r="BG15" s="538">
        <v>14793</v>
      </c>
      <c r="BH15" s="538"/>
      <c r="BI15" s="538">
        <v>17483</v>
      </c>
      <c r="BJ15" s="538"/>
      <c r="BK15" s="538">
        <v>284838.77</v>
      </c>
      <c r="BL15" s="538">
        <v>26947</v>
      </c>
      <c r="BM15" s="538">
        <v>26351</v>
      </c>
      <c r="BN15" s="511">
        <v>0.18711638166391462</v>
      </c>
      <c r="BO15" s="539">
        <v>10345</v>
      </c>
      <c r="BP15" s="538">
        <v>348481.77</v>
      </c>
      <c r="BQ15" s="538">
        <v>2627</v>
      </c>
      <c r="BR15" s="538">
        <v>37790</v>
      </c>
      <c r="BS15" s="538">
        <v>32306</v>
      </c>
      <c r="BT15" s="538">
        <v>2098</v>
      </c>
      <c r="BU15" s="538">
        <v>74821</v>
      </c>
      <c r="BV15" s="538"/>
      <c r="BW15" s="538"/>
      <c r="BX15" s="538"/>
      <c r="BY15" s="538"/>
      <c r="BZ15" s="538">
        <v>946</v>
      </c>
      <c r="CA15" s="538">
        <v>1112</v>
      </c>
      <c r="CB15" s="538">
        <v>1245</v>
      </c>
      <c r="CC15" s="538">
        <v>2222</v>
      </c>
      <c r="CD15" s="538"/>
      <c r="CE15" s="538"/>
      <c r="CF15" s="538"/>
      <c r="CG15" s="538"/>
      <c r="CH15" s="538"/>
      <c r="CI15" s="538"/>
      <c r="CJ15" s="538"/>
      <c r="CK15" s="538">
        <v>6934</v>
      </c>
      <c r="CL15" s="538"/>
      <c r="CM15" s="538"/>
      <c r="CN15" s="538">
        <v>12459</v>
      </c>
      <c r="CO15" s="538">
        <v>16390</v>
      </c>
      <c r="CP15" s="538">
        <v>2036</v>
      </c>
      <c r="CQ15" s="538">
        <v>545</v>
      </c>
      <c r="CR15" s="538"/>
      <c r="CS15" s="538">
        <v>777</v>
      </c>
      <c r="CT15" s="538"/>
      <c r="CU15" s="538">
        <v>19748</v>
      </c>
      <c r="CV15" s="538">
        <v>46454.290200000003</v>
      </c>
      <c r="CW15" s="538">
        <v>501964.06020000001</v>
      </c>
      <c r="CX15" s="511">
        <v>0.15458955470155633</v>
      </c>
      <c r="CY15" s="539">
        <v>11926</v>
      </c>
      <c r="CZ15" s="538"/>
      <c r="DA15" s="538">
        <v>513890.06020000001</v>
      </c>
      <c r="DB15" s="538">
        <v>394295</v>
      </c>
      <c r="DC15" s="538">
        <v>-119595.06020000001</v>
      </c>
      <c r="DD15" s="538"/>
      <c r="DE15" s="538"/>
      <c r="DF15" s="538">
        <v>11652</v>
      </c>
      <c r="DG15" s="538"/>
      <c r="DH15" s="538">
        <v>274</v>
      </c>
      <c r="DI15" s="538"/>
      <c r="DJ15" s="538"/>
      <c r="DK15" s="538">
        <v>11926</v>
      </c>
      <c r="DL15" s="538">
        <v>11926</v>
      </c>
      <c r="DM15" s="538">
        <v>174877</v>
      </c>
      <c r="DN15" s="538"/>
      <c r="DO15" s="538">
        <v>-162951</v>
      </c>
      <c r="DP15" s="561">
        <v>3093</v>
      </c>
      <c r="DQ15" s="562">
        <v>0.05</v>
      </c>
      <c r="DR15" s="548">
        <v>61860</v>
      </c>
      <c r="DS15" s="561"/>
      <c r="DT15" s="562"/>
      <c r="DU15" s="548" t="s">
        <v>512</v>
      </c>
      <c r="DV15" s="561"/>
      <c r="DW15" s="562"/>
      <c r="DX15" s="548" t="s">
        <v>512</v>
      </c>
      <c r="DY15" s="587"/>
      <c r="DZ15" s="588"/>
      <c r="EA15" s="575" t="s">
        <v>512</v>
      </c>
      <c r="EB15" s="538"/>
      <c r="EC15" s="540"/>
      <c r="ED15" s="512" t="s">
        <v>512</v>
      </c>
      <c r="EE15" s="538"/>
      <c r="EF15" s="540"/>
      <c r="EG15" s="512" t="s">
        <v>512</v>
      </c>
      <c r="EH15" s="538"/>
      <c r="EI15" s="540"/>
      <c r="EJ15" s="512" t="s">
        <v>512</v>
      </c>
      <c r="EK15" s="538"/>
      <c r="EL15" s="540"/>
      <c r="EM15" s="512" t="s">
        <v>512</v>
      </c>
      <c r="EN15" s="538"/>
      <c r="EO15" s="540"/>
      <c r="EP15" s="512" t="s">
        <v>512</v>
      </c>
      <c r="EQ15" s="538"/>
      <c r="ER15" s="540"/>
      <c r="ES15" s="512" t="s">
        <v>512</v>
      </c>
      <c r="ET15" s="538"/>
      <c r="EU15" s="540"/>
      <c r="EV15" s="512" t="s">
        <v>512</v>
      </c>
      <c r="EW15" s="538"/>
      <c r="EX15" s="540"/>
      <c r="EY15" s="512" t="s">
        <v>512</v>
      </c>
      <c r="EZ15" s="538"/>
      <c r="FA15" s="540"/>
      <c r="FB15" s="512" t="s">
        <v>512</v>
      </c>
      <c r="FC15" s="538"/>
      <c r="FD15" s="540"/>
      <c r="FE15" s="512" t="s">
        <v>512</v>
      </c>
      <c r="FF15" s="538"/>
      <c r="FG15" s="540"/>
      <c r="FH15" s="512" t="s">
        <v>512</v>
      </c>
      <c r="FI15" s="538"/>
      <c r="FJ15" s="540"/>
      <c r="FK15" s="512" t="s">
        <v>512</v>
      </c>
      <c r="FL15" s="538"/>
      <c r="FM15" s="540"/>
      <c r="FN15" s="512" t="s">
        <v>512</v>
      </c>
      <c r="FO15" s="538"/>
      <c r="FP15" s="540"/>
      <c r="FQ15" s="512" t="s">
        <v>512</v>
      </c>
      <c r="FR15" s="538"/>
      <c r="FS15" s="540"/>
      <c r="FT15" s="512" t="s">
        <v>512</v>
      </c>
      <c r="FU15" s="538"/>
      <c r="FV15" s="540"/>
      <c r="FW15" s="512" t="s">
        <v>512</v>
      </c>
      <c r="FX15" s="538"/>
      <c r="FY15" s="540"/>
      <c r="FZ15" s="512" t="s">
        <v>512</v>
      </c>
      <c r="GA15" s="538"/>
      <c r="GB15" s="540"/>
      <c r="GC15" s="512" t="s">
        <v>512</v>
      </c>
      <c r="GD15" s="608"/>
      <c r="GE15" s="609"/>
      <c r="GF15" s="596" t="s">
        <v>512</v>
      </c>
      <c r="GG15" s="538"/>
      <c r="GH15" s="540"/>
      <c r="GI15" s="512" t="s">
        <v>512</v>
      </c>
      <c r="GJ15" s="538"/>
      <c r="GK15" s="540"/>
      <c r="GL15" s="512" t="s">
        <v>512</v>
      </c>
      <c r="GM15" s="538"/>
      <c r="GN15" s="540"/>
      <c r="GO15" s="512" t="s">
        <v>512</v>
      </c>
      <c r="GP15" s="538"/>
      <c r="GQ15" s="540"/>
      <c r="GR15" s="512" t="s">
        <v>512</v>
      </c>
      <c r="GS15" s="608"/>
      <c r="GT15" s="609"/>
      <c r="GU15" s="596" t="s">
        <v>512</v>
      </c>
      <c r="GV15" s="538"/>
      <c r="GW15" s="540"/>
      <c r="GX15" s="512" t="s">
        <v>512</v>
      </c>
      <c r="GY15" s="561"/>
      <c r="GZ15" s="562"/>
      <c r="HA15" s="548" t="s">
        <v>512</v>
      </c>
      <c r="HB15" s="561">
        <v>44889.23</v>
      </c>
      <c r="HC15" s="562">
        <v>0.7</v>
      </c>
      <c r="HD15" s="548">
        <v>64127.471428571436</v>
      </c>
      <c r="HE15" s="608">
        <v>4394.54</v>
      </c>
      <c r="HF15" s="609">
        <v>0.11</v>
      </c>
      <c r="HG15" s="596">
        <v>39950.363636363632</v>
      </c>
      <c r="HH15" s="608">
        <v>113373</v>
      </c>
      <c r="HI15" s="609">
        <v>3</v>
      </c>
      <c r="HJ15" s="596">
        <v>37791</v>
      </c>
      <c r="HK15" s="608">
        <v>90504</v>
      </c>
      <c r="HL15" s="609">
        <v>3.43</v>
      </c>
      <c r="HM15" s="596">
        <v>26386.005830903789</v>
      </c>
      <c r="HN15" s="680"/>
      <c r="HO15" s="681"/>
      <c r="HP15" s="668" t="s">
        <v>512</v>
      </c>
      <c r="HQ15" s="680">
        <v>11102</v>
      </c>
      <c r="HR15" s="681">
        <v>0.25</v>
      </c>
      <c r="HS15" s="668">
        <v>44408</v>
      </c>
      <c r="HT15" s="680"/>
      <c r="HU15" s="681"/>
      <c r="HV15" s="668" t="s">
        <v>512</v>
      </c>
      <c r="HW15" s="538"/>
      <c r="HX15" s="540"/>
      <c r="HY15" s="538">
        <v>267355.77</v>
      </c>
      <c r="HZ15" s="540">
        <v>7.54</v>
      </c>
      <c r="IA15" s="538">
        <v>4166851.2004000004</v>
      </c>
      <c r="IB15" s="535">
        <v>67208.645900630218</v>
      </c>
      <c r="IC15" s="536">
        <v>434755.41429936979</v>
      </c>
      <c r="ID15" s="536">
        <v>0.15458955470155633</v>
      </c>
      <c r="IE15" s="536" t="b">
        <v>1</v>
      </c>
    </row>
    <row r="16" spans="1:239">
      <c r="A16" s="518"/>
      <c r="B16" s="537" t="s">
        <v>515</v>
      </c>
      <c r="C16" s="538"/>
      <c r="D16" s="538"/>
      <c r="E16" s="538">
        <v>6470</v>
      </c>
      <c r="F16" s="538">
        <v>6470</v>
      </c>
      <c r="G16" s="538"/>
      <c r="H16" s="538"/>
      <c r="I16" s="538"/>
      <c r="J16" s="538"/>
      <c r="K16" s="538"/>
      <c r="L16" s="538"/>
      <c r="M16" s="538"/>
      <c r="N16" s="538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38"/>
      <c r="Z16" s="538"/>
      <c r="AA16" s="538"/>
      <c r="AB16" s="538"/>
      <c r="AC16" s="538"/>
      <c r="AD16" s="538"/>
      <c r="AE16" s="538"/>
      <c r="AF16" s="538"/>
      <c r="AG16" s="538">
        <v>34085</v>
      </c>
      <c r="AH16" s="538"/>
      <c r="AI16" s="538"/>
      <c r="AJ16" s="538"/>
      <c r="AK16" s="538"/>
      <c r="AL16" s="538"/>
      <c r="AM16" s="538"/>
      <c r="AN16" s="538">
        <v>123</v>
      </c>
      <c r="AO16" s="538"/>
      <c r="AP16" s="538"/>
      <c r="AQ16" s="538"/>
      <c r="AR16" s="538"/>
      <c r="AS16" s="538">
        <v>34208</v>
      </c>
      <c r="AT16" s="538"/>
      <c r="AU16" s="538"/>
      <c r="AV16" s="538"/>
      <c r="AW16" s="538"/>
      <c r="AX16" s="538"/>
      <c r="AY16" s="538">
        <v>62270</v>
      </c>
      <c r="AZ16" s="538"/>
      <c r="BA16" s="538"/>
      <c r="BB16" s="538"/>
      <c r="BC16" s="538">
        <v>102948</v>
      </c>
      <c r="BD16" s="538">
        <v>83997</v>
      </c>
      <c r="BE16" s="538">
        <v>5379</v>
      </c>
      <c r="BF16" s="538"/>
      <c r="BG16" s="538">
        <v>14793</v>
      </c>
      <c r="BH16" s="538"/>
      <c r="BI16" s="538">
        <v>20172</v>
      </c>
      <c r="BJ16" s="538"/>
      <c r="BK16" s="538">
        <v>104169</v>
      </c>
      <c r="BL16" s="538">
        <v>9475</v>
      </c>
      <c r="BM16" s="538">
        <v>18685</v>
      </c>
      <c r="BN16" s="511">
        <v>0.27032994460924076</v>
      </c>
      <c r="BO16" s="539">
        <v>1306</v>
      </c>
      <c r="BP16" s="538">
        <v>133635</v>
      </c>
      <c r="BQ16" s="538">
        <v>2627</v>
      </c>
      <c r="BR16" s="538">
        <v>13278</v>
      </c>
      <c r="BS16" s="538">
        <v>12610</v>
      </c>
      <c r="BT16" s="538">
        <v>1072</v>
      </c>
      <c r="BU16" s="538">
        <v>29587</v>
      </c>
      <c r="BV16" s="538"/>
      <c r="BW16" s="538"/>
      <c r="BX16" s="538"/>
      <c r="BY16" s="538"/>
      <c r="BZ16" s="538">
        <v>368</v>
      </c>
      <c r="CA16" s="538">
        <v>606</v>
      </c>
      <c r="CB16" s="538">
        <v>173</v>
      </c>
      <c r="CC16" s="538">
        <v>178</v>
      </c>
      <c r="CD16" s="538"/>
      <c r="CE16" s="538"/>
      <c r="CF16" s="538"/>
      <c r="CG16" s="538"/>
      <c r="CH16" s="538"/>
      <c r="CI16" s="538"/>
      <c r="CJ16" s="538"/>
      <c r="CK16" s="538">
        <v>2757</v>
      </c>
      <c r="CL16" s="538"/>
      <c r="CM16" s="538"/>
      <c r="CN16" s="538">
        <v>4082</v>
      </c>
      <c r="CO16" s="538">
        <v>11270</v>
      </c>
      <c r="CP16" s="538">
        <v>1653</v>
      </c>
      <c r="CQ16" s="538">
        <v>205</v>
      </c>
      <c r="CR16" s="538"/>
      <c r="CS16" s="538">
        <v>397</v>
      </c>
      <c r="CT16" s="538"/>
      <c r="CU16" s="538">
        <v>13525</v>
      </c>
      <c r="CV16" s="538">
        <v>18441.4987</v>
      </c>
      <c r="CW16" s="538">
        <v>199270.4987</v>
      </c>
      <c r="CX16" s="511">
        <v>0.28392709916110365</v>
      </c>
      <c r="CY16" s="539">
        <v>6502</v>
      </c>
      <c r="CZ16" s="538"/>
      <c r="DA16" s="538">
        <v>205772.4987</v>
      </c>
      <c r="DB16" s="538">
        <v>102948</v>
      </c>
      <c r="DC16" s="538">
        <v>-102824.4987</v>
      </c>
      <c r="DD16" s="538"/>
      <c r="DE16" s="538"/>
      <c r="DF16" s="538">
        <v>6470</v>
      </c>
      <c r="DG16" s="538"/>
      <c r="DH16" s="538">
        <v>32</v>
      </c>
      <c r="DI16" s="538"/>
      <c r="DJ16" s="538"/>
      <c r="DK16" s="538">
        <v>6502</v>
      </c>
      <c r="DL16" s="538">
        <v>6502</v>
      </c>
      <c r="DM16" s="538">
        <v>68740</v>
      </c>
      <c r="DN16" s="538"/>
      <c r="DO16" s="538">
        <v>-62238</v>
      </c>
      <c r="DP16" s="561">
        <v>3093</v>
      </c>
      <c r="DQ16" s="562">
        <v>0.05</v>
      </c>
      <c r="DR16" s="548">
        <v>61860</v>
      </c>
      <c r="DS16" s="561"/>
      <c r="DT16" s="562"/>
      <c r="DU16" s="548" t="s">
        <v>512</v>
      </c>
      <c r="DV16" s="561"/>
      <c r="DW16" s="562"/>
      <c r="DX16" s="548" t="s">
        <v>512</v>
      </c>
      <c r="DY16" s="587"/>
      <c r="DZ16" s="588"/>
      <c r="EA16" s="575" t="s">
        <v>512</v>
      </c>
      <c r="EB16" s="538"/>
      <c r="EC16" s="540"/>
      <c r="ED16" s="512" t="s">
        <v>512</v>
      </c>
      <c r="EE16" s="538"/>
      <c r="EF16" s="540"/>
      <c r="EG16" s="512" t="s">
        <v>512</v>
      </c>
      <c r="EH16" s="538"/>
      <c r="EI16" s="540"/>
      <c r="EJ16" s="512" t="s">
        <v>512</v>
      </c>
      <c r="EK16" s="538"/>
      <c r="EL16" s="540"/>
      <c r="EM16" s="512" t="s">
        <v>512</v>
      </c>
      <c r="EN16" s="538"/>
      <c r="EO16" s="540"/>
      <c r="EP16" s="512" t="s">
        <v>512</v>
      </c>
      <c r="EQ16" s="538"/>
      <c r="ER16" s="540"/>
      <c r="ES16" s="512" t="s">
        <v>512</v>
      </c>
      <c r="ET16" s="538"/>
      <c r="EU16" s="540"/>
      <c r="EV16" s="512" t="s">
        <v>512</v>
      </c>
      <c r="EW16" s="538"/>
      <c r="EX16" s="540"/>
      <c r="EY16" s="512" t="s">
        <v>512</v>
      </c>
      <c r="EZ16" s="538"/>
      <c r="FA16" s="540"/>
      <c r="FB16" s="512" t="s">
        <v>512</v>
      </c>
      <c r="FC16" s="538"/>
      <c r="FD16" s="540"/>
      <c r="FE16" s="512" t="s">
        <v>512</v>
      </c>
      <c r="FF16" s="538"/>
      <c r="FG16" s="540"/>
      <c r="FH16" s="512" t="s">
        <v>512</v>
      </c>
      <c r="FI16" s="538"/>
      <c r="FJ16" s="540"/>
      <c r="FK16" s="512" t="s">
        <v>512</v>
      </c>
      <c r="FL16" s="538"/>
      <c r="FM16" s="540"/>
      <c r="FN16" s="512" t="s">
        <v>512</v>
      </c>
      <c r="FO16" s="538"/>
      <c r="FP16" s="540"/>
      <c r="FQ16" s="512" t="s">
        <v>512</v>
      </c>
      <c r="FR16" s="538"/>
      <c r="FS16" s="540"/>
      <c r="FT16" s="512" t="s">
        <v>512</v>
      </c>
      <c r="FU16" s="538"/>
      <c r="FV16" s="540"/>
      <c r="FW16" s="512" t="s">
        <v>512</v>
      </c>
      <c r="FX16" s="538"/>
      <c r="FY16" s="540"/>
      <c r="FZ16" s="512" t="s">
        <v>512</v>
      </c>
      <c r="GA16" s="538"/>
      <c r="GB16" s="540"/>
      <c r="GC16" s="512" t="s">
        <v>512</v>
      </c>
      <c r="GD16" s="608"/>
      <c r="GE16" s="609"/>
      <c r="GF16" s="596" t="s">
        <v>512</v>
      </c>
      <c r="GG16" s="538"/>
      <c r="GH16" s="540"/>
      <c r="GI16" s="512" t="s">
        <v>512</v>
      </c>
      <c r="GJ16" s="538"/>
      <c r="GK16" s="540"/>
      <c r="GL16" s="512" t="s">
        <v>512</v>
      </c>
      <c r="GM16" s="538"/>
      <c r="GN16" s="540"/>
      <c r="GO16" s="512" t="s">
        <v>512</v>
      </c>
      <c r="GP16" s="538"/>
      <c r="GQ16" s="540"/>
      <c r="GR16" s="512" t="s">
        <v>512</v>
      </c>
      <c r="GS16" s="608"/>
      <c r="GT16" s="609"/>
      <c r="GU16" s="596" t="s">
        <v>512</v>
      </c>
      <c r="GV16" s="538"/>
      <c r="GW16" s="540"/>
      <c r="GX16" s="512" t="s">
        <v>512</v>
      </c>
      <c r="GY16" s="561"/>
      <c r="GZ16" s="562"/>
      <c r="HA16" s="548" t="s">
        <v>512</v>
      </c>
      <c r="HB16" s="561">
        <v>38286</v>
      </c>
      <c r="HC16" s="562">
        <v>0.82</v>
      </c>
      <c r="HD16" s="548">
        <v>46690.243902439026</v>
      </c>
      <c r="HE16" s="608">
        <v>1099</v>
      </c>
      <c r="HF16" s="609">
        <v>0.03</v>
      </c>
      <c r="HG16" s="596">
        <v>36633.333333333336</v>
      </c>
      <c r="HH16" s="608">
        <v>11865</v>
      </c>
      <c r="HI16" s="609">
        <v>0.31</v>
      </c>
      <c r="HJ16" s="596">
        <v>38274.193548387098</v>
      </c>
      <c r="HK16" s="608">
        <v>18552</v>
      </c>
      <c r="HL16" s="609">
        <v>0.67</v>
      </c>
      <c r="HM16" s="596">
        <v>27689.552238805969</v>
      </c>
      <c r="HN16" s="680"/>
      <c r="HO16" s="681"/>
      <c r="HP16" s="668" t="s">
        <v>512</v>
      </c>
      <c r="HQ16" s="680">
        <v>11102</v>
      </c>
      <c r="HR16" s="681">
        <v>0.25</v>
      </c>
      <c r="HS16" s="668">
        <v>44408</v>
      </c>
      <c r="HT16" s="680"/>
      <c r="HU16" s="681"/>
      <c r="HV16" s="668" t="s">
        <v>512</v>
      </c>
      <c r="HW16" s="538"/>
      <c r="HX16" s="540"/>
      <c r="HY16" s="538">
        <v>83997</v>
      </c>
      <c r="HZ16" s="540">
        <v>2.13</v>
      </c>
      <c r="IA16" s="538">
        <v>1356684.9974000002</v>
      </c>
      <c r="IB16" s="535">
        <v>44066.594342657605</v>
      </c>
      <c r="IC16" s="536">
        <v>155203.9043573424</v>
      </c>
      <c r="ID16" s="536">
        <v>0.28392709916110365</v>
      </c>
      <c r="IE16" s="536" t="b">
        <v>1</v>
      </c>
    </row>
    <row r="17" spans="1:239">
      <c r="A17" s="520" t="s">
        <v>283</v>
      </c>
      <c r="B17" s="520" t="s">
        <v>516</v>
      </c>
      <c r="C17" s="532">
        <v>23000</v>
      </c>
      <c r="D17" s="532"/>
      <c r="E17" s="532">
        <v>78582</v>
      </c>
      <c r="F17" s="532">
        <v>101582</v>
      </c>
      <c r="G17" s="532"/>
      <c r="H17" s="532">
        <v>11542</v>
      </c>
      <c r="I17" s="532">
        <v>11542</v>
      </c>
      <c r="J17" s="532"/>
      <c r="K17" s="532"/>
      <c r="L17" s="532">
        <v>198201</v>
      </c>
      <c r="M17" s="532">
        <v>66838</v>
      </c>
      <c r="N17" s="532"/>
      <c r="O17" s="532"/>
      <c r="P17" s="532"/>
      <c r="Q17" s="532"/>
      <c r="R17" s="532"/>
      <c r="S17" s="532"/>
      <c r="T17" s="532"/>
      <c r="U17" s="532"/>
      <c r="V17" s="532"/>
      <c r="W17" s="532"/>
      <c r="X17" s="532"/>
      <c r="Y17" s="532"/>
      <c r="Z17" s="532"/>
      <c r="AA17" s="532"/>
      <c r="AB17" s="532"/>
      <c r="AC17" s="532"/>
      <c r="AD17" s="532"/>
      <c r="AE17" s="532"/>
      <c r="AF17" s="532"/>
      <c r="AG17" s="532"/>
      <c r="AH17" s="532"/>
      <c r="AI17" s="532"/>
      <c r="AJ17" s="532"/>
      <c r="AK17" s="532"/>
      <c r="AL17" s="532"/>
      <c r="AM17" s="532"/>
      <c r="AN17" s="532"/>
      <c r="AO17" s="532"/>
      <c r="AP17" s="532"/>
      <c r="AQ17" s="532"/>
      <c r="AR17" s="532"/>
      <c r="AS17" s="532">
        <v>265039</v>
      </c>
      <c r="AT17" s="532"/>
      <c r="AU17" s="532"/>
      <c r="AV17" s="532"/>
      <c r="AW17" s="532"/>
      <c r="AX17" s="532"/>
      <c r="AY17" s="532"/>
      <c r="AZ17" s="532"/>
      <c r="BA17" s="532"/>
      <c r="BB17" s="532">
        <v>22600</v>
      </c>
      <c r="BC17" s="532">
        <v>400763</v>
      </c>
      <c r="BD17" s="532">
        <v>100062</v>
      </c>
      <c r="BE17" s="532">
        <v>4562</v>
      </c>
      <c r="BF17" s="532"/>
      <c r="BG17" s="532">
        <v>9297</v>
      </c>
      <c r="BH17" s="532"/>
      <c r="BI17" s="532">
        <v>13859</v>
      </c>
      <c r="BJ17" s="532"/>
      <c r="BK17" s="532">
        <v>113921</v>
      </c>
      <c r="BL17" s="532">
        <v>11493</v>
      </c>
      <c r="BM17" s="532">
        <v>14727</v>
      </c>
      <c r="BN17" s="511">
        <v>0.23015949649318387</v>
      </c>
      <c r="BO17" s="533"/>
      <c r="BP17" s="532">
        <v>140141</v>
      </c>
      <c r="BQ17" s="532">
        <v>936</v>
      </c>
      <c r="BR17" s="532">
        <v>35954</v>
      </c>
      <c r="BS17" s="532">
        <v>37656</v>
      </c>
      <c r="BT17" s="532">
        <v>1500</v>
      </c>
      <c r="BU17" s="532">
        <v>76046</v>
      </c>
      <c r="BV17" s="532"/>
      <c r="BW17" s="532"/>
      <c r="BX17" s="532"/>
      <c r="BY17" s="532"/>
      <c r="BZ17" s="532">
        <v>65</v>
      </c>
      <c r="CA17" s="532">
        <v>186</v>
      </c>
      <c r="CB17" s="532">
        <v>860</v>
      </c>
      <c r="CC17" s="532"/>
      <c r="CD17" s="532"/>
      <c r="CE17" s="532"/>
      <c r="CF17" s="532">
        <v>410</v>
      </c>
      <c r="CG17" s="532"/>
      <c r="CH17" s="532"/>
      <c r="CI17" s="532"/>
      <c r="CJ17" s="532"/>
      <c r="CK17" s="532">
        <v>2680</v>
      </c>
      <c r="CL17" s="532"/>
      <c r="CM17" s="532"/>
      <c r="CN17" s="532">
        <v>4201</v>
      </c>
      <c r="CO17" s="532">
        <v>2774</v>
      </c>
      <c r="CP17" s="532"/>
      <c r="CQ17" s="532"/>
      <c r="CR17" s="532">
        <v>8110</v>
      </c>
      <c r="CS17" s="532"/>
      <c r="CT17" s="532"/>
      <c r="CU17" s="532">
        <v>10884</v>
      </c>
      <c r="CV17" s="532">
        <v>28070.567899999998</v>
      </c>
      <c r="CW17" s="532">
        <v>259342.56789999999</v>
      </c>
      <c r="CX17" s="511">
        <v>0.2106183842217639</v>
      </c>
      <c r="CY17" s="533">
        <v>78581</v>
      </c>
      <c r="CZ17" s="532">
        <v>1095</v>
      </c>
      <c r="DA17" s="532">
        <v>339018.56790000002</v>
      </c>
      <c r="DB17" s="532">
        <v>400763</v>
      </c>
      <c r="DC17" s="532">
        <v>61744.432099999998</v>
      </c>
      <c r="DD17" s="532"/>
      <c r="DE17" s="532">
        <v>78000</v>
      </c>
      <c r="DF17" s="532">
        <v>581</v>
      </c>
      <c r="DG17" s="532"/>
      <c r="DH17" s="532"/>
      <c r="DI17" s="532"/>
      <c r="DJ17" s="532"/>
      <c r="DK17" s="532">
        <v>78581</v>
      </c>
      <c r="DL17" s="532">
        <v>79676</v>
      </c>
      <c r="DM17" s="532">
        <v>135724</v>
      </c>
      <c r="DN17" s="532"/>
      <c r="DO17" s="532">
        <v>-56048</v>
      </c>
      <c r="DP17" s="558">
        <v>14886</v>
      </c>
      <c r="DQ17" s="559">
        <v>0.13</v>
      </c>
      <c r="DR17" s="548" t="s">
        <v>512</v>
      </c>
      <c r="DS17" s="558">
        <v>348</v>
      </c>
      <c r="DT17" s="559">
        <v>0.01</v>
      </c>
      <c r="DU17" s="548">
        <v>34800</v>
      </c>
      <c r="DV17" s="558">
        <v>30080</v>
      </c>
      <c r="DW17" s="559">
        <v>0.55000000000000004</v>
      </c>
      <c r="DX17" s="548">
        <v>54690.909090909088</v>
      </c>
      <c r="DY17" s="585"/>
      <c r="DZ17" s="586"/>
      <c r="EA17" s="575" t="s">
        <v>512</v>
      </c>
      <c r="EB17" s="532"/>
      <c r="EC17" s="534"/>
      <c r="ED17" s="512" t="s">
        <v>512</v>
      </c>
      <c r="EE17" s="532"/>
      <c r="EF17" s="534"/>
      <c r="EG17" s="512" t="s">
        <v>512</v>
      </c>
      <c r="EH17" s="532"/>
      <c r="EI17" s="534"/>
      <c r="EJ17" s="512" t="s">
        <v>512</v>
      </c>
      <c r="EK17" s="532"/>
      <c r="EL17" s="534"/>
      <c r="EM17" s="512" t="s">
        <v>512</v>
      </c>
      <c r="EN17" s="532"/>
      <c r="EO17" s="534"/>
      <c r="EP17" s="512" t="s">
        <v>512</v>
      </c>
      <c r="EQ17" s="532"/>
      <c r="ER17" s="534"/>
      <c r="ES17" s="512" t="s">
        <v>512</v>
      </c>
      <c r="ET17" s="532"/>
      <c r="EU17" s="534"/>
      <c r="EV17" s="512" t="s">
        <v>512</v>
      </c>
      <c r="EW17" s="532"/>
      <c r="EX17" s="534"/>
      <c r="EY17" s="512" t="s">
        <v>512</v>
      </c>
      <c r="EZ17" s="532"/>
      <c r="FA17" s="534"/>
      <c r="FB17" s="512" t="s">
        <v>512</v>
      </c>
      <c r="FC17" s="532"/>
      <c r="FD17" s="534"/>
      <c r="FE17" s="512" t="s">
        <v>512</v>
      </c>
      <c r="FF17" s="532"/>
      <c r="FG17" s="534"/>
      <c r="FH17" s="512" t="s">
        <v>512</v>
      </c>
      <c r="FI17" s="532"/>
      <c r="FJ17" s="534"/>
      <c r="FK17" s="512" t="s">
        <v>512</v>
      </c>
      <c r="FL17" s="532"/>
      <c r="FM17" s="534"/>
      <c r="FN17" s="512" t="s">
        <v>512</v>
      </c>
      <c r="FO17" s="532"/>
      <c r="FP17" s="534"/>
      <c r="FQ17" s="512" t="s">
        <v>512</v>
      </c>
      <c r="FR17" s="532"/>
      <c r="FS17" s="534"/>
      <c r="FT17" s="512" t="s">
        <v>512</v>
      </c>
      <c r="FU17" s="532"/>
      <c r="FV17" s="534"/>
      <c r="FW17" s="512" t="s">
        <v>512</v>
      </c>
      <c r="FX17" s="532"/>
      <c r="FY17" s="534"/>
      <c r="FZ17" s="512" t="s">
        <v>512</v>
      </c>
      <c r="GA17" s="532"/>
      <c r="GB17" s="534"/>
      <c r="GC17" s="512" t="s">
        <v>512</v>
      </c>
      <c r="GD17" s="606"/>
      <c r="GE17" s="607"/>
      <c r="GF17" s="596" t="s">
        <v>512</v>
      </c>
      <c r="GG17" s="532"/>
      <c r="GH17" s="534"/>
      <c r="GI17" s="512" t="s">
        <v>512</v>
      </c>
      <c r="GJ17" s="532"/>
      <c r="GK17" s="534"/>
      <c r="GL17" s="512" t="s">
        <v>512</v>
      </c>
      <c r="GM17" s="532"/>
      <c r="GN17" s="534"/>
      <c r="GO17" s="512" t="s">
        <v>512</v>
      </c>
      <c r="GP17" s="532"/>
      <c r="GQ17" s="534"/>
      <c r="GR17" s="512" t="s">
        <v>512</v>
      </c>
      <c r="GS17" s="606"/>
      <c r="GT17" s="607"/>
      <c r="GU17" s="596" t="s">
        <v>512</v>
      </c>
      <c r="GV17" s="532"/>
      <c r="GW17" s="534"/>
      <c r="GX17" s="512" t="s">
        <v>512</v>
      </c>
      <c r="GY17" s="558">
        <v>44704</v>
      </c>
      <c r="GZ17" s="559">
        <v>0.99</v>
      </c>
      <c r="HA17" s="548">
        <v>45155.555555555555</v>
      </c>
      <c r="HB17" s="558"/>
      <c r="HC17" s="559"/>
      <c r="HD17" s="548" t="s">
        <v>512</v>
      </c>
      <c r="HE17" s="606"/>
      <c r="HF17" s="607"/>
      <c r="HG17" s="596" t="s">
        <v>512</v>
      </c>
      <c r="HH17" s="606"/>
      <c r="HI17" s="607"/>
      <c r="HJ17" s="596" t="s">
        <v>512</v>
      </c>
      <c r="HK17" s="606"/>
      <c r="HL17" s="607"/>
      <c r="HM17" s="596" t="s">
        <v>512</v>
      </c>
      <c r="HN17" s="678"/>
      <c r="HO17" s="679"/>
      <c r="HP17" s="668" t="s">
        <v>512</v>
      </c>
      <c r="HQ17" s="678"/>
      <c r="HR17" s="679"/>
      <c r="HS17" s="668" t="s">
        <v>512</v>
      </c>
      <c r="HT17" s="678">
        <v>10044</v>
      </c>
      <c r="HU17" s="679">
        <v>0.28000000000000003</v>
      </c>
      <c r="HV17" s="668">
        <v>35871.428571428565</v>
      </c>
      <c r="HW17" s="532"/>
      <c r="HX17" s="534"/>
      <c r="HY17" s="532">
        <v>100062</v>
      </c>
      <c r="HZ17" s="534">
        <v>1.96</v>
      </c>
      <c r="IA17" s="532">
        <v>3455266.1357999998</v>
      </c>
      <c r="IB17" s="535">
        <v>45119.348361899029</v>
      </c>
      <c r="IC17" s="536">
        <v>214223.21953810097</v>
      </c>
      <c r="ID17" s="536">
        <v>0.2106183842217639</v>
      </c>
      <c r="IE17" s="536" t="b">
        <v>1</v>
      </c>
    </row>
    <row r="18" spans="1:239">
      <c r="A18" s="520" t="s">
        <v>284</v>
      </c>
      <c r="B18" s="520" t="s">
        <v>513</v>
      </c>
      <c r="C18" s="532">
        <v>139180</v>
      </c>
      <c r="D18" s="532"/>
      <c r="E18" s="532">
        <v>160297</v>
      </c>
      <c r="F18" s="532">
        <v>299477</v>
      </c>
      <c r="G18" s="532"/>
      <c r="H18" s="532"/>
      <c r="I18" s="532"/>
      <c r="J18" s="532"/>
      <c r="K18" s="532"/>
      <c r="L18" s="532"/>
      <c r="M18" s="532">
        <v>354605</v>
      </c>
      <c r="N18" s="532"/>
      <c r="O18" s="532"/>
      <c r="P18" s="532"/>
      <c r="Q18" s="532"/>
      <c r="R18" s="532"/>
      <c r="S18" s="532"/>
      <c r="T18" s="532"/>
      <c r="U18" s="532"/>
      <c r="V18" s="532"/>
      <c r="W18" s="532"/>
      <c r="X18" s="532"/>
      <c r="Y18" s="532"/>
      <c r="Z18" s="532"/>
      <c r="AA18" s="532"/>
      <c r="AB18" s="532"/>
      <c r="AC18" s="532"/>
      <c r="AD18" s="532"/>
      <c r="AE18" s="532"/>
      <c r="AF18" s="532"/>
      <c r="AG18" s="532">
        <v>7980</v>
      </c>
      <c r="AH18" s="532"/>
      <c r="AI18" s="532"/>
      <c r="AJ18" s="532"/>
      <c r="AK18" s="532"/>
      <c r="AL18" s="532"/>
      <c r="AM18" s="532"/>
      <c r="AN18" s="532"/>
      <c r="AO18" s="532"/>
      <c r="AP18" s="532"/>
      <c r="AQ18" s="532"/>
      <c r="AR18" s="532"/>
      <c r="AS18" s="532">
        <v>362585</v>
      </c>
      <c r="AT18" s="532"/>
      <c r="AU18" s="532"/>
      <c r="AV18" s="532"/>
      <c r="AW18" s="532"/>
      <c r="AX18" s="532"/>
      <c r="AY18" s="532"/>
      <c r="AZ18" s="532"/>
      <c r="BA18" s="532"/>
      <c r="BB18" s="532"/>
      <c r="BC18" s="532">
        <v>662062</v>
      </c>
      <c r="BD18" s="532">
        <v>376650</v>
      </c>
      <c r="BE18" s="532">
        <v>17089</v>
      </c>
      <c r="BF18" s="532"/>
      <c r="BG18" s="532">
        <v>18224</v>
      </c>
      <c r="BH18" s="532"/>
      <c r="BI18" s="532">
        <v>35313</v>
      </c>
      <c r="BJ18" s="532"/>
      <c r="BK18" s="532">
        <v>411963</v>
      </c>
      <c r="BL18" s="532">
        <v>35443</v>
      </c>
      <c r="BM18" s="532">
        <v>15810</v>
      </c>
      <c r="BN18" s="511">
        <v>0.12441165832853922</v>
      </c>
      <c r="BO18" s="533"/>
      <c r="BP18" s="532">
        <v>463216</v>
      </c>
      <c r="BQ18" s="532">
        <v>17945</v>
      </c>
      <c r="BR18" s="532">
        <v>16462</v>
      </c>
      <c r="BS18" s="532">
        <v>25796</v>
      </c>
      <c r="BT18" s="532">
        <v>14224</v>
      </c>
      <c r="BU18" s="532">
        <v>74427</v>
      </c>
      <c r="BV18" s="532"/>
      <c r="BW18" s="532"/>
      <c r="BX18" s="532"/>
      <c r="BY18" s="532"/>
      <c r="BZ18" s="532">
        <v>7641</v>
      </c>
      <c r="CA18" s="532">
        <v>4443</v>
      </c>
      <c r="CB18" s="532"/>
      <c r="CC18" s="532"/>
      <c r="CD18" s="532"/>
      <c r="CE18" s="532"/>
      <c r="CF18" s="532"/>
      <c r="CG18" s="532"/>
      <c r="CH18" s="532"/>
      <c r="CI18" s="532"/>
      <c r="CJ18" s="532"/>
      <c r="CK18" s="532"/>
      <c r="CL18" s="532"/>
      <c r="CM18" s="532">
        <v>21058</v>
      </c>
      <c r="CN18" s="532">
        <v>33142</v>
      </c>
      <c r="CO18" s="532">
        <v>3957</v>
      </c>
      <c r="CP18" s="532"/>
      <c r="CQ18" s="532"/>
      <c r="CR18" s="532">
        <v>36617</v>
      </c>
      <c r="CS18" s="532"/>
      <c r="CT18" s="532"/>
      <c r="CU18" s="532">
        <v>40574</v>
      </c>
      <c r="CV18" s="532">
        <v>110862.4958</v>
      </c>
      <c r="CW18" s="532">
        <v>722221.49580000003</v>
      </c>
      <c r="CX18" s="511">
        <v>0.26339219174150025</v>
      </c>
      <c r="CY18" s="533">
        <v>160297</v>
      </c>
      <c r="CZ18" s="532"/>
      <c r="DA18" s="532">
        <v>882518.49580000003</v>
      </c>
      <c r="DB18" s="532">
        <v>662062</v>
      </c>
      <c r="DC18" s="532">
        <v>-220456.4958</v>
      </c>
      <c r="DD18" s="532"/>
      <c r="DE18" s="532"/>
      <c r="DF18" s="532">
        <v>160297</v>
      </c>
      <c r="DG18" s="532"/>
      <c r="DH18" s="532"/>
      <c r="DI18" s="532"/>
      <c r="DJ18" s="532"/>
      <c r="DK18" s="532">
        <v>160297</v>
      </c>
      <c r="DL18" s="532">
        <v>160297</v>
      </c>
      <c r="DM18" s="532">
        <v>299477</v>
      </c>
      <c r="DN18" s="532"/>
      <c r="DO18" s="532">
        <v>-139180</v>
      </c>
      <c r="DP18" s="558"/>
      <c r="DQ18" s="559"/>
      <c r="DR18" s="548" t="s">
        <v>512</v>
      </c>
      <c r="DS18" s="558"/>
      <c r="DT18" s="559"/>
      <c r="DU18" s="548" t="s">
        <v>512</v>
      </c>
      <c r="DV18" s="558"/>
      <c r="DW18" s="559"/>
      <c r="DX18" s="548" t="s">
        <v>512</v>
      </c>
      <c r="DY18" s="585"/>
      <c r="DZ18" s="586"/>
      <c r="EA18" s="575" t="s">
        <v>512</v>
      </c>
      <c r="EB18" s="532"/>
      <c r="EC18" s="534"/>
      <c r="ED18" s="512" t="s">
        <v>512</v>
      </c>
      <c r="EE18" s="532"/>
      <c r="EF18" s="534"/>
      <c r="EG18" s="512" t="s">
        <v>512</v>
      </c>
      <c r="EH18" s="532"/>
      <c r="EI18" s="534"/>
      <c r="EJ18" s="512" t="s">
        <v>512</v>
      </c>
      <c r="EK18" s="532"/>
      <c r="EL18" s="534"/>
      <c r="EM18" s="512" t="s">
        <v>512</v>
      </c>
      <c r="EN18" s="532"/>
      <c r="EO18" s="534"/>
      <c r="EP18" s="512" t="s">
        <v>512</v>
      </c>
      <c r="EQ18" s="532"/>
      <c r="ER18" s="534"/>
      <c r="ES18" s="512" t="s">
        <v>512</v>
      </c>
      <c r="ET18" s="532"/>
      <c r="EU18" s="534"/>
      <c r="EV18" s="512" t="s">
        <v>512</v>
      </c>
      <c r="EW18" s="532"/>
      <c r="EX18" s="534"/>
      <c r="EY18" s="512" t="s">
        <v>512</v>
      </c>
      <c r="EZ18" s="532"/>
      <c r="FA18" s="534"/>
      <c r="FB18" s="512" t="s">
        <v>512</v>
      </c>
      <c r="FC18" s="532"/>
      <c r="FD18" s="534"/>
      <c r="FE18" s="512" t="s">
        <v>512</v>
      </c>
      <c r="FF18" s="532"/>
      <c r="FG18" s="534"/>
      <c r="FH18" s="512" t="s">
        <v>512</v>
      </c>
      <c r="FI18" s="532"/>
      <c r="FJ18" s="534"/>
      <c r="FK18" s="512" t="s">
        <v>512</v>
      </c>
      <c r="FL18" s="532"/>
      <c r="FM18" s="534"/>
      <c r="FN18" s="512" t="s">
        <v>512</v>
      </c>
      <c r="FO18" s="532"/>
      <c r="FP18" s="534"/>
      <c r="FQ18" s="512" t="s">
        <v>512</v>
      </c>
      <c r="FR18" s="532"/>
      <c r="FS18" s="534"/>
      <c r="FT18" s="512" t="s">
        <v>512</v>
      </c>
      <c r="FU18" s="532"/>
      <c r="FV18" s="534"/>
      <c r="FW18" s="512" t="s">
        <v>512</v>
      </c>
      <c r="FX18" s="532"/>
      <c r="FY18" s="534"/>
      <c r="FZ18" s="512" t="s">
        <v>512</v>
      </c>
      <c r="GA18" s="532"/>
      <c r="GB18" s="534"/>
      <c r="GC18" s="512" t="s">
        <v>512</v>
      </c>
      <c r="GD18" s="606"/>
      <c r="GE18" s="607"/>
      <c r="GF18" s="596" t="s">
        <v>512</v>
      </c>
      <c r="GG18" s="532"/>
      <c r="GH18" s="534"/>
      <c r="GI18" s="512" t="s">
        <v>512</v>
      </c>
      <c r="GJ18" s="532"/>
      <c r="GK18" s="534"/>
      <c r="GL18" s="512" t="s">
        <v>512</v>
      </c>
      <c r="GM18" s="532"/>
      <c r="GN18" s="534"/>
      <c r="GO18" s="512" t="s">
        <v>512</v>
      </c>
      <c r="GP18" s="532"/>
      <c r="GQ18" s="534"/>
      <c r="GR18" s="512" t="s">
        <v>512</v>
      </c>
      <c r="GS18" s="606"/>
      <c r="GT18" s="607"/>
      <c r="GU18" s="596" t="s">
        <v>512</v>
      </c>
      <c r="GV18" s="532"/>
      <c r="GW18" s="534"/>
      <c r="GX18" s="512" t="s">
        <v>512</v>
      </c>
      <c r="GY18" s="558">
        <v>134742</v>
      </c>
      <c r="GZ18" s="559">
        <v>2.8</v>
      </c>
      <c r="HA18" s="548">
        <v>48122.142857142862</v>
      </c>
      <c r="HB18" s="558">
        <v>45360</v>
      </c>
      <c r="HC18" s="559">
        <v>1</v>
      </c>
      <c r="HD18" s="548">
        <v>45360</v>
      </c>
      <c r="HE18" s="606"/>
      <c r="HF18" s="607"/>
      <c r="HG18" s="596" t="s">
        <v>512</v>
      </c>
      <c r="HH18" s="606"/>
      <c r="HI18" s="607"/>
      <c r="HJ18" s="596" t="s">
        <v>512</v>
      </c>
      <c r="HK18" s="606">
        <v>196548</v>
      </c>
      <c r="HL18" s="607">
        <v>4.7</v>
      </c>
      <c r="HM18" s="596">
        <v>41818.723404255317</v>
      </c>
      <c r="HN18" s="678"/>
      <c r="HO18" s="679"/>
      <c r="HP18" s="668" t="s">
        <v>512</v>
      </c>
      <c r="HQ18" s="678"/>
      <c r="HR18" s="679"/>
      <c r="HS18" s="668" t="s">
        <v>512</v>
      </c>
      <c r="HT18" s="678"/>
      <c r="HU18" s="679"/>
      <c r="HV18" s="668" t="s">
        <v>512</v>
      </c>
      <c r="HW18" s="532"/>
      <c r="HX18" s="534"/>
      <c r="HY18" s="532">
        <v>376650</v>
      </c>
      <c r="HZ18" s="534">
        <v>8.5</v>
      </c>
      <c r="IA18" s="532">
        <v>7368172.9916000003</v>
      </c>
      <c r="IB18" s="535">
        <v>150568.84469055571</v>
      </c>
      <c r="IC18" s="536">
        <v>571652.65110944433</v>
      </c>
      <c r="ID18" s="536">
        <v>0.26339219174150025</v>
      </c>
      <c r="IE18" s="536" t="b">
        <v>1</v>
      </c>
    </row>
    <row r="19" spans="1:239">
      <c r="A19" s="518"/>
      <c r="B19" s="537" t="s">
        <v>514</v>
      </c>
      <c r="C19" s="538"/>
      <c r="D19" s="538"/>
      <c r="E19" s="538">
        <v>68644</v>
      </c>
      <c r="F19" s="538">
        <v>68644</v>
      </c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8"/>
      <c r="R19" s="538"/>
      <c r="S19" s="538"/>
      <c r="T19" s="538"/>
      <c r="U19" s="538"/>
      <c r="V19" s="538"/>
      <c r="W19" s="538"/>
      <c r="X19" s="538"/>
      <c r="Y19" s="538"/>
      <c r="Z19" s="538"/>
      <c r="AA19" s="538"/>
      <c r="AB19" s="538"/>
      <c r="AC19" s="538"/>
      <c r="AD19" s="538"/>
      <c r="AE19" s="538">
        <v>78197</v>
      </c>
      <c r="AF19" s="538"/>
      <c r="AG19" s="538"/>
      <c r="AH19" s="538"/>
      <c r="AI19" s="538"/>
      <c r="AJ19" s="538"/>
      <c r="AK19" s="538"/>
      <c r="AL19" s="538"/>
      <c r="AM19" s="538"/>
      <c r="AN19" s="538"/>
      <c r="AO19" s="538"/>
      <c r="AP19" s="538"/>
      <c r="AQ19" s="538"/>
      <c r="AR19" s="538"/>
      <c r="AS19" s="538">
        <v>78197</v>
      </c>
      <c r="AT19" s="538"/>
      <c r="AU19" s="538"/>
      <c r="AV19" s="538"/>
      <c r="AW19" s="538"/>
      <c r="AX19" s="538"/>
      <c r="AY19" s="538"/>
      <c r="AZ19" s="538"/>
      <c r="BA19" s="538"/>
      <c r="BB19" s="538"/>
      <c r="BC19" s="538">
        <v>146841</v>
      </c>
      <c r="BD19" s="538">
        <v>90477</v>
      </c>
      <c r="BE19" s="538">
        <v>5750</v>
      </c>
      <c r="BF19" s="538"/>
      <c r="BG19" s="538">
        <v>2001</v>
      </c>
      <c r="BH19" s="538"/>
      <c r="BI19" s="538">
        <v>7751</v>
      </c>
      <c r="BJ19" s="538"/>
      <c r="BK19" s="538">
        <v>98228</v>
      </c>
      <c r="BL19" s="538">
        <v>8163</v>
      </c>
      <c r="BM19" s="538">
        <v>4757</v>
      </c>
      <c r="BN19" s="511">
        <v>0.13153072443702407</v>
      </c>
      <c r="BO19" s="539"/>
      <c r="BP19" s="538">
        <v>111148</v>
      </c>
      <c r="BQ19" s="538">
        <v>5981</v>
      </c>
      <c r="BR19" s="538"/>
      <c r="BS19" s="538">
        <v>728</v>
      </c>
      <c r="BT19" s="538"/>
      <c r="BU19" s="538">
        <v>6709</v>
      </c>
      <c r="BV19" s="538"/>
      <c r="BW19" s="538"/>
      <c r="BX19" s="538"/>
      <c r="BY19" s="538"/>
      <c r="BZ19" s="538">
        <v>200</v>
      </c>
      <c r="CA19" s="538">
        <v>2407</v>
      </c>
      <c r="CB19" s="538"/>
      <c r="CC19" s="538"/>
      <c r="CD19" s="538"/>
      <c r="CE19" s="538"/>
      <c r="CF19" s="538"/>
      <c r="CG19" s="538"/>
      <c r="CH19" s="538"/>
      <c r="CI19" s="538"/>
      <c r="CJ19" s="538"/>
      <c r="CK19" s="538"/>
      <c r="CL19" s="538"/>
      <c r="CM19" s="538">
        <v>683</v>
      </c>
      <c r="CN19" s="538">
        <v>3290</v>
      </c>
      <c r="CO19" s="538">
        <v>466</v>
      </c>
      <c r="CP19" s="538"/>
      <c r="CQ19" s="538"/>
      <c r="CR19" s="538">
        <v>5223</v>
      </c>
      <c r="CS19" s="538"/>
      <c r="CT19" s="538"/>
      <c r="CU19" s="538">
        <v>5689</v>
      </c>
      <c r="CV19" s="538">
        <v>23000.161100000001</v>
      </c>
      <c r="CW19" s="538">
        <v>149836.1611</v>
      </c>
      <c r="CX19" s="511">
        <v>0.26909346340925888</v>
      </c>
      <c r="CY19" s="539">
        <v>68644</v>
      </c>
      <c r="CZ19" s="538"/>
      <c r="DA19" s="538">
        <v>218480.1611</v>
      </c>
      <c r="DB19" s="538">
        <v>146841</v>
      </c>
      <c r="DC19" s="538">
        <v>-71639.161099999998</v>
      </c>
      <c r="DD19" s="538"/>
      <c r="DE19" s="538"/>
      <c r="DF19" s="538">
        <v>68644</v>
      </c>
      <c r="DG19" s="538"/>
      <c r="DH19" s="538"/>
      <c r="DI19" s="538"/>
      <c r="DJ19" s="538"/>
      <c r="DK19" s="538">
        <v>68644</v>
      </c>
      <c r="DL19" s="538">
        <v>68644</v>
      </c>
      <c r="DM19" s="538">
        <v>68644</v>
      </c>
      <c r="DN19" s="538"/>
      <c r="DO19" s="538"/>
      <c r="DP19" s="561"/>
      <c r="DQ19" s="562"/>
      <c r="DR19" s="548" t="s">
        <v>512</v>
      </c>
      <c r="DS19" s="561"/>
      <c r="DT19" s="562"/>
      <c r="DU19" s="548" t="s">
        <v>512</v>
      </c>
      <c r="DV19" s="561"/>
      <c r="DW19" s="562"/>
      <c r="DX19" s="548" t="s">
        <v>512</v>
      </c>
      <c r="DY19" s="587"/>
      <c r="DZ19" s="588"/>
      <c r="EA19" s="575" t="s">
        <v>512</v>
      </c>
      <c r="EB19" s="538"/>
      <c r="EC19" s="540"/>
      <c r="ED19" s="512" t="s">
        <v>512</v>
      </c>
      <c r="EE19" s="538"/>
      <c r="EF19" s="540"/>
      <c r="EG19" s="512" t="s">
        <v>512</v>
      </c>
      <c r="EH19" s="538"/>
      <c r="EI19" s="540"/>
      <c r="EJ19" s="512" t="s">
        <v>512</v>
      </c>
      <c r="EK19" s="538"/>
      <c r="EL19" s="540"/>
      <c r="EM19" s="512" t="s">
        <v>512</v>
      </c>
      <c r="EN19" s="538"/>
      <c r="EO19" s="540"/>
      <c r="EP19" s="512" t="s">
        <v>512</v>
      </c>
      <c r="EQ19" s="538"/>
      <c r="ER19" s="540"/>
      <c r="ES19" s="512" t="s">
        <v>512</v>
      </c>
      <c r="ET19" s="538"/>
      <c r="EU19" s="540"/>
      <c r="EV19" s="512" t="s">
        <v>512</v>
      </c>
      <c r="EW19" s="538"/>
      <c r="EX19" s="540"/>
      <c r="EY19" s="512" t="s">
        <v>512</v>
      </c>
      <c r="EZ19" s="538"/>
      <c r="FA19" s="540"/>
      <c r="FB19" s="512" t="s">
        <v>512</v>
      </c>
      <c r="FC19" s="538"/>
      <c r="FD19" s="540"/>
      <c r="FE19" s="512" t="s">
        <v>512</v>
      </c>
      <c r="FF19" s="538"/>
      <c r="FG19" s="540"/>
      <c r="FH19" s="512" t="s">
        <v>512</v>
      </c>
      <c r="FI19" s="538"/>
      <c r="FJ19" s="540"/>
      <c r="FK19" s="512" t="s">
        <v>512</v>
      </c>
      <c r="FL19" s="538"/>
      <c r="FM19" s="540"/>
      <c r="FN19" s="512" t="s">
        <v>512</v>
      </c>
      <c r="FO19" s="538"/>
      <c r="FP19" s="540"/>
      <c r="FQ19" s="512" t="s">
        <v>512</v>
      </c>
      <c r="FR19" s="538"/>
      <c r="FS19" s="540"/>
      <c r="FT19" s="512" t="s">
        <v>512</v>
      </c>
      <c r="FU19" s="538"/>
      <c r="FV19" s="540"/>
      <c r="FW19" s="512" t="s">
        <v>512</v>
      </c>
      <c r="FX19" s="538"/>
      <c r="FY19" s="540"/>
      <c r="FZ19" s="512" t="s">
        <v>512</v>
      </c>
      <c r="GA19" s="538"/>
      <c r="GB19" s="540"/>
      <c r="GC19" s="512" t="s">
        <v>512</v>
      </c>
      <c r="GD19" s="608"/>
      <c r="GE19" s="609"/>
      <c r="GF19" s="596" t="s">
        <v>512</v>
      </c>
      <c r="GG19" s="538"/>
      <c r="GH19" s="540"/>
      <c r="GI19" s="512" t="s">
        <v>512</v>
      </c>
      <c r="GJ19" s="538"/>
      <c r="GK19" s="540"/>
      <c r="GL19" s="512" t="s">
        <v>512</v>
      </c>
      <c r="GM19" s="538"/>
      <c r="GN19" s="540"/>
      <c r="GO19" s="512" t="s">
        <v>512</v>
      </c>
      <c r="GP19" s="538"/>
      <c r="GQ19" s="540"/>
      <c r="GR19" s="512" t="s">
        <v>512</v>
      </c>
      <c r="GS19" s="608"/>
      <c r="GT19" s="609"/>
      <c r="GU19" s="596" t="s">
        <v>512</v>
      </c>
      <c r="GV19" s="538"/>
      <c r="GW19" s="540"/>
      <c r="GX19" s="512" t="s">
        <v>512</v>
      </c>
      <c r="GY19" s="561">
        <v>5065</v>
      </c>
      <c r="GZ19" s="562">
        <v>0.1</v>
      </c>
      <c r="HA19" s="548">
        <v>50650</v>
      </c>
      <c r="HB19" s="561"/>
      <c r="HC19" s="562"/>
      <c r="HD19" s="548" t="s">
        <v>512</v>
      </c>
      <c r="HE19" s="608"/>
      <c r="HF19" s="609"/>
      <c r="HG19" s="596" t="s">
        <v>512</v>
      </c>
      <c r="HH19" s="608"/>
      <c r="HI19" s="609"/>
      <c r="HJ19" s="596" t="s">
        <v>512</v>
      </c>
      <c r="HK19" s="608">
        <v>85412</v>
      </c>
      <c r="HL19" s="609">
        <v>1.8</v>
      </c>
      <c r="HM19" s="596">
        <v>47451.111111111109</v>
      </c>
      <c r="HN19" s="680"/>
      <c r="HO19" s="681"/>
      <c r="HP19" s="668" t="s">
        <v>512</v>
      </c>
      <c r="HQ19" s="680"/>
      <c r="HR19" s="681"/>
      <c r="HS19" s="668" t="s">
        <v>512</v>
      </c>
      <c r="HT19" s="680"/>
      <c r="HU19" s="681"/>
      <c r="HV19" s="668" t="s">
        <v>512</v>
      </c>
      <c r="HW19" s="538"/>
      <c r="HX19" s="540"/>
      <c r="HY19" s="538">
        <v>90477</v>
      </c>
      <c r="HZ19" s="540">
        <v>1.9</v>
      </c>
      <c r="IA19" s="538">
        <v>1790866.3222000001</v>
      </c>
      <c r="IB19" s="535">
        <v>31770.655745111377</v>
      </c>
      <c r="IC19" s="536">
        <v>118065.50535488862</v>
      </c>
      <c r="ID19" s="536">
        <v>0.26909346340925888</v>
      </c>
      <c r="IE19" s="536" t="b">
        <v>1</v>
      </c>
    </row>
    <row r="20" spans="1:239">
      <c r="A20" s="518"/>
      <c r="B20" s="537" t="s">
        <v>517</v>
      </c>
      <c r="C20" s="538"/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  <c r="O20" s="538"/>
      <c r="P20" s="538"/>
      <c r="Q20" s="538"/>
      <c r="R20" s="538"/>
      <c r="S20" s="538"/>
      <c r="T20" s="538"/>
      <c r="U20" s="538"/>
      <c r="V20" s="538"/>
      <c r="W20" s="538"/>
      <c r="X20" s="538"/>
      <c r="Y20" s="538"/>
      <c r="Z20" s="538"/>
      <c r="AA20" s="538"/>
      <c r="AB20" s="538"/>
      <c r="AC20" s="538"/>
      <c r="AD20" s="538"/>
      <c r="AE20" s="538">
        <v>276777</v>
      </c>
      <c r="AF20" s="538"/>
      <c r="AG20" s="538"/>
      <c r="AH20" s="538"/>
      <c r="AI20" s="538"/>
      <c r="AJ20" s="538"/>
      <c r="AK20" s="538"/>
      <c r="AL20" s="538"/>
      <c r="AM20" s="538"/>
      <c r="AN20" s="538"/>
      <c r="AO20" s="538"/>
      <c r="AP20" s="538"/>
      <c r="AQ20" s="538"/>
      <c r="AR20" s="538"/>
      <c r="AS20" s="538">
        <v>276777</v>
      </c>
      <c r="AT20" s="538"/>
      <c r="AU20" s="538"/>
      <c r="AV20" s="538"/>
      <c r="AW20" s="538"/>
      <c r="AX20" s="538"/>
      <c r="AY20" s="538"/>
      <c r="AZ20" s="538"/>
      <c r="BA20" s="538"/>
      <c r="BB20" s="538"/>
      <c r="BC20" s="538">
        <v>276777</v>
      </c>
      <c r="BD20" s="538">
        <v>159762</v>
      </c>
      <c r="BE20" s="538">
        <v>5750</v>
      </c>
      <c r="BF20" s="538"/>
      <c r="BG20" s="538">
        <v>2001</v>
      </c>
      <c r="BH20" s="538"/>
      <c r="BI20" s="538">
        <v>7751</v>
      </c>
      <c r="BJ20" s="538"/>
      <c r="BK20" s="538">
        <v>167513</v>
      </c>
      <c r="BL20" s="538">
        <v>14956</v>
      </c>
      <c r="BM20" s="538">
        <v>6144</v>
      </c>
      <c r="BN20" s="511">
        <v>0.12596037322476464</v>
      </c>
      <c r="BO20" s="539"/>
      <c r="BP20" s="538">
        <v>188613</v>
      </c>
      <c r="BQ20" s="538">
        <v>3655</v>
      </c>
      <c r="BR20" s="538"/>
      <c r="BS20" s="538">
        <v>360</v>
      </c>
      <c r="BT20" s="538">
        <v>3057</v>
      </c>
      <c r="BU20" s="538">
        <v>7072</v>
      </c>
      <c r="BV20" s="538"/>
      <c r="BW20" s="538"/>
      <c r="BX20" s="538"/>
      <c r="BY20" s="538"/>
      <c r="BZ20" s="538">
        <v>125</v>
      </c>
      <c r="CA20" s="538">
        <v>3938</v>
      </c>
      <c r="CB20" s="538"/>
      <c r="CC20" s="538"/>
      <c r="CD20" s="538"/>
      <c r="CE20" s="538"/>
      <c r="CF20" s="538"/>
      <c r="CG20" s="538"/>
      <c r="CH20" s="538"/>
      <c r="CI20" s="538"/>
      <c r="CJ20" s="538"/>
      <c r="CK20" s="538"/>
      <c r="CL20" s="538"/>
      <c r="CM20" s="538">
        <v>1405</v>
      </c>
      <c r="CN20" s="538">
        <v>5468</v>
      </c>
      <c r="CO20" s="538">
        <v>4823</v>
      </c>
      <c r="CP20" s="538"/>
      <c r="CQ20" s="538"/>
      <c r="CR20" s="538">
        <v>8914</v>
      </c>
      <c r="CS20" s="538"/>
      <c r="CT20" s="538"/>
      <c r="CU20" s="538">
        <v>13737</v>
      </c>
      <c r="CV20" s="538">
        <v>38967.679700000001</v>
      </c>
      <c r="CW20" s="538">
        <v>253857.67970000001</v>
      </c>
      <c r="CX20" s="511">
        <v>0.23134642160976762</v>
      </c>
      <c r="CY20" s="539"/>
      <c r="CZ20" s="538"/>
      <c r="DA20" s="538">
        <v>253857.67970000001</v>
      </c>
      <c r="DB20" s="538">
        <v>276777</v>
      </c>
      <c r="DC20" s="538">
        <v>22919.320299999999</v>
      </c>
      <c r="DD20" s="538"/>
      <c r="DE20" s="538"/>
      <c r="DF20" s="538"/>
      <c r="DG20" s="538"/>
      <c r="DH20" s="538"/>
      <c r="DI20" s="538"/>
      <c r="DJ20" s="538"/>
      <c r="DK20" s="538"/>
      <c r="DL20" s="538"/>
      <c r="DM20" s="538"/>
      <c r="DN20" s="538"/>
      <c r="DO20" s="538"/>
      <c r="DP20" s="561"/>
      <c r="DQ20" s="562"/>
      <c r="DR20" s="548" t="s">
        <v>512</v>
      </c>
      <c r="DS20" s="561"/>
      <c r="DT20" s="562"/>
      <c r="DU20" s="548" t="s">
        <v>512</v>
      </c>
      <c r="DV20" s="561"/>
      <c r="DW20" s="562"/>
      <c r="DX20" s="548" t="s">
        <v>512</v>
      </c>
      <c r="DY20" s="587"/>
      <c r="DZ20" s="588"/>
      <c r="EA20" s="575" t="s">
        <v>512</v>
      </c>
      <c r="EB20" s="538"/>
      <c r="EC20" s="540"/>
      <c r="ED20" s="512" t="s">
        <v>512</v>
      </c>
      <c r="EE20" s="538"/>
      <c r="EF20" s="540"/>
      <c r="EG20" s="512" t="s">
        <v>512</v>
      </c>
      <c r="EH20" s="538"/>
      <c r="EI20" s="540"/>
      <c r="EJ20" s="512" t="s">
        <v>512</v>
      </c>
      <c r="EK20" s="538"/>
      <c r="EL20" s="540"/>
      <c r="EM20" s="512" t="s">
        <v>512</v>
      </c>
      <c r="EN20" s="538"/>
      <c r="EO20" s="540"/>
      <c r="EP20" s="512" t="s">
        <v>512</v>
      </c>
      <c r="EQ20" s="538"/>
      <c r="ER20" s="540"/>
      <c r="ES20" s="512" t="s">
        <v>512</v>
      </c>
      <c r="ET20" s="538"/>
      <c r="EU20" s="540"/>
      <c r="EV20" s="512" t="s">
        <v>512</v>
      </c>
      <c r="EW20" s="538"/>
      <c r="EX20" s="540"/>
      <c r="EY20" s="512" t="s">
        <v>512</v>
      </c>
      <c r="EZ20" s="538"/>
      <c r="FA20" s="540"/>
      <c r="FB20" s="512" t="s">
        <v>512</v>
      </c>
      <c r="FC20" s="538"/>
      <c r="FD20" s="540"/>
      <c r="FE20" s="512" t="s">
        <v>512</v>
      </c>
      <c r="FF20" s="538"/>
      <c r="FG20" s="540"/>
      <c r="FH20" s="512" t="s">
        <v>512</v>
      </c>
      <c r="FI20" s="538"/>
      <c r="FJ20" s="540"/>
      <c r="FK20" s="512" t="s">
        <v>512</v>
      </c>
      <c r="FL20" s="538"/>
      <c r="FM20" s="540"/>
      <c r="FN20" s="512" t="s">
        <v>512</v>
      </c>
      <c r="FO20" s="538"/>
      <c r="FP20" s="540"/>
      <c r="FQ20" s="512" t="s">
        <v>512</v>
      </c>
      <c r="FR20" s="538"/>
      <c r="FS20" s="540"/>
      <c r="FT20" s="512" t="s">
        <v>512</v>
      </c>
      <c r="FU20" s="538"/>
      <c r="FV20" s="540"/>
      <c r="FW20" s="512" t="s">
        <v>512</v>
      </c>
      <c r="FX20" s="538"/>
      <c r="FY20" s="540"/>
      <c r="FZ20" s="512" t="s">
        <v>512</v>
      </c>
      <c r="GA20" s="538"/>
      <c r="GB20" s="540"/>
      <c r="GC20" s="512" t="s">
        <v>512</v>
      </c>
      <c r="GD20" s="608"/>
      <c r="GE20" s="609"/>
      <c r="GF20" s="596" t="s">
        <v>512</v>
      </c>
      <c r="GG20" s="538"/>
      <c r="GH20" s="540"/>
      <c r="GI20" s="512" t="s">
        <v>512</v>
      </c>
      <c r="GJ20" s="538"/>
      <c r="GK20" s="540"/>
      <c r="GL20" s="512" t="s">
        <v>512</v>
      </c>
      <c r="GM20" s="538"/>
      <c r="GN20" s="540"/>
      <c r="GO20" s="512" t="s">
        <v>512</v>
      </c>
      <c r="GP20" s="538"/>
      <c r="GQ20" s="540"/>
      <c r="GR20" s="512" t="s">
        <v>512</v>
      </c>
      <c r="GS20" s="608"/>
      <c r="GT20" s="609"/>
      <c r="GU20" s="596" t="s">
        <v>512</v>
      </c>
      <c r="GV20" s="538"/>
      <c r="GW20" s="540"/>
      <c r="GX20" s="512" t="s">
        <v>512</v>
      </c>
      <c r="GY20" s="561">
        <v>5065</v>
      </c>
      <c r="GZ20" s="562">
        <v>0.1</v>
      </c>
      <c r="HA20" s="548">
        <v>50650</v>
      </c>
      <c r="HB20" s="561"/>
      <c r="HC20" s="562"/>
      <c r="HD20" s="548" t="s">
        <v>512</v>
      </c>
      <c r="HE20" s="608">
        <v>154697</v>
      </c>
      <c r="HF20" s="609">
        <v>3.2</v>
      </c>
      <c r="HG20" s="596">
        <v>48342.8125</v>
      </c>
      <c r="HH20" s="608"/>
      <c r="HI20" s="609"/>
      <c r="HJ20" s="596" t="s">
        <v>512</v>
      </c>
      <c r="HK20" s="608"/>
      <c r="HL20" s="609"/>
      <c r="HM20" s="596" t="s">
        <v>512</v>
      </c>
      <c r="HN20" s="680"/>
      <c r="HO20" s="681"/>
      <c r="HP20" s="668" t="s">
        <v>512</v>
      </c>
      <c r="HQ20" s="680"/>
      <c r="HR20" s="681"/>
      <c r="HS20" s="668" t="s">
        <v>512</v>
      </c>
      <c r="HT20" s="680"/>
      <c r="HU20" s="681"/>
      <c r="HV20" s="668" t="s">
        <v>512</v>
      </c>
      <c r="HW20" s="538"/>
      <c r="HX20" s="540"/>
      <c r="HY20" s="538">
        <v>159762</v>
      </c>
      <c r="HZ20" s="540">
        <v>3.3</v>
      </c>
      <c r="IA20" s="538">
        <v>2624197.6796999993</v>
      </c>
      <c r="IB20" s="535">
        <v>47694.998552865152</v>
      </c>
      <c r="IC20" s="536">
        <v>206162.68114713486</v>
      </c>
      <c r="ID20" s="536">
        <v>0.23134642160976762</v>
      </c>
      <c r="IE20" s="536" t="b">
        <v>1</v>
      </c>
    </row>
    <row r="21" spans="1:239">
      <c r="A21" s="520" t="s">
        <v>285</v>
      </c>
      <c r="B21" s="520" t="s">
        <v>518</v>
      </c>
      <c r="C21" s="532">
        <v>2066</v>
      </c>
      <c r="D21" s="532"/>
      <c r="E21" s="532">
        <v>27148</v>
      </c>
      <c r="F21" s="532">
        <v>29214</v>
      </c>
      <c r="G21" s="532"/>
      <c r="H21" s="532"/>
      <c r="I21" s="532"/>
      <c r="J21" s="532"/>
      <c r="K21" s="532"/>
      <c r="L21" s="532">
        <v>441394</v>
      </c>
      <c r="M21" s="532">
        <v>148966</v>
      </c>
      <c r="N21" s="532"/>
      <c r="O21" s="532"/>
      <c r="P21" s="532"/>
      <c r="Q21" s="532"/>
      <c r="R21" s="532"/>
      <c r="S21" s="532"/>
      <c r="T21" s="532"/>
      <c r="U21" s="532"/>
      <c r="V21" s="532"/>
      <c r="W21" s="532"/>
      <c r="X21" s="532"/>
      <c r="Y21" s="532"/>
      <c r="Z21" s="532"/>
      <c r="AA21" s="532"/>
      <c r="AB21" s="532"/>
      <c r="AC21" s="532"/>
      <c r="AD21" s="532"/>
      <c r="AE21" s="532"/>
      <c r="AF21" s="532"/>
      <c r="AG21" s="532">
        <v>2370</v>
      </c>
      <c r="AH21" s="532"/>
      <c r="AI21" s="532"/>
      <c r="AJ21" s="532"/>
      <c r="AK21" s="532"/>
      <c r="AL21" s="532"/>
      <c r="AM21" s="532"/>
      <c r="AN21" s="532"/>
      <c r="AO21" s="532"/>
      <c r="AP21" s="532"/>
      <c r="AQ21" s="532"/>
      <c r="AR21" s="532"/>
      <c r="AS21" s="532">
        <v>592730</v>
      </c>
      <c r="AT21" s="532">
        <v>35000</v>
      </c>
      <c r="AU21" s="532"/>
      <c r="AV21" s="532"/>
      <c r="AW21" s="532"/>
      <c r="AX21" s="532"/>
      <c r="AY21" s="532"/>
      <c r="AZ21" s="532">
        <v>5262</v>
      </c>
      <c r="BA21" s="532"/>
      <c r="BB21" s="532"/>
      <c r="BC21" s="532">
        <v>662206</v>
      </c>
      <c r="BD21" s="532">
        <v>359305</v>
      </c>
      <c r="BE21" s="532">
        <v>4886</v>
      </c>
      <c r="BF21" s="532"/>
      <c r="BG21" s="532"/>
      <c r="BH21" s="532"/>
      <c r="BI21" s="532">
        <v>4886</v>
      </c>
      <c r="BJ21" s="532"/>
      <c r="BK21" s="532">
        <v>364191</v>
      </c>
      <c r="BL21" s="532">
        <v>36836</v>
      </c>
      <c r="BM21" s="532">
        <v>40147</v>
      </c>
      <c r="BN21" s="511">
        <v>0.21138084137169783</v>
      </c>
      <c r="BO21" s="533"/>
      <c r="BP21" s="532">
        <v>441174</v>
      </c>
      <c r="BQ21" s="532">
        <v>29054</v>
      </c>
      <c r="BR21" s="532">
        <v>382</v>
      </c>
      <c r="BS21" s="532">
        <v>20645</v>
      </c>
      <c r="BT21" s="532">
        <v>1168</v>
      </c>
      <c r="BU21" s="532">
        <v>51249</v>
      </c>
      <c r="BV21" s="532">
        <v>3448</v>
      </c>
      <c r="BW21" s="532">
        <v>3751</v>
      </c>
      <c r="BX21" s="532"/>
      <c r="BY21" s="532"/>
      <c r="BZ21" s="532">
        <v>436</v>
      </c>
      <c r="CA21" s="532">
        <v>1530</v>
      </c>
      <c r="CB21" s="532"/>
      <c r="CC21" s="532">
        <v>5212</v>
      </c>
      <c r="CD21" s="532"/>
      <c r="CE21" s="532"/>
      <c r="CF21" s="532"/>
      <c r="CG21" s="532"/>
      <c r="CH21" s="532">
        <v>28126</v>
      </c>
      <c r="CI21" s="532"/>
      <c r="CJ21" s="532"/>
      <c r="CK21" s="532">
        <v>22673</v>
      </c>
      <c r="CL21" s="532"/>
      <c r="CM21" s="532"/>
      <c r="CN21" s="532">
        <v>65176</v>
      </c>
      <c r="CO21" s="532"/>
      <c r="CP21" s="532"/>
      <c r="CQ21" s="532"/>
      <c r="CR21" s="532">
        <v>8450</v>
      </c>
      <c r="CS21" s="532"/>
      <c r="CT21" s="532"/>
      <c r="CU21" s="532">
        <v>8450</v>
      </c>
      <c r="CV21" s="532">
        <v>83590.782399999996</v>
      </c>
      <c r="CW21" s="532">
        <v>649639.78240000003</v>
      </c>
      <c r="CX21" s="511">
        <v>0.15980140023898762</v>
      </c>
      <c r="CY21" s="533"/>
      <c r="CZ21" s="532"/>
      <c r="DA21" s="532">
        <v>649639.78240000003</v>
      </c>
      <c r="DB21" s="532">
        <v>662206</v>
      </c>
      <c r="DC21" s="532">
        <v>12566.2176</v>
      </c>
      <c r="DD21" s="532"/>
      <c r="DE21" s="532"/>
      <c r="DF21" s="532"/>
      <c r="DG21" s="532"/>
      <c r="DH21" s="532"/>
      <c r="DI21" s="532"/>
      <c r="DJ21" s="532"/>
      <c r="DK21" s="532"/>
      <c r="DL21" s="532"/>
      <c r="DM21" s="532">
        <v>69476</v>
      </c>
      <c r="DN21" s="532"/>
      <c r="DO21" s="532">
        <v>-69476</v>
      </c>
      <c r="DP21" s="558">
        <v>31220</v>
      </c>
      <c r="DQ21" s="559">
        <v>0.6</v>
      </c>
      <c r="DR21" s="548">
        <v>52033.333333333336</v>
      </c>
      <c r="DS21" s="558">
        <v>11525</v>
      </c>
      <c r="DT21" s="559">
        <v>0.27</v>
      </c>
      <c r="DU21" s="548">
        <v>42685.185185185182</v>
      </c>
      <c r="DV21" s="558"/>
      <c r="DW21" s="559"/>
      <c r="DX21" s="548" t="s">
        <v>512</v>
      </c>
      <c r="DY21" s="585">
        <v>9905</v>
      </c>
      <c r="DZ21" s="586">
        <v>0.22</v>
      </c>
      <c r="EA21" s="575">
        <v>45022.727272727272</v>
      </c>
      <c r="EB21" s="532"/>
      <c r="EC21" s="534"/>
      <c r="ED21" s="512" t="s">
        <v>512</v>
      </c>
      <c r="EE21" s="532"/>
      <c r="EF21" s="534"/>
      <c r="EG21" s="512" t="s">
        <v>512</v>
      </c>
      <c r="EH21" s="532"/>
      <c r="EI21" s="534"/>
      <c r="EJ21" s="512" t="s">
        <v>512</v>
      </c>
      <c r="EK21" s="532"/>
      <c r="EL21" s="534"/>
      <c r="EM21" s="512" t="s">
        <v>512</v>
      </c>
      <c r="EN21" s="532"/>
      <c r="EO21" s="534"/>
      <c r="EP21" s="512" t="s">
        <v>512</v>
      </c>
      <c r="EQ21" s="532"/>
      <c r="ER21" s="534"/>
      <c r="ES21" s="512" t="s">
        <v>512</v>
      </c>
      <c r="ET21" s="532"/>
      <c r="EU21" s="534"/>
      <c r="EV21" s="512" t="s">
        <v>512</v>
      </c>
      <c r="EW21" s="532"/>
      <c r="EX21" s="534"/>
      <c r="EY21" s="512" t="s">
        <v>512</v>
      </c>
      <c r="EZ21" s="532"/>
      <c r="FA21" s="534"/>
      <c r="FB21" s="512" t="s">
        <v>512</v>
      </c>
      <c r="FC21" s="532"/>
      <c r="FD21" s="534"/>
      <c r="FE21" s="512" t="s">
        <v>512</v>
      </c>
      <c r="FF21" s="532"/>
      <c r="FG21" s="534"/>
      <c r="FH21" s="512" t="s">
        <v>512</v>
      </c>
      <c r="FI21" s="532"/>
      <c r="FJ21" s="534"/>
      <c r="FK21" s="512" t="s">
        <v>512</v>
      </c>
      <c r="FL21" s="532"/>
      <c r="FM21" s="534"/>
      <c r="FN21" s="512" t="s">
        <v>512</v>
      </c>
      <c r="FO21" s="532"/>
      <c r="FP21" s="534"/>
      <c r="FQ21" s="512" t="s">
        <v>512</v>
      </c>
      <c r="FR21" s="532"/>
      <c r="FS21" s="534"/>
      <c r="FT21" s="512" t="s">
        <v>512</v>
      </c>
      <c r="FU21" s="532"/>
      <c r="FV21" s="534"/>
      <c r="FW21" s="512" t="s">
        <v>512</v>
      </c>
      <c r="FX21" s="532"/>
      <c r="FY21" s="534"/>
      <c r="FZ21" s="512" t="s">
        <v>512</v>
      </c>
      <c r="GA21" s="532"/>
      <c r="GB21" s="534"/>
      <c r="GC21" s="512" t="s">
        <v>512</v>
      </c>
      <c r="GD21" s="606"/>
      <c r="GE21" s="607"/>
      <c r="GF21" s="596" t="s">
        <v>512</v>
      </c>
      <c r="GG21" s="532"/>
      <c r="GH21" s="534"/>
      <c r="GI21" s="512" t="s">
        <v>512</v>
      </c>
      <c r="GJ21" s="532"/>
      <c r="GK21" s="534"/>
      <c r="GL21" s="512" t="s">
        <v>512</v>
      </c>
      <c r="GM21" s="532"/>
      <c r="GN21" s="534"/>
      <c r="GO21" s="512" t="s">
        <v>512</v>
      </c>
      <c r="GP21" s="532"/>
      <c r="GQ21" s="534"/>
      <c r="GR21" s="512" t="s">
        <v>512</v>
      </c>
      <c r="GS21" s="606"/>
      <c r="GT21" s="607"/>
      <c r="GU21" s="596" t="s">
        <v>512</v>
      </c>
      <c r="GV21" s="532"/>
      <c r="GW21" s="534"/>
      <c r="GX21" s="512" t="s">
        <v>512</v>
      </c>
      <c r="GY21" s="558">
        <v>105564</v>
      </c>
      <c r="GZ21" s="559">
        <v>3.55</v>
      </c>
      <c r="HA21" s="548">
        <v>29736.338028169015</v>
      </c>
      <c r="HB21" s="558"/>
      <c r="HC21" s="559"/>
      <c r="HD21" s="548" t="s">
        <v>512</v>
      </c>
      <c r="HE21" s="606"/>
      <c r="HF21" s="607"/>
      <c r="HG21" s="596" t="s">
        <v>512</v>
      </c>
      <c r="HH21" s="606"/>
      <c r="HI21" s="607"/>
      <c r="HJ21" s="596" t="s">
        <v>512</v>
      </c>
      <c r="HK21" s="606">
        <v>177370</v>
      </c>
      <c r="HL21" s="607">
        <v>5.47</v>
      </c>
      <c r="HM21" s="596">
        <v>32425.959780621575</v>
      </c>
      <c r="HN21" s="678"/>
      <c r="HO21" s="679"/>
      <c r="HP21" s="668" t="s">
        <v>512</v>
      </c>
      <c r="HQ21" s="678">
        <v>19455</v>
      </c>
      <c r="HR21" s="679">
        <v>0.38</v>
      </c>
      <c r="HS21" s="668">
        <v>51197.368421052633</v>
      </c>
      <c r="HT21" s="678"/>
      <c r="HU21" s="679"/>
      <c r="HV21" s="668" t="s">
        <v>512</v>
      </c>
      <c r="HW21" s="532">
        <v>4266</v>
      </c>
      <c r="HX21" s="534">
        <v>0</v>
      </c>
      <c r="HY21" s="532">
        <v>359305</v>
      </c>
      <c r="HZ21" s="534">
        <v>10.49</v>
      </c>
      <c r="IA21" s="532">
        <v>6223783.5647999998</v>
      </c>
      <c r="IB21" s="535">
        <v>89509.589190942119</v>
      </c>
      <c r="IC21" s="536">
        <v>560130.19320905791</v>
      </c>
      <c r="ID21" s="536">
        <v>0.15980140023898762</v>
      </c>
      <c r="IE21" s="536" t="b">
        <v>1</v>
      </c>
    </row>
    <row r="22" spans="1:239">
      <c r="A22" s="520" t="s">
        <v>286</v>
      </c>
      <c r="B22" s="520" t="s">
        <v>519</v>
      </c>
      <c r="C22" s="532"/>
      <c r="D22" s="532"/>
      <c r="E22" s="532"/>
      <c r="F22" s="532"/>
      <c r="G22" s="532"/>
      <c r="H22" s="532"/>
      <c r="I22" s="532"/>
      <c r="J22" s="532"/>
      <c r="K22" s="532"/>
      <c r="L22" s="532">
        <v>133875</v>
      </c>
      <c r="M22" s="532">
        <v>57050</v>
      </c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532"/>
      <c r="AA22" s="532"/>
      <c r="AB22" s="532"/>
      <c r="AC22" s="532"/>
      <c r="AD22" s="532"/>
      <c r="AE22" s="532"/>
      <c r="AF22" s="532"/>
      <c r="AG22" s="532">
        <v>137218</v>
      </c>
      <c r="AH22" s="532"/>
      <c r="AI22" s="532"/>
      <c r="AJ22" s="532"/>
      <c r="AK22" s="532"/>
      <c r="AL22" s="532"/>
      <c r="AM22" s="532"/>
      <c r="AN22" s="532">
        <v>40385.589999999997</v>
      </c>
      <c r="AO22" s="532"/>
      <c r="AP22" s="532"/>
      <c r="AQ22" s="532"/>
      <c r="AR22" s="532"/>
      <c r="AS22" s="532">
        <v>368528.59</v>
      </c>
      <c r="AT22" s="532"/>
      <c r="AU22" s="532"/>
      <c r="AV22" s="532"/>
      <c r="AW22" s="532"/>
      <c r="AX22" s="532"/>
      <c r="AY22" s="532"/>
      <c r="AZ22" s="532">
        <v>6860</v>
      </c>
      <c r="BA22" s="532"/>
      <c r="BB22" s="532"/>
      <c r="BC22" s="532">
        <v>375388.59</v>
      </c>
      <c r="BD22" s="532">
        <v>161004.22</v>
      </c>
      <c r="BE22" s="532">
        <v>14211.95</v>
      </c>
      <c r="BF22" s="532"/>
      <c r="BG22" s="532">
        <v>8690.52</v>
      </c>
      <c r="BH22" s="532"/>
      <c r="BI22" s="532">
        <v>22902.47</v>
      </c>
      <c r="BJ22" s="532"/>
      <c r="BK22" s="532">
        <v>183906.69</v>
      </c>
      <c r="BL22" s="532">
        <v>9453.5499999999993</v>
      </c>
      <c r="BM22" s="532">
        <v>23389.58</v>
      </c>
      <c r="BN22" s="511">
        <v>0.1785858361106929</v>
      </c>
      <c r="BO22" s="533"/>
      <c r="BP22" s="532">
        <v>216749.82</v>
      </c>
      <c r="BQ22" s="532">
        <v>2244.27</v>
      </c>
      <c r="BR22" s="532">
        <v>9682.7900000000009</v>
      </c>
      <c r="BS22" s="532">
        <v>14827.92</v>
      </c>
      <c r="BT22" s="532">
        <v>3526.34</v>
      </c>
      <c r="BU22" s="532">
        <v>30281.32</v>
      </c>
      <c r="BV22" s="532">
        <v>23521.48</v>
      </c>
      <c r="BW22" s="532"/>
      <c r="BX22" s="532">
        <v>2283.8000000000002</v>
      </c>
      <c r="BY22" s="532"/>
      <c r="BZ22" s="532">
        <v>899.76</v>
      </c>
      <c r="CA22" s="532">
        <v>510.14</v>
      </c>
      <c r="CB22" s="532">
        <v>11391.37</v>
      </c>
      <c r="CC22" s="532"/>
      <c r="CD22" s="532"/>
      <c r="CE22" s="532"/>
      <c r="CF22" s="532"/>
      <c r="CG22" s="532"/>
      <c r="CH22" s="532"/>
      <c r="CI22" s="532"/>
      <c r="CJ22" s="532"/>
      <c r="CK22" s="532">
        <v>1725.92</v>
      </c>
      <c r="CL22" s="532"/>
      <c r="CM22" s="532"/>
      <c r="CN22" s="532">
        <v>40332.47</v>
      </c>
      <c r="CO22" s="532">
        <v>7629.19</v>
      </c>
      <c r="CP22" s="532"/>
      <c r="CQ22" s="532"/>
      <c r="CR22" s="532"/>
      <c r="CS22" s="532"/>
      <c r="CT22" s="532"/>
      <c r="CU22" s="532">
        <v>7629.19</v>
      </c>
      <c r="CV22" s="532">
        <v>41451.578500000003</v>
      </c>
      <c r="CW22" s="532">
        <v>336444.37849999999</v>
      </c>
      <c r="CX22" s="511">
        <v>0.25538819205274399</v>
      </c>
      <c r="CY22" s="533">
        <v>1900</v>
      </c>
      <c r="CZ22" s="532"/>
      <c r="DA22" s="532">
        <v>338344.37849999999</v>
      </c>
      <c r="DB22" s="532">
        <v>375388.59</v>
      </c>
      <c r="DC22" s="532">
        <v>37044.211499999998</v>
      </c>
      <c r="DD22" s="532"/>
      <c r="DE22" s="532"/>
      <c r="DF22" s="532"/>
      <c r="DG22" s="532"/>
      <c r="DH22" s="532"/>
      <c r="DI22" s="532"/>
      <c r="DJ22" s="532">
        <v>1900</v>
      </c>
      <c r="DK22" s="532">
        <v>1900</v>
      </c>
      <c r="DL22" s="532">
        <v>1900</v>
      </c>
      <c r="DM22" s="532">
        <v>6860</v>
      </c>
      <c r="DN22" s="532"/>
      <c r="DO22" s="532">
        <v>-4960</v>
      </c>
      <c r="DP22" s="558">
        <v>28534.12</v>
      </c>
      <c r="DQ22" s="559">
        <v>0.33</v>
      </c>
      <c r="DR22" s="548">
        <v>86467.030303030289</v>
      </c>
      <c r="DS22" s="558"/>
      <c r="DT22" s="559"/>
      <c r="DU22" s="548" t="s">
        <v>512</v>
      </c>
      <c r="DV22" s="558"/>
      <c r="DW22" s="559"/>
      <c r="DX22" s="548" t="s">
        <v>512</v>
      </c>
      <c r="DY22" s="585"/>
      <c r="DZ22" s="586"/>
      <c r="EA22" s="575" t="s">
        <v>512</v>
      </c>
      <c r="EB22" s="532"/>
      <c r="EC22" s="534"/>
      <c r="ED22" s="512" t="s">
        <v>512</v>
      </c>
      <c r="EE22" s="532"/>
      <c r="EF22" s="534"/>
      <c r="EG22" s="512" t="s">
        <v>512</v>
      </c>
      <c r="EH22" s="532"/>
      <c r="EI22" s="534"/>
      <c r="EJ22" s="512" t="s">
        <v>512</v>
      </c>
      <c r="EK22" s="532"/>
      <c r="EL22" s="534"/>
      <c r="EM22" s="512" t="s">
        <v>512</v>
      </c>
      <c r="EN22" s="532"/>
      <c r="EO22" s="534"/>
      <c r="EP22" s="512" t="s">
        <v>512</v>
      </c>
      <c r="EQ22" s="532"/>
      <c r="ER22" s="534"/>
      <c r="ES22" s="512" t="s">
        <v>512</v>
      </c>
      <c r="ET22" s="532"/>
      <c r="EU22" s="534"/>
      <c r="EV22" s="512" t="s">
        <v>512</v>
      </c>
      <c r="EW22" s="532"/>
      <c r="EX22" s="534"/>
      <c r="EY22" s="512" t="s">
        <v>512</v>
      </c>
      <c r="EZ22" s="532"/>
      <c r="FA22" s="534"/>
      <c r="FB22" s="512" t="s">
        <v>512</v>
      </c>
      <c r="FC22" s="532"/>
      <c r="FD22" s="534"/>
      <c r="FE22" s="512" t="s">
        <v>512</v>
      </c>
      <c r="FF22" s="532"/>
      <c r="FG22" s="534"/>
      <c r="FH22" s="512" t="s">
        <v>512</v>
      </c>
      <c r="FI22" s="532"/>
      <c r="FJ22" s="534"/>
      <c r="FK22" s="512" t="s">
        <v>512</v>
      </c>
      <c r="FL22" s="532"/>
      <c r="FM22" s="534"/>
      <c r="FN22" s="512" t="s">
        <v>512</v>
      </c>
      <c r="FO22" s="532"/>
      <c r="FP22" s="534"/>
      <c r="FQ22" s="512" t="s">
        <v>512</v>
      </c>
      <c r="FR22" s="532"/>
      <c r="FS22" s="534"/>
      <c r="FT22" s="512" t="s">
        <v>512</v>
      </c>
      <c r="FU22" s="532"/>
      <c r="FV22" s="534"/>
      <c r="FW22" s="512" t="s">
        <v>512</v>
      </c>
      <c r="FX22" s="532"/>
      <c r="FY22" s="534"/>
      <c r="FZ22" s="512" t="s">
        <v>512</v>
      </c>
      <c r="GA22" s="532"/>
      <c r="GB22" s="534"/>
      <c r="GC22" s="512" t="s">
        <v>512</v>
      </c>
      <c r="GD22" s="606"/>
      <c r="GE22" s="607"/>
      <c r="GF22" s="596" t="s">
        <v>512</v>
      </c>
      <c r="GG22" s="532"/>
      <c r="GH22" s="534"/>
      <c r="GI22" s="512" t="s">
        <v>512</v>
      </c>
      <c r="GJ22" s="532"/>
      <c r="GK22" s="534"/>
      <c r="GL22" s="512" t="s">
        <v>512</v>
      </c>
      <c r="GM22" s="532"/>
      <c r="GN22" s="534"/>
      <c r="GO22" s="512" t="s">
        <v>512</v>
      </c>
      <c r="GP22" s="532"/>
      <c r="GQ22" s="534"/>
      <c r="GR22" s="512" t="s">
        <v>512</v>
      </c>
      <c r="GS22" s="606"/>
      <c r="GT22" s="607"/>
      <c r="GU22" s="596" t="s">
        <v>512</v>
      </c>
      <c r="GV22" s="532"/>
      <c r="GW22" s="534"/>
      <c r="GX22" s="512" t="s">
        <v>512</v>
      </c>
      <c r="GY22" s="558"/>
      <c r="GZ22" s="559"/>
      <c r="HA22" s="548" t="s">
        <v>512</v>
      </c>
      <c r="HB22" s="558"/>
      <c r="HC22" s="559"/>
      <c r="HD22" s="548" t="s">
        <v>512</v>
      </c>
      <c r="HE22" s="606"/>
      <c r="HF22" s="607"/>
      <c r="HG22" s="596" t="s">
        <v>512</v>
      </c>
      <c r="HH22" s="606">
        <v>119455.33</v>
      </c>
      <c r="HI22" s="607">
        <v>2.34</v>
      </c>
      <c r="HJ22" s="596">
        <v>51049.286324786328</v>
      </c>
      <c r="HK22" s="606"/>
      <c r="HL22" s="607"/>
      <c r="HM22" s="596" t="s">
        <v>512</v>
      </c>
      <c r="HN22" s="678"/>
      <c r="HO22" s="679"/>
      <c r="HP22" s="668" t="s">
        <v>512</v>
      </c>
      <c r="HQ22" s="678">
        <v>13014.77</v>
      </c>
      <c r="HR22" s="679">
        <v>0.6</v>
      </c>
      <c r="HS22" s="668">
        <v>22880</v>
      </c>
      <c r="HT22" s="678"/>
      <c r="HU22" s="679"/>
      <c r="HV22" s="668" t="s">
        <v>512</v>
      </c>
      <c r="HW22" s="532"/>
      <c r="HX22" s="534"/>
      <c r="HY22" s="532">
        <v>161004.22</v>
      </c>
      <c r="HZ22" s="534">
        <v>3.27</v>
      </c>
      <c r="IA22" s="532">
        <v>3376282.1070000008</v>
      </c>
      <c r="IB22" s="535">
        <v>68444.105253950067</v>
      </c>
      <c r="IC22" s="536">
        <v>268000.27324604988</v>
      </c>
      <c r="ID22" s="536">
        <v>0.25538819205274405</v>
      </c>
      <c r="IE22" s="536" t="b">
        <v>1</v>
      </c>
    </row>
    <row r="23" spans="1:239">
      <c r="A23" s="518"/>
      <c r="B23" s="537" t="s">
        <v>520</v>
      </c>
      <c r="C23" s="538"/>
      <c r="D23" s="538"/>
      <c r="E23" s="538">
        <v>38312</v>
      </c>
      <c r="F23" s="538">
        <v>38312</v>
      </c>
      <c r="G23" s="538"/>
      <c r="H23" s="538"/>
      <c r="I23" s="538"/>
      <c r="J23" s="538"/>
      <c r="K23" s="538"/>
      <c r="L23" s="538">
        <v>229925</v>
      </c>
      <c r="M23" s="538">
        <v>65579</v>
      </c>
      <c r="N23" s="538"/>
      <c r="O23" s="538"/>
      <c r="P23" s="538"/>
      <c r="Q23" s="538"/>
      <c r="R23" s="538"/>
      <c r="S23" s="538"/>
      <c r="T23" s="538"/>
      <c r="U23" s="538"/>
      <c r="V23" s="538"/>
      <c r="W23" s="538"/>
      <c r="X23" s="538"/>
      <c r="Y23" s="538"/>
      <c r="Z23" s="538"/>
      <c r="AA23" s="538"/>
      <c r="AB23" s="538"/>
      <c r="AC23" s="538"/>
      <c r="AD23" s="538"/>
      <c r="AE23" s="538"/>
      <c r="AF23" s="538"/>
      <c r="AG23" s="538"/>
      <c r="AH23" s="538"/>
      <c r="AI23" s="538">
        <v>3500</v>
      </c>
      <c r="AJ23" s="538"/>
      <c r="AK23" s="538"/>
      <c r="AL23" s="538"/>
      <c r="AM23" s="538"/>
      <c r="AN23" s="538"/>
      <c r="AO23" s="538"/>
      <c r="AP23" s="538"/>
      <c r="AQ23" s="538"/>
      <c r="AR23" s="538"/>
      <c r="AS23" s="538">
        <v>299004</v>
      </c>
      <c r="AT23" s="538"/>
      <c r="AU23" s="538"/>
      <c r="AV23" s="538"/>
      <c r="AW23" s="538"/>
      <c r="AX23" s="538"/>
      <c r="AY23" s="538">
        <v>14725</v>
      </c>
      <c r="AZ23" s="538">
        <v>4099</v>
      </c>
      <c r="BA23" s="538"/>
      <c r="BB23" s="538"/>
      <c r="BC23" s="538">
        <v>356140</v>
      </c>
      <c r="BD23" s="538">
        <v>84274.08</v>
      </c>
      <c r="BE23" s="538">
        <v>10412.84</v>
      </c>
      <c r="BF23" s="538"/>
      <c r="BG23" s="538">
        <v>9266.6299999999992</v>
      </c>
      <c r="BH23" s="538"/>
      <c r="BI23" s="538">
        <v>19679.47</v>
      </c>
      <c r="BJ23" s="538"/>
      <c r="BK23" s="538">
        <v>103953.55</v>
      </c>
      <c r="BL23" s="538">
        <v>17764.900000000001</v>
      </c>
      <c r="BM23" s="538">
        <v>32324.400000000001</v>
      </c>
      <c r="BN23" s="511" t="s">
        <v>512</v>
      </c>
      <c r="BO23" s="539"/>
      <c r="BP23" s="538">
        <v>154042.85</v>
      </c>
      <c r="BQ23" s="538">
        <v>7446.34</v>
      </c>
      <c r="BR23" s="538">
        <v>35404.81</v>
      </c>
      <c r="BS23" s="538">
        <v>44891.32</v>
      </c>
      <c r="BT23" s="538">
        <v>4114.07</v>
      </c>
      <c r="BU23" s="538">
        <v>91856.54</v>
      </c>
      <c r="BV23" s="538">
        <v>11992.99</v>
      </c>
      <c r="BW23" s="538"/>
      <c r="BX23" s="538">
        <v>5475.01</v>
      </c>
      <c r="BY23" s="538"/>
      <c r="BZ23" s="538">
        <v>6422.97</v>
      </c>
      <c r="CA23" s="538">
        <v>246.05</v>
      </c>
      <c r="CB23" s="538">
        <v>2062.29</v>
      </c>
      <c r="CC23" s="538"/>
      <c r="CD23" s="538"/>
      <c r="CE23" s="538"/>
      <c r="CF23" s="538"/>
      <c r="CG23" s="538"/>
      <c r="CH23" s="538"/>
      <c r="CI23" s="538"/>
      <c r="CJ23" s="538"/>
      <c r="CK23" s="538">
        <v>4265.18</v>
      </c>
      <c r="CL23" s="538"/>
      <c r="CM23" s="538"/>
      <c r="CN23" s="538">
        <v>30464.49</v>
      </c>
      <c r="CO23" s="538">
        <v>11675.87</v>
      </c>
      <c r="CP23" s="538"/>
      <c r="CQ23" s="538"/>
      <c r="CR23" s="538"/>
      <c r="CS23" s="538"/>
      <c r="CT23" s="538"/>
      <c r="CU23" s="538">
        <v>11675.87</v>
      </c>
      <c r="CV23" s="538">
        <v>40015.013200000001</v>
      </c>
      <c r="CW23" s="538">
        <v>328054.76319999999</v>
      </c>
      <c r="CX23" s="511">
        <v>0.26721828971911255</v>
      </c>
      <c r="CY23" s="539">
        <v>28085</v>
      </c>
      <c r="CZ23" s="538"/>
      <c r="DA23" s="538">
        <v>356139.76319999999</v>
      </c>
      <c r="DB23" s="538">
        <v>356140</v>
      </c>
      <c r="DC23" s="538">
        <v>0.23680000000000001</v>
      </c>
      <c r="DD23" s="538"/>
      <c r="DE23" s="538"/>
      <c r="DF23" s="538">
        <v>27728</v>
      </c>
      <c r="DG23" s="538"/>
      <c r="DH23" s="538"/>
      <c r="DI23" s="538"/>
      <c r="DJ23" s="538">
        <v>357</v>
      </c>
      <c r="DK23" s="538">
        <v>28085</v>
      </c>
      <c r="DL23" s="538">
        <v>28085</v>
      </c>
      <c r="DM23" s="538">
        <v>57136</v>
      </c>
      <c r="DN23" s="538"/>
      <c r="DO23" s="538">
        <v>-29051</v>
      </c>
      <c r="DP23" s="561">
        <v>10427.24</v>
      </c>
      <c r="DQ23" s="562">
        <v>0.12</v>
      </c>
      <c r="DR23" s="548">
        <v>86893.666666666672</v>
      </c>
      <c r="DS23" s="561"/>
      <c r="DT23" s="562"/>
      <c r="DU23" s="548" t="s">
        <v>512</v>
      </c>
      <c r="DV23" s="561"/>
      <c r="DW23" s="562"/>
      <c r="DX23" s="548" t="s">
        <v>512</v>
      </c>
      <c r="DY23" s="587"/>
      <c r="DZ23" s="588"/>
      <c r="EA23" s="575" t="s">
        <v>512</v>
      </c>
      <c r="EB23" s="538"/>
      <c r="EC23" s="540"/>
      <c r="ED23" s="512" t="s">
        <v>512</v>
      </c>
      <c r="EE23" s="538"/>
      <c r="EF23" s="540"/>
      <c r="EG23" s="512" t="s">
        <v>512</v>
      </c>
      <c r="EH23" s="538"/>
      <c r="EI23" s="540"/>
      <c r="EJ23" s="512" t="s">
        <v>512</v>
      </c>
      <c r="EK23" s="538"/>
      <c r="EL23" s="540"/>
      <c r="EM23" s="512" t="s">
        <v>512</v>
      </c>
      <c r="EN23" s="538"/>
      <c r="EO23" s="540"/>
      <c r="EP23" s="512" t="s">
        <v>512</v>
      </c>
      <c r="EQ23" s="538"/>
      <c r="ER23" s="540"/>
      <c r="ES23" s="512" t="s">
        <v>512</v>
      </c>
      <c r="ET23" s="538"/>
      <c r="EU23" s="540"/>
      <c r="EV23" s="512" t="s">
        <v>512</v>
      </c>
      <c r="EW23" s="538"/>
      <c r="EX23" s="540"/>
      <c r="EY23" s="512" t="s">
        <v>512</v>
      </c>
      <c r="EZ23" s="538"/>
      <c r="FA23" s="540"/>
      <c r="FB23" s="512" t="s">
        <v>512</v>
      </c>
      <c r="FC23" s="538"/>
      <c r="FD23" s="540"/>
      <c r="FE23" s="512" t="s">
        <v>512</v>
      </c>
      <c r="FF23" s="538"/>
      <c r="FG23" s="540"/>
      <c r="FH23" s="512" t="s">
        <v>512</v>
      </c>
      <c r="FI23" s="538"/>
      <c r="FJ23" s="540"/>
      <c r="FK23" s="512" t="s">
        <v>512</v>
      </c>
      <c r="FL23" s="538"/>
      <c r="FM23" s="540"/>
      <c r="FN23" s="512" t="s">
        <v>512</v>
      </c>
      <c r="FO23" s="538"/>
      <c r="FP23" s="540"/>
      <c r="FQ23" s="512" t="s">
        <v>512</v>
      </c>
      <c r="FR23" s="538"/>
      <c r="FS23" s="540"/>
      <c r="FT23" s="512" t="s">
        <v>512</v>
      </c>
      <c r="FU23" s="538"/>
      <c r="FV23" s="540"/>
      <c r="FW23" s="512" t="s">
        <v>512</v>
      </c>
      <c r="FX23" s="538"/>
      <c r="FY23" s="540"/>
      <c r="FZ23" s="512" t="s">
        <v>512</v>
      </c>
      <c r="GA23" s="538"/>
      <c r="GB23" s="540"/>
      <c r="GC23" s="512" t="s">
        <v>512</v>
      </c>
      <c r="GD23" s="608"/>
      <c r="GE23" s="609"/>
      <c r="GF23" s="596" t="s">
        <v>512</v>
      </c>
      <c r="GG23" s="538"/>
      <c r="GH23" s="540"/>
      <c r="GI23" s="512" t="s">
        <v>512</v>
      </c>
      <c r="GJ23" s="538"/>
      <c r="GK23" s="540"/>
      <c r="GL23" s="512" t="s">
        <v>512</v>
      </c>
      <c r="GM23" s="538"/>
      <c r="GN23" s="540"/>
      <c r="GO23" s="512" t="s">
        <v>512</v>
      </c>
      <c r="GP23" s="538"/>
      <c r="GQ23" s="540"/>
      <c r="GR23" s="512" t="s">
        <v>512</v>
      </c>
      <c r="GS23" s="608"/>
      <c r="GT23" s="609"/>
      <c r="GU23" s="596" t="s">
        <v>512</v>
      </c>
      <c r="GV23" s="538"/>
      <c r="GW23" s="540"/>
      <c r="GX23" s="512" t="s">
        <v>512</v>
      </c>
      <c r="GY23" s="561"/>
      <c r="GZ23" s="562"/>
      <c r="HA23" s="548" t="s">
        <v>512</v>
      </c>
      <c r="HB23" s="561"/>
      <c r="HC23" s="562"/>
      <c r="HD23" s="548" t="s">
        <v>512</v>
      </c>
      <c r="HE23" s="608"/>
      <c r="HF23" s="609"/>
      <c r="HG23" s="596" t="s">
        <v>512</v>
      </c>
      <c r="HH23" s="608">
        <v>72762.28</v>
      </c>
      <c r="HI23" s="609">
        <v>2.64</v>
      </c>
      <c r="HJ23" s="596">
        <v>27561.469696969696</v>
      </c>
      <c r="HK23" s="608"/>
      <c r="HL23" s="609"/>
      <c r="HM23" s="596" t="s">
        <v>512</v>
      </c>
      <c r="HN23" s="680"/>
      <c r="HO23" s="681"/>
      <c r="HP23" s="668" t="s">
        <v>512</v>
      </c>
      <c r="HQ23" s="680">
        <v>1084.56</v>
      </c>
      <c r="HR23" s="681">
        <v>0.05</v>
      </c>
      <c r="HS23" s="668">
        <v>22880</v>
      </c>
      <c r="HT23" s="680"/>
      <c r="HU23" s="681"/>
      <c r="HV23" s="668" t="s">
        <v>512</v>
      </c>
      <c r="HW23" s="538"/>
      <c r="HX23" s="540"/>
      <c r="HY23" s="538">
        <v>84274.08</v>
      </c>
      <c r="HZ23" s="540">
        <v>2.81</v>
      </c>
      <c r="IA23" s="538">
        <v>3138631.4564000005</v>
      </c>
      <c r="IB23" s="535">
        <v>69176.899881979596</v>
      </c>
      <c r="IC23" s="536">
        <v>258877.86331802042</v>
      </c>
      <c r="ID23" s="536">
        <v>0.26721828971911255</v>
      </c>
      <c r="IE23" s="536" t="b">
        <v>1</v>
      </c>
    </row>
    <row r="24" spans="1:239">
      <c r="A24" s="520" t="s">
        <v>287</v>
      </c>
      <c r="B24" s="520" t="s">
        <v>513</v>
      </c>
      <c r="C24" s="532">
        <v>10000</v>
      </c>
      <c r="D24" s="532"/>
      <c r="E24" s="532">
        <v>162491</v>
      </c>
      <c r="F24" s="532">
        <v>172491</v>
      </c>
      <c r="G24" s="532"/>
      <c r="H24" s="532"/>
      <c r="I24" s="532"/>
      <c r="J24" s="532"/>
      <c r="K24" s="532"/>
      <c r="L24" s="532"/>
      <c r="M24" s="532">
        <v>472807</v>
      </c>
      <c r="N24" s="532"/>
      <c r="O24" s="532"/>
      <c r="P24" s="532"/>
      <c r="Q24" s="532"/>
      <c r="R24" s="532"/>
      <c r="S24" s="532"/>
      <c r="T24" s="532"/>
      <c r="U24" s="532"/>
      <c r="V24" s="532"/>
      <c r="W24" s="532"/>
      <c r="X24" s="532"/>
      <c r="Y24" s="532"/>
      <c r="Z24" s="532"/>
      <c r="AA24" s="532"/>
      <c r="AB24" s="532"/>
      <c r="AC24" s="532"/>
      <c r="AD24" s="532"/>
      <c r="AE24" s="532"/>
      <c r="AF24" s="532"/>
      <c r="AG24" s="532"/>
      <c r="AH24" s="532"/>
      <c r="AI24" s="532">
        <v>9500</v>
      </c>
      <c r="AJ24" s="532"/>
      <c r="AK24" s="532"/>
      <c r="AL24" s="532"/>
      <c r="AM24" s="532"/>
      <c r="AN24" s="532"/>
      <c r="AO24" s="532"/>
      <c r="AP24" s="532"/>
      <c r="AQ24" s="532"/>
      <c r="AR24" s="532"/>
      <c r="AS24" s="532">
        <v>482307</v>
      </c>
      <c r="AT24" s="532"/>
      <c r="AU24" s="532"/>
      <c r="AV24" s="532"/>
      <c r="AW24" s="532"/>
      <c r="AX24" s="532"/>
      <c r="AY24" s="532"/>
      <c r="AZ24" s="532"/>
      <c r="BA24" s="532"/>
      <c r="BB24" s="532"/>
      <c r="BC24" s="532">
        <v>654798</v>
      </c>
      <c r="BD24" s="532">
        <v>44133</v>
      </c>
      <c r="BE24" s="532">
        <v>56754</v>
      </c>
      <c r="BF24" s="532"/>
      <c r="BG24" s="532">
        <v>786.25</v>
      </c>
      <c r="BH24" s="532">
        <v>38527</v>
      </c>
      <c r="BI24" s="532">
        <v>96067.25</v>
      </c>
      <c r="BJ24" s="532"/>
      <c r="BK24" s="532">
        <v>140200.25</v>
      </c>
      <c r="BL24" s="532">
        <v>11937</v>
      </c>
      <c r="BM24" s="532">
        <v>20237</v>
      </c>
      <c r="BN24" s="511">
        <v>0.22948603871961712</v>
      </c>
      <c r="BO24" s="533">
        <v>-432.19</v>
      </c>
      <c r="BP24" s="532">
        <v>171942.06</v>
      </c>
      <c r="BQ24" s="532">
        <v>1843</v>
      </c>
      <c r="BR24" s="532">
        <v>16871</v>
      </c>
      <c r="BS24" s="532">
        <v>21455</v>
      </c>
      <c r="BT24" s="532">
        <v>8219</v>
      </c>
      <c r="BU24" s="532">
        <v>48388</v>
      </c>
      <c r="BV24" s="532"/>
      <c r="BW24" s="532"/>
      <c r="BX24" s="532"/>
      <c r="BY24" s="532"/>
      <c r="BZ24" s="532">
        <v>1380</v>
      </c>
      <c r="CA24" s="532">
        <v>1420</v>
      </c>
      <c r="CB24" s="532"/>
      <c r="CC24" s="532">
        <v>2086</v>
      </c>
      <c r="CD24" s="532">
        <v>3997</v>
      </c>
      <c r="CE24" s="532"/>
      <c r="CF24" s="532"/>
      <c r="CG24" s="532"/>
      <c r="CH24" s="532"/>
      <c r="CI24" s="532"/>
      <c r="CJ24" s="532"/>
      <c r="CK24" s="532">
        <v>25146</v>
      </c>
      <c r="CL24" s="532"/>
      <c r="CM24" s="532"/>
      <c r="CN24" s="532">
        <v>34029</v>
      </c>
      <c r="CO24" s="532">
        <v>10710</v>
      </c>
      <c r="CP24" s="532">
        <v>24657</v>
      </c>
      <c r="CQ24" s="532"/>
      <c r="CR24" s="532"/>
      <c r="CS24" s="532"/>
      <c r="CT24" s="532"/>
      <c r="CU24" s="532">
        <v>35367</v>
      </c>
      <c r="CV24" s="532">
        <v>20148.083900000001</v>
      </c>
      <c r="CW24" s="532">
        <v>309874.14390000002</v>
      </c>
      <c r="CX24" s="511" t="s">
        <v>512</v>
      </c>
      <c r="CY24" s="533">
        <v>162491</v>
      </c>
      <c r="CZ24" s="532"/>
      <c r="DA24" s="532">
        <v>472365.14390000002</v>
      </c>
      <c r="DB24" s="532">
        <v>654798</v>
      </c>
      <c r="DC24" s="532">
        <v>182432.8561</v>
      </c>
      <c r="DD24" s="532"/>
      <c r="DE24" s="532"/>
      <c r="DF24" s="532">
        <v>162491</v>
      </c>
      <c r="DG24" s="532"/>
      <c r="DH24" s="532"/>
      <c r="DI24" s="532"/>
      <c r="DJ24" s="532"/>
      <c r="DK24" s="532">
        <v>162491</v>
      </c>
      <c r="DL24" s="532">
        <v>162491</v>
      </c>
      <c r="DM24" s="532">
        <v>172491</v>
      </c>
      <c r="DN24" s="532"/>
      <c r="DO24" s="532">
        <v>-10000</v>
      </c>
      <c r="DP24" s="558"/>
      <c r="DQ24" s="559"/>
      <c r="DR24" s="548" t="s">
        <v>512</v>
      </c>
      <c r="DS24" s="558"/>
      <c r="DT24" s="559"/>
      <c r="DU24" s="548" t="s">
        <v>512</v>
      </c>
      <c r="DV24" s="558"/>
      <c r="DW24" s="559"/>
      <c r="DX24" s="548" t="s">
        <v>512</v>
      </c>
      <c r="DY24" s="585"/>
      <c r="DZ24" s="586"/>
      <c r="EA24" s="575" t="s">
        <v>512</v>
      </c>
      <c r="EB24" s="532"/>
      <c r="EC24" s="534"/>
      <c r="ED24" s="512" t="s">
        <v>512</v>
      </c>
      <c r="EE24" s="532"/>
      <c r="EF24" s="534"/>
      <c r="EG24" s="512" t="s">
        <v>512</v>
      </c>
      <c r="EH24" s="532"/>
      <c r="EI24" s="534"/>
      <c r="EJ24" s="512" t="s">
        <v>512</v>
      </c>
      <c r="EK24" s="532"/>
      <c r="EL24" s="534"/>
      <c r="EM24" s="512" t="s">
        <v>512</v>
      </c>
      <c r="EN24" s="532"/>
      <c r="EO24" s="534"/>
      <c r="EP24" s="512" t="s">
        <v>512</v>
      </c>
      <c r="EQ24" s="532"/>
      <c r="ER24" s="534"/>
      <c r="ES24" s="512" t="s">
        <v>512</v>
      </c>
      <c r="ET24" s="532"/>
      <c r="EU24" s="534"/>
      <c r="EV24" s="512" t="s">
        <v>512</v>
      </c>
      <c r="EW24" s="532"/>
      <c r="EX24" s="534"/>
      <c r="EY24" s="512" t="s">
        <v>512</v>
      </c>
      <c r="EZ24" s="532"/>
      <c r="FA24" s="534"/>
      <c r="FB24" s="512" t="s">
        <v>512</v>
      </c>
      <c r="FC24" s="532"/>
      <c r="FD24" s="534"/>
      <c r="FE24" s="512" t="s">
        <v>512</v>
      </c>
      <c r="FF24" s="532"/>
      <c r="FG24" s="534"/>
      <c r="FH24" s="512" t="s">
        <v>512</v>
      </c>
      <c r="FI24" s="532"/>
      <c r="FJ24" s="534"/>
      <c r="FK24" s="512" t="s">
        <v>512</v>
      </c>
      <c r="FL24" s="532"/>
      <c r="FM24" s="534"/>
      <c r="FN24" s="512" t="s">
        <v>512</v>
      </c>
      <c r="FO24" s="532"/>
      <c r="FP24" s="534"/>
      <c r="FQ24" s="512" t="s">
        <v>512</v>
      </c>
      <c r="FR24" s="532"/>
      <c r="FS24" s="534"/>
      <c r="FT24" s="512" t="s">
        <v>512</v>
      </c>
      <c r="FU24" s="532"/>
      <c r="FV24" s="534"/>
      <c r="FW24" s="512" t="s">
        <v>512</v>
      </c>
      <c r="FX24" s="532"/>
      <c r="FY24" s="534"/>
      <c r="FZ24" s="512" t="s">
        <v>512</v>
      </c>
      <c r="GA24" s="532"/>
      <c r="GB24" s="534"/>
      <c r="GC24" s="512" t="s">
        <v>512</v>
      </c>
      <c r="GD24" s="606"/>
      <c r="GE24" s="607"/>
      <c r="GF24" s="596" t="s">
        <v>512</v>
      </c>
      <c r="GG24" s="532"/>
      <c r="GH24" s="534"/>
      <c r="GI24" s="512" t="s">
        <v>512</v>
      </c>
      <c r="GJ24" s="532"/>
      <c r="GK24" s="534"/>
      <c r="GL24" s="512" t="s">
        <v>512</v>
      </c>
      <c r="GM24" s="532"/>
      <c r="GN24" s="534"/>
      <c r="GO24" s="512" t="s">
        <v>512</v>
      </c>
      <c r="GP24" s="532"/>
      <c r="GQ24" s="534"/>
      <c r="GR24" s="512" t="s">
        <v>512</v>
      </c>
      <c r="GS24" s="606"/>
      <c r="GT24" s="607"/>
      <c r="GU24" s="596" t="s">
        <v>512</v>
      </c>
      <c r="GV24" s="532"/>
      <c r="GW24" s="534"/>
      <c r="GX24" s="512" t="s">
        <v>512</v>
      </c>
      <c r="GY24" s="558"/>
      <c r="GZ24" s="559"/>
      <c r="HA24" s="548" t="s">
        <v>512</v>
      </c>
      <c r="HB24" s="558"/>
      <c r="HC24" s="559"/>
      <c r="HD24" s="548" t="s">
        <v>512</v>
      </c>
      <c r="HE24" s="606">
        <v>44133</v>
      </c>
      <c r="HF24" s="607">
        <v>2.63</v>
      </c>
      <c r="HG24" s="596">
        <v>22880</v>
      </c>
      <c r="HH24" s="606"/>
      <c r="HI24" s="607"/>
      <c r="HJ24" s="596" t="s">
        <v>512</v>
      </c>
      <c r="HK24" s="606"/>
      <c r="HL24" s="607"/>
      <c r="HM24" s="596" t="s">
        <v>512</v>
      </c>
      <c r="HN24" s="678"/>
      <c r="HO24" s="679"/>
      <c r="HP24" s="668" t="s">
        <v>512</v>
      </c>
      <c r="HQ24" s="678"/>
      <c r="HR24" s="679"/>
      <c r="HS24" s="668" t="s">
        <v>512</v>
      </c>
      <c r="HT24" s="678"/>
      <c r="HU24" s="679"/>
      <c r="HV24" s="668" t="s">
        <v>512</v>
      </c>
      <c r="HW24" s="532"/>
      <c r="HX24" s="534"/>
      <c r="HY24" s="532">
        <v>44133</v>
      </c>
      <c r="HZ24" s="534">
        <v>2.63</v>
      </c>
      <c r="IA24" s="532">
        <v>5320452.8478000006</v>
      </c>
      <c r="IB24" s="535">
        <v>138261.42655318714</v>
      </c>
      <c r="IC24" s="536">
        <v>171612.71734681286</v>
      </c>
      <c r="ID24" s="536">
        <v>0.80565956119542137</v>
      </c>
      <c r="IE24" s="536" t="b">
        <v>1</v>
      </c>
    </row>
    <row r="25" spans="1:239">
      <c r="A25" s="520" t="s">
        <v>288</v>
      </c>
      <c r="B25" s="520" t="s">
        <v>521</v>
      </c>
      <c r="C25" s="532">
        <v>3512</v>
      </c>
      <c r="D25" s="532"/>
      <c r="E25" s="532"/>
      <c r="F25" s="532">
        <v>3512</v>
      </c>
      <c r="G25" s="532"/>
      <c r="H25" s="532">
        <v>9000</v>
      </c>
      <c r="I25" s="532">
        <v>9000</v>
      </c>
      <c r="J25" s="532"/>
      <c r="K25" s="532"/>
      <c r="L25" s="532"/>
      <c r="M25" s="532">
        <v>291456</v>
      </c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2"/>
      <c r="AA25" s="532"/>
      <c r="AB25" s="532"/>
      <c r="AC25" s="532"/>
      <c r="AD25" s="532"/>
      <c r="AE25" s="532"/>
      <c r="AF25" s="532"/>
      <c r="AG25" s="532">
        <v>8611</v>
      </c>
      <c r="AH25" s="532"/>
      <c r="AI25" s="532"/>
      <c r="AJ25" s="532"/>
      <c r="AK25" s="532"/>
      <c r="AL25" s="532"/>
      <c r="AM25" s="532"/>
      <c r="AN25" s="532">
        <v>650</v>
      </c>
      <c r="AO25" s="532"/>
      <c r="AP25" s="532"/>
      <c r="AQ25" s="532"/>
      <c r="AR25" s="532"/>
      <c r="AS25" s="532">
        <v>300717</v>
      </c>
      <c r="AT25" s="532"/>
      <c r="AU25" s="532"/>
      <c r="AV25" s="532"/>
      <c r="AW25" s="532"/>
      <c r="AX25" s="532"/>
      <c r="AY25" s="532"/>
      <c r="AZ25" s="532"/>
      <c r="BA25" s="532"/>
      <c r="BB25" s="532"/>
      <c r="BC25" s="532">
        <v>313229</v>
      </c>
      <c r="BD25" s="532">
        <v>155268.10999999999</v>
      </c>
      <c r="BE25" s="532"/>
      <c r="BF25" s="532"/>
      <c r="BG25" s="532"/>
      <c r="BH25" s="532"/>
      <c r="BI25" s="532"/>
      <c r="BJ25" s="532"/>
      <c r="BK25" s="532">
        <v>155268.10999999999</v>
      </c>
      <c r="BL25" s="532">
        <v>12516</v>
      </c>
      <c r="BM25" s="532">
        <v>15242</v>
      </c>
      <c r="BN25" s="511">
        <v>0.17877463698115476</v>
      </c>
      <c r="BO25" s="533">
        <v>4694</v>
      </c>
      <c r="BP25" s="532">
        <v>187720.11</v>
      </c>
      <c r="BQ25" s="532">
        <v>15141</v>
      </c>
      <c r="BR25" s="532">
        <v>3681</v>
      </c>
      <c r="BS25" s="532">
        <v>12224</v>
      </c>
      <c r="BT25" s="532">
        <v>3320</v>
      </c>
      <c r="BU25" s="532">
        <v>34366</v>
      </c>
      <c r="BV25" s="532">
        <v>9905</v>
      </c>
      <c r="BW25" s="532"/>
      <c r="BX25" s="532"/>
      <c r="BY25" s="532"/>
      <c r="BZ25" s="532">
        <v>180</v>
      </c>
      <c r="CA25" s="532">
        <v>88</v>
      </c>
      <c r="CB25" s="532">
        <v>7609</v>
      </c>
      <c r="CC25" s="532">
        <v>2317</v>
      </c>
      <c r="CD25" s="532"/>
      <c r="CE25" s="532"/>
      <c r="CF25" s="532"/>
      <c r="CG25" s="532"/>
      <c r="CH25" s="532">
        <v>5896</v>
      </c>
      <c r="CI25" s="532"/>
      <c r="CJ25" s="532"/>
      <c r="CK25" s="532">
        <v>1684</v>
      </c>
      <c r="CL25" s="532"/>
      <c r="CM25" s="532"/>
      <c r="CN25" s="532">
        <v>27679</v>
      </c>
      <c r="CO25" s="532"/>
      <c r="CP25" s="532">
        <v>554</v>
      </c>
      <c r="CQ25" s="532"/>
      <c r="CR25" s="532">
        <v>11601</v>
      </c>
      <c r="CS25" s="532"/>
      <c r="CT25" s="532"/>
      <c r="CU25" s="532">
        <v>12155</v>
      </c>
      <c r="CV25" s="532">
        <v>43098.876499999998</v>
      </c>
      <c r="CW25" s="532">
        <v>305018.9865</v>
      </c>
      <c r="CX25" s="511">
        <v>0.16454970372454411</v>
      </c>
      <c r="CY25" s="533"/>
      <c r="CZ25" s="532"/>
      <c r="DA25" s="532">
        <v>305018.9865</v>
      </c>
      <c r="DB25" s="532">
        <v>313229</v>
      </c>
      <c r="DC25" s="532">
        <v>8210.0134999999991</v>
      </c>
      <c r="DD25" s="532"/>
      <c r="DE25" s="532"/>
      <c r="DF25" s="532"/>
      <c r="DG25" s="532"/>
      <c r="DH25" s="532"/>
      <c r="DI25" s="532"/>
      <c r="DJ25" s="532"/>
      <c r="DK25" s="532"/>
      <c r="DL25" s="532"/>
      <c r="DM25" s="532">
        <v>12512</v>
      </c>
      <c r="DN25" s="532"/>
      <c r="DO25" s="532">
        <v>-12512</v>
      </c>
      <c r="DP25" s="558">
        <v>58360.84</v>
      </c>
      <c r="DQ25" s="559">
        <v>1.33</v>
      </c>
      <c r="DR25" s="548">
        <v>43880.330827067664</v>
      </c>
      <c r="DS25" s="558"/>
      <c r="DT25" s="559"/>
      <c r="DU25" s="548" t="s">
        <v>512</v>
      </c>
      <c r="DV25" s="558"/>
      <c r="DW25" s="559"/>
      <c r="DX25" s="548" t="s">
        <v>512</v>
      </c>
      <c r="DY25" s="585"/>
      <c r="DZ25" s="586"/>
      <c r="EA25" s="575" t="s">
        <v>512</v>
      </c>
      <c r="EB25" s="532"/>
      <c r="EC25" s="534"/>
      <c r="ED25" s="512" t="s">
        <v>512</v>
      </c>
      <c r="EE25" s="532"/>
      <c r="EF25" s="534"/>
      <c r="EG25" s="512" t="s">
        <v>512</v>
      </c>
      <c r="EH25" s="532"/>
      <c r="EI25" s="534"/>
      <c r="EJ25" s="512" t="s">
        <v>512</v>
      </c>
      <c r="EK25" s="532"/>
      <c r="EL25" s="534"/>
      <c r="EM25" s="512" t="s">
        <v>512</v>
      </c>
      <c r="EN25" s="532"/>
      <c r="EO25" s="534"/>
      <c r="EP25" s="512" t="s">
        <v>512</v>
      </c>
      <c r="EQ25" s="532"/>
      <c r="ER25" s="534"/>
      <c r="ES25" s="512" t="s">
        <v>512</v>
      </c>
      <c r="ET25" s="532"/>
      <c r="EU25" s="534"/>
      <c r="EV25" s="512" t="s">
        <v>512</v>
      </c>
      <c r="EW25" s="532"/>
      <c r="EX25" s="534"/>
      <c r="EY25" s="512" t="s">
        <v>512</v>
      </c>
      <c r="EZ25" s="532"/>
      <c r="FA25" s="534"/>
      <c r="FB25" s="512" t="s">
        <v>512</v>
      </c>
      <c r="FC25" s="532"/>
      <c r="FD25" s="534"/>
      <c r="FE25" s="512" t="s">
        <v>512</v>
      </c>
      <c r="FF25" s="532"/>
      <c r="FG25" s="534"/>
      <c r="FH25" s="512" t="s">
        <v>512</v>
      </c>
      <c r="FI25" s="532"/>
      <c r="FJ25" s="534"/>
      <c r="FK25" s="512" t="s">
        <v>512</v>
      </c>
      <c r="FL25" s="532"/>
      <c r="FM25" s="534"/>
      <c r="FN25" s="512" t="s">
        <v>512</v>
      </c>
      <c r="FO25" s="532"/>
      <c r="FP25" s="534"/>
      <c r="FQ25" s="512" t="s">
        <v>512</v>
      </c>
      <c r="FR25" s="532"/>
      <c r="FS25" s="534"/>
      <c r="FT25" s="512" t="s">
        <v>512</v>
      </c>
      <c r="FU25" s="532"/>
      <c r="FV25" s="534"/>
      <c r="FW25" s="512" t="s">
        <v>512</v>
      </c>
      <c r="FX25" s="532"/>
      <c r="FY25" s="534"/>
      <c r="FZ25" s="512" t="s">
        <v>512</v>
      </c>
      <c r="GA25" s="532"/>
      <c r="GB25" s="534"/>
      <c r="GC25" s="512" t="s">
        <v>512</v>
      </c>
      <c r="GD25" s="606">
        <v>11832.94</v>
      </c>
      <c r="GE25" s="607">
        <v>0</v>
      </c>
      <c r="GF25" s="596" t="s">
        <v>512</v>
      </c>
      <c r="GG25" s="532"/>
      <c r="GH25" s="534"/>
      <c r="GI25" s="512" t="s">
        <v>512</v>
      </c>
      <c r="GJ25" s="532"/>
      <c r="GK25" s="534"/>
      <c r="GL25" s="512" t="s">
        <v>512</v>
      </c>
      <c r="GM25" s="532"/>
      <c r="GN25" s="534"/>
      <c r="GO25" s="512" t="s">
        <v>512</v>
      </c>
      <c r="GP25" s="532"/>
      <c r="GQ25" s="534"/>
      <c r="GR25" s="512" t="s">
        <v>512</v>
      </c>
      <c r="GS25" s="606"/>
      <c r="GT25" s="607"/>
      <c r="GU25" s="596" t="s">
        <v>512</v>
      </c>
      <c r="GV25" s="532"/>
      <c r="GW25" s="534"/>
      <c r="GX25" s="512" t="s">
        <v>512</v>
      </c>
      <c r="GY25" s="558"/>
      <c r="GZ25" s="559"/>
      <c r="HA25" s="548" t="s">
        <v>512</v>
      </c>
      <c r="HB25" s="558"/>
      <c r="HC25" s="559"/>
      <c r="HD25" s="548" t="s">
        <v>512</v>
      </c>
      <c r="HE25" s="606"/>
      <c r="HF25" s="607"/>
      <c r="HG25" s="596" t="s">
        <v>512</v>
      </c>
      <c r="HH25" s="606">
        <v>26893</v>
      </c>
      <c r="HI25" s="607">
        <v>1.02</v>
      </c>
      <c r="HJ25" s="596">
        <v>26365.686274509804</v>
      </c>
      <c r="HK25" s="606">
        <v>22535.62</v>
      </c>
      <c r="HL25" s="607">
        <v>1.1599999999999999</v>
      </c>
      <c r="HM25" s="596">
        <v>22880</v>
      </c>
      <c r="HN25" s="678"/>
      <c r="HO25" s="679"/>
      <c r="HP25" s="668" t="s">
        <v>512</v>
      </c>
      <c r="HQ25" s="678">
        <v>23431.63</v>
      </c>
      <c r="HR25" s="679">
        <v>0.64175824175824203</v>
      </c>
      <c r="HS25" s="668">
        <v>36511.615239726016</v>
      </c>
      <c r="HT25" s="678"/>
      <c r="HU25" s="679"/>
      <c r="HV25" s="668" t="s">
        <v>512</v>
      </c>
      <c r="HW25" s="532">
        <v>12214.08</v>
      </c>
      <c r="HX25" s="534">
        <v>0</v>
      </c>
      <c r="HY25" s="532">
        <v>155268.10999999999</v>
      </c>
      <c r="HZ25" s="534">
        <v>4.1517582417582402</v>
      </c>
      <c r="IA25" s="532">
        <v>2903907.4129999992</v>
      </c>
      <c r="IB25" s="535">
        <v>43098.876499999998</v>
      </c>
      <c r="IC25" s="536">
        <v>261920.11</v>
      </c>
      <c r="ID25" s="536">
        <v>0.16454970372454411</v>
      </c>
      <c r="IE25" s="536" t="b">
        <v>1</v>
      </c>
    </row>
    <row r="26" spans="1:239">
      <c r="A26" s="518"/>
      <c r="B26" s="537" t="s">
        <v>522</v>
      </c>
      <c r="C26" s="538"/>
      <c r="D26" s="538"/>
      <c r="E26" s="538"/>
      <c r="F26" s="538"/>
      <c r="G26" s="538"/>
      <c r="H26" s="538">
        <v>15000</v>
      </c>
      <c r="I26" s="538">
        <v>15000</v>
      </c>
      <c r="J26" s="538"/>
      <c r="K26" s="538"/>
      <c r="L26" s="538"/>
      <c r="M26" s="538">
        <v>189267</v>
      </c>
      <c r="N26" s="538"/>
      <c r="O26" s="538"/>
      <c r="P26" s="538"/>
      <c r="Q26" s="538"/>
      <c r="R26" s="538"/>
      <c r="S26" s="538"/>
      <c r="T26" s="538"/>
      <c r="U26" s="538"/>
      <c r="V26" s="538"/>
      <c r="W26" s="538"/>
      <c r="X26" s="538"/>
      <c r="Y26" s="538"/>
      <c r="Z26" s="538"/>
      <c r="AA26" s="538"/>
      <c r="AB26" s="538"/>
      <c r="AC26" s="538"/>
      <c r="AD26" s="538"/>
      <c r="AE26" s="538"/>
      <c r="AF26" s="538"/>
      <c r="AG26" s="538"/>
      <c r="AH26" s="538"/>
      <c r="AI26" s="538"/>
      <c r="AJ26" s="538"/>
      <c r="AK26" s="538"/>
      <c r="AL26" s="538"/>
      <c r="AM26" s="538"/>
      <c r="AN26" s="538"/>
      <c r="AO26" s="538"/>
      <c r="AP26" s="538"/>
      <c r="AQ26" s="538"/>
      <c r="AR26" s="538"/>
      <c r="AS26" s="538">
        <v>189267</v>
      </c>
      <c r="AT26" s="538"/>
      <c r="AU26" s="538"/>
      <c r="AV26" s="538"/>
      <c r="AW26" s="538"/>
      <c r="AX26" s="538"/>
      <c r="AY26" s="538"/>
      <c r="AZ26" s="538"/>
      <c r="BA26" s="538"/>
      <c r="BB26" s="538"/>
      <c r="BC26" s="538">
        <v>204267</v>
      </c>
      <c r="BD26" s="538">
        <v>41915.08</v>
      </c>
      <c r="BE26" s="538"/>
      <c r="BF26" s="538"/>
      <c r="BG26" s="538"/>
      <c r="BH26" s="538"/>
      <c r="BI26" s="538"/>
      <c r="BJ26" s="538"/>
      <c r="BK26" s="538">
        <v>41915.08</v>
      </c>
      <c r="BL26" s="538">
        <v>3800</v>
      </c>
      <c r="BM26" s="538">
        <v>4751</v>
      </c>
      <c r="BN26" s="511">
        <v>0.20400772228038214</v>
      </c>
      <c r="BO26" s="539">
        <v>846</v>
      </c>
      <c r="BP26" s="538">
        <v>51312.08</v>
      </c>
      <c r="BQ26" s="538">
        <v>1143</v>
      </c>
      <c r="BR26" s="538">
        <v>637</v>
      </c>
      <c r="BS26" s="538">
        <v>775</v>
      </c>
      <c r="BT26" s="538">
        <v>1235</v>
      </c>
      <c r="BU26" s="538">
        <v>3790</v>
      </c>
      <c r="BV26" s="538"/>
      <c r="BW26" s="538"/>
      <c r="BX26" s="538"/>
      <c r="BY26" s="538"/>
      <c r="BZ26" s="538">
        <v>65</v>
      </c>
      <c r="CA26" s="538">
        <v>241</v>
      </c>
      <c r="CB26" s="538">
        <v>510</v>
      </c>
      <c r="CC26" s="538">
        <v>392</v>
      </c>
      <c r="CD26" s="538"/>
      <c r="CE26" s="538"/>
      <c r="CF26" s="538"/>
      <c r="CG26" s="538"/>
      <c r="CH26" s="538">
        <v>62815</v>
      </c>
      <c r="CI26" s="538"/>
      <c r="CJ26" s="538"/>
      <c r="CK26" s="538">
        <v>346</v>
      </c>
      <c r="CL26" s="538"/>
      <c r="CM26" s="538">
        <v>831</v>
      </c>
      <c r="CN26" s="538">
        <v>65200</v>
      </c>
      <c r="CO26" s="538"/>
      <c r="CP26" s="538">
        <v>309</v>
      </c>
      <c r="CQ26" s="538"/>
      <c r="CR26" s="538">
        <v>908</v>
      </c>
      <c r="CS26" s="538"/>
      <c r="CT26" s="538"/>
      <c r="CU26" s="538">
        <v>1217</v>
      </c>
      <c r="CV26" s="538">
        <v>11780.7996</v>
      </c>
      <c r="CW26" s="538">
        <v>133299.87959999999</v>
      </c>
      <c r="CX26" s="511">
        <v>9.694608945360679E-2</v>
      </c>
      <c r="CY26" s="539"/>
      <c r="CZ26" s="538"/>
      <c r="DA26" s="538">
        <v>133299.87959999999</v>
      </c>
      <c r="DB26" s="538">
        <v>204267</v>
      </c>
      <c r="DC26" s="538">
        <v>70967.1204</v>
      </c>
      <c r="DD26" s="538"/>
      <c r="DE26" s="538"/>
      <c r="DF26" s="538"/>
      <c r="DG26" s="538"/>
      <c r="DH26" s="538"/>
      <c r="DI26" s="538"/>
      <c r="DJ26" s="538"/>
      <c r="DK26" s="538"/>
      <c r="DL26" s="538"/>
      <c r="DM26" s="538">
        <v>15000</v>
      </c>
      <c r="DN26" s="538"/>
      <c r="DO26" s="538">
        <v>-15000</v>
      </c>
      <c r="DP26" s="561">
        <v>31359.42</v>
      </c>
      <c r="DQ26" s="562">
        <v>0.87431318681318704</v>
      </c>
      <c r="DR26" s="548">
        <v>35867.490589159454</v>
      </c>
      <c r="DS26" s="561"/>
      <c r="DT26" s="562"/>
      <c r="DU26" s="548" t="s">
        <v>512</v>
      </c>
      <c r="DV26" s="561"/>
      <c r="DW26" s="562"/>
      <c r="DX26" s="548" t="s">
        <v>512</v>
      </c>
      <c r="DY26" s="587"/>
      <c r="DZ26" s="588"/>
      <c r="EA26" s="575" t="s">
        <v>512</v>
      </c>
      <c r="EB26" s="538"/>
      <c r="EC26" s="540"/>
      <c r="ED26" s="512" t="s">
        <v>512</v>
      </c>
      <c r="EE26" s="538"/>
      <c r="EF26" s="540"/>
      <c r="EG26" s="512" t="s">
        <v>512</v>
      </c>
      <c r="EH26" s="538"/>
      <c r="EI26" s="540"/>
      <c r="EJ26" s="512" t="s">
        <v>512</v>
      </c>
      <c r="EK26" s="538"/>
      <c r="EL26" s="540"/>
      <c r="EM26" s="512" t="s">
        <v>512</v>
      </c>
      <c r="EN26" s="538"/>
      <c r="EO26" s="540"/>
      <c r="EP26" s="512" t="s">
        <v>512</v>
      </c>
      <c r="EQ26" s="538"/>
      <c r="ER26" s="540"/>
      <c r="ES26" s="512" t="s">
        <v>512</v>
      </c>
      <c r="ET26" s="538"/>
      <c r="EU26" s="540"/>
      <c r="EV26" s="512" t="s">
        <v>512</v>
      </c>
      <c r="EW26" s="538"/>
      <c r="EX26" s="540"/>
      <c r="EY26" s="512" t="s">
        <v>512</v>
      </c>
      <c r="EZ26" s="538"/>
      <c r="FA26" s="540"/>
      <c r="FB26" s="512" t="s">
        <v>512</v>
      </c>
      <c r="FC26" s="538"/>
      <c r="FD26" s="540"/>
      <c r="FE26" s="512" t="s">
        <v>512</v>
      </c>
      <c r="FF26" s="538"/>
      <c r="FG26" s="540"/>
      <c r="FH26" s="512" t="s">
        <v>512</v>
      </c>
      <c r="FI26" s="538"/>
      <c r="FJ26" s="540"/>
      <c r="FK26" s="512" t="s">
        <v>512</v>
      </c>
      <c r="FL26" s="538"/>
      <c r="FM26" s="540"/>
      <c r="FN26" s="512" t="s">
        <v>512</v>
      </c>
      <c r="FO26" s="538"/>
      <c r="FP26" s="540"/>
      <c r="FQ26" s="512" t="s">
        <v>512</v>
      </c>
      <c r="FR26" s="538"/>
      <c r="FS26" s="540"/>
      <c r="FT26" s="512" t="s">
        <v>512</v>
      </c>
      <c r="FU26" s="538"/>
      <c r="FV26" s="540"/>
      <c r="FW26" s="512" t="s">
        <v>512</v>
      </c>
      <c r="FX26" s="538"/>
      <c r="FY26" s="540"/>
      <c r="FZ26" s="512" t="s">
        <v>512</v>
      </c>
      <c r="GA26" s="538"/>
      <c r="GB26" s="540"/>
      <c r="GC26" s="512" t="s">
        <v>512</v>
      </c>
      <c r="GD26" s="608">
        <v>10201.99</v>
      </c>
      <c r="GE26" s="609">
        <v>0</v>
      </c>
      <c r="GF26" s="596" t="s">
        <v>512</v>
      </c>
      <c r="GG26" s="538"/>
      <c r="GH26" s="540"/>
      <c r="GI26" s="512" t="s">
        <v>512</v>
      </c>
      <c r="GJ26" s="538"/>
      <c r="GK26" s="540"/>
      <c r="GL26" s="512" t="s">
        <v>512</v>
      </c>
      <c r="GM26" s="538"/>
      <c r="GN26" s="540"/>
      <c r="GO26" s="512" t="s">
        <v>512</v>
      </c>
      <c r="GP26" s="538"/>
      <c r="GQ26" s="540"/>
      <c r="GR26" s="512" t="s">
        <v>512</v>
      </c>
      <c r="GS26" s="608"/>
      <c r="GT26" s="609"/>
      <c r="GU26" s="596" t="s">
        <v>512</v>
      </c>
      <c r="GV26" s="538"/>
      <c r="GW26" s="540"/>
      <c r="GX26" s="512" t="s">
        <v>512</v>
      </c>
      <c r="GY26" s="561"/>
      <c r="GZ26" s="562"/>
      <c r="HA26" s="548" t="s">
        <v>512</v>
      </c>
      <c r="HB26" s="561"/>
      <c r="HC26" s="562"/>
      <c r="HD26" s="548" t="s">
        <v>512</v>
      </c>
      <c r="HE26" s="608"/>
      <c r="HF26" s="609"/>
      <c r="HG26" s="596" t="s">
        <v>512</v>
      </c>
      <c r="HH26" s="608"/>
      <c r="HI26" s="609"/>
      <c r="HJ26" s="596" t="s">
        <v>512</v>
      </c>
      <c r="HK26" s="608"/>
      <c r="HL26" s="609"/>
      <c r="HM26" s="596" t="s">
        <v>512</v>
      </c>
      <c r="HN26" s="680">
        <v>210.55</v>
      </c>
      <c r="HO26" s="681">
        <v>1.01648351648352E-2</v>
      </c>
      <c r="HP26" s="668">
        <v>22880</v>
      </c>
      <c r="HQ26" s="680">
        <v>143.12</v>
      </c>
      <c r="HR26" s="681">
        <v>8.2417582417582402E-3</v>
      </c>
      <c r="HS26" s="668">
        <v>22880</v>
      </c>
      <c r="HT26" s="680"/>
      <c r="HU26" s="681"/>
      <c r="HV26" s="668" t="s">
        <v>512</v>
      </c>
      <c r="HW26" s="538"/>
      <c r="HX26" s="540"/>
      <c r="HY26" s="538">
        <v>41915.08</v>
      </c>
      <c r="HZ26" s="540">
        <v>0.89271978021978005</v>
      </c>
      <c r="IA26" s="538">
        <v>1535199.0792</v>
      </c>
      <c r="IB26" s="535">
        <v>11780.7996</v>
      </c>
      <c r="IC26" s="536">
        <v>121519.08</v>
      </c>
      <c r="ID26" s="536">
        <v>9.694608945360679E-2</v>
      </c>
      <c r="IE26" s="536" t="b">
        <v>1</v>
      </c>
    </row>
    <row r="27" spans="1:239">
      <c r="A27" s="518"/>
      <c r="B27" s="537" t="s">
        <v>523</v>
      </c>
      <c r="C27" s="538">
        <v>7571</v>
      </c>
      <c r="D27" s="538"/>
      <c r="E27" s="538"/>
      <c r="F27" s="538">
        <v>7571</v>
      </c>
      <c r="G27" s="538"/>
      <c r="H27" s="538">
        <v>2000</v>
      </c>
      <c r="I27" s="538">
        <v>2000</v>
      </c>
      <c r="J27" s="538"/>
      <c r="K27" s="538"/>
      <c r="L27" s="538"/>
      <c r="M27" s="538">
        <v>293547</v>
      </c>
      <c r="N27" s="538"/>
      <c r="O27" s="538"/>
      <c r="P27" s="538"/>
      <c r="Q27" s="538"/>
      <c r="R27" s="538"/>
      <c r="S27" s="538"/>
      <c r="T27" s="538"/>
      <c r="U27" s="538"/>
      <c r="V27" s="538"/>
      <c r="W27" s="538"/>
      <c r="X27" s="538"/>
      <c r="Y27" s="538"/>
      <c r="Z27" s="538"/>
      <c r="AA27" s="538"/>
      <c r="AB27" s="538"/>
      <c r="AC27" s="538"/>
      <c r="AD27" s="538"/>
      <c r="AE27" s="538"/>
      <c r="AF27" s="538"/>
      <c r="AG27" s="538">
        <v>71400</v>
      </c>
      <c r="AH27" s="538"/>
      <c r="AI27" s="538"/>
      <c r="AJ27" s="538"/>
      <c r="AK27" s="538"/>
      <c r="AL27" s="538"/>
      <c r="AM27" s="538"/>
      <c r="AN27" s="538"/>
      <c r="AO27" s="538"/>
      <c r="AP27" s="538"/>
      <c r="AQ27" s="538"/>
      <c r="AR27" s="538"/>
      <c r="AS27" s="538">
        <v>364947</v>
      </c>
      <c r="AT27" s="538">
        <v>2300</v>
      </c>
      <c r="AU27" s="538"/>
      <c r="AV27" s="538"/>
      <c r="AW27" s="538"/>
      <c r="AX27" s="538"/>
      <c r="AY27" s="538"/>
      <c r="AZ27" s="538"/>
      <c r="BA27" s="538"/>
      <c r="BB27" s="538"/>
      <c r="BC27" s="538">
        <v>376818</v>
      </c>
      <c r="BD27" s="538">
        <v>224934.15</v>
      </c>
      <c r="BE27" s="538"/>
      <c r="BF27" s="538"/>
      <c r="BG27" s="538"/>
      <c r="BH27" s="538"/>
      <c r="BI27" s="538"/>
      <c r="BJ27" s="538"/>
      <c r="BK27" s="538">
        <v>224934.15</v>
      </c>
      <c r="BL27" s="538">
        <v>17817</v>
      </c>
      <c r="BM27" s="538">
        <v>16470</v>
      </c>
      <c r="BN27" s="511">
        <v>0.15243127822075928</v>
      </c>
      <c r="BO27" s="539">
        <v>1289.19</v>
      </c>
      <c r="BP27" s="538">
        <v>260510.34</v>
      </c>
      <c r="BQ27" s="538">
        <v>8152</v>
      </c>
      <c r="BR27" s="538">
        <v>15349</v>
      </c>
      <c r="BS27" s="538">
        <v>12474</v>
      </c>
      <c r="BT27" s="538">
        <v>2445</v>
      </c>
      <c r="BU27" s="538">
        <v>38420</v>
      </c>
      <c r="BV27" s="538">
        <v>8900</v>
      </c>
      <c r="BW27" s="538"/>
      <c r="BX27" s="538"/>
      <c r="BY27" s="538"/>
      <c r="BZ27" s="538">
        <v>225</v>
      </c>
      <c r="CA27" s="538">
        <v>1237</v>
      </c>
      <c r="CB27" s="538">
        <v>10176</v>
      </c>
      <c r="CC27" s="538">
        <v>5027</v>
      </c>
      <c r="CD27" s="538"/>
      <c r="CE27" s="538"/>
      <c r="CF27" s="538"/>
      <c r="CG27" s="538"/>
      <c r="CH27" s="538">
        <v>3159</v>
      </c>
      <c r="CI27" s="538"/>
      <c r="CJ27" s="538"/>
      <c r="CK27" s="538">
        <v>2043</v>
      </c>
      <c r="CL27" s="538"/>
      <c r="CM27" s="538"/>
      <c r="CN27" s="538">
        <v>30767</v>
      </c>
      <c r="CO27" s="538">
        <v>500</v>
      </c>
      <c r="CP27" s="538">
        <v>3558</v>
      </c>
      <c r="CQ27" s="538"/>
      <c r="CR27" s="538">
        <v>7381</v>
      </c>
      <c r="CS27" s="538"/>
      <c r="CT27" s="538"/>
      <c r="CU27" s="538">
        <v>11439</v>
      </c>
      <c r="CV27" s="538">
        <v>59810.869400000003</v>
      </c>
      <c r="CW27" s="538">
        <v>400947.20939999999</v>
      </c>
      <c r="CX27" s="511">
        <v>0.17532834350043155</v>
      </c>
      <c r="CY27" s="539"/>
      <c r="CZ27" s="538"/>
      <c r="DA27" s="538">
        <v>400947.20939999999</v>
      </c>
      <c r="DB27" s="538">
        <v>376818</v>
      </c>
      <c r="DC27" s="538">
        <v>-24129.2094</v>
      </c>
      <c r="DD27" s="538"/>
      <c r="DE27" s="538"/>
      <c r="DF27" s="538"/>
      <c r="DG27" s="538"/>
      <c r="DH27" s="538"/>
      <c r="DI27" s="538"/>
      <c r="DJ27" s="538"/>
      <c r="DK27" s="538"/>
      <c r="DL27" s="538"/>
      <c r="DM27" s="538">
        <v>11871</v>
      </c>
      <c r="DN27" s="538"/>
      <c r="DO27" s="538">
        <v>-11871</v>
      </c>
      <c r="DP27" s="561">
        <v>47352.45</v>
      </c>
      <c r="DQ27" s="562">
        <v>1</v>
      </c>
      <c r="DR27" s="548">
        <v>47352.45</v>
      </c>
      <c r="DS27" s="561"/>
      <c r="DT27" s="562"/>
      <c r="DU27" s="548" t="s">
        <v>512</v>
      </c>
      <c r="DV27" s="561"/>
      <c r="DW27" s="562"/>
      <c r="DX27" s="548" t="s">
        <v>512</v>
      </c>
      <c r="DY27" s="587"/>
      <c r="DZ27" s="588"/>
      <c r="EA27" s="575" t="s">
        <v>512</v>
      </c>
      <c r="EB27" s="538"/>
      <c r="EC27" s="540"/>
      <c r="ED27" s="512" t="s">
        <v>512</v>
      </c>
      <c r="EE27" s="538"/>
      <c r="EF27" s="540"/>
      <c r="EG27" s="512" t="s">
        <v>512</v>
      </c>
      <c r="EH27" s="538"/>
      <c r="EI27" s="540"/>
      <c r="EJ27" s="512" t="s">
        <v>512</v>
      </c>
      <c r="EK27" s="538"/>
      <c r="EL27" s="540"/>
      <c r="EM27" s="512" t="s">
        <v>512</v>
      </c>
      <c r="EN27" s="538"/>
      <c r="EO27" s="540"/>
      <c r="EP27" s="512" t="s">
        <v>512</v>
      </c>
      <c r="EQ27" s="538"/>
      <c r="ER27" s="540"/>
      <c r="ES27" s="512" t="s">
        <v>512</v>
      </c>
      <c r="ET27" s="538"/>
      <c r="EU27" s="540"/>
      <c r="EV27" s="512" t="s">
        <v>512</v>
      </c>
      <c r="EW27" s="538"/>
      <c r="EX27" s="540"/>
      <c r="EY27" s="512" t="s">
        <v>512</v>
      </c>
      <c r="EZ27" s="538"/>
      <c r="FA27" s="540"/>
      <c r="FB27" s="512" t="s">
        <v>512</v>
      </c>
      <c r="FC27" s="538"/>
      <c r="FD27" s="540"/>
      <c r="FE27" s="512" t="s">
        <v>512</v>
      </c>
      <c r="FF27" s="538"/>
      <c r="FG27" s="540"/>
      <c r="FH27" s="512" t="s">
        <v>512</v>
      </c>
      <c r="FI27" s="538"/>
      <c r="FJ27" s="540"/>
      <c r="FK27" s="512" t="s">
        <v>512</v>
      </c>
      <c r="FL27" s="538"/>
      <c r="FM27" s="540"/>
      <c r="FN27" s="512" t="s">
        <v>512</v>
      </c>
      <c r="FO27" s="538"/>
      <c r="FP27" s="540"/>
      <c r="FQ27" s="512" t="s">
        <v>512</v>
      </c>
      <c r="FR27" s="538"/>
      <c r="FS27" s="540"/>
      <c r="FT27" s="512" t="s">
        <v>512</v>
      </c>
      <c r="FU27" s="538"/>
      <c r="FV27" s="540"/>
      <c r="FW27" s="512" t="s">
        <v>512</v>
      </c>
      <c r="FX27" s="538"/>
      <c r="FY27" s="540"/>
      <c r="FZ27" s="512" t="s">
        <v>512</v>
      </c>
      <c r="GA27" s="538"/>
      <c r="GB27" s="540"/>
      <c r="GC27" s="512" t="s">
        <v>512</v>
      </c>
      <c r="GD27" s="608">
        <v>9089.85</v>
      </c>
      <c r="GE27" s="609">
        <v>0</v>
      </c>
      <c r="GF27" s="596" t="s">
        <v>512</v>
      </c>
      <c r="GG27" s="538"/>
      <c r="GH27" s="540"/>
      <c r="GI27" s="512" t="s">
        <v>512</v>
      </c>
      <c r="GJ27" s="538"/>
      <c r="GK27" s="540"/>
      <c r="GL27" s="512" t="s">
        <v>512</v>
      </c>
      <c r="GM27" s="538"/>
      <c r="GN27" s="540"/>
      <c r="GO27" s="512" t="s">
        <v>512</v>
      </c>
      <c r="GP27" s="538"/>
      <c r="GQ27" s="540"/>
      <c r="GR27" s="512" t="s">
        <v>512</v>
      </c>
      <c r="GS27" s="608"/>
      <c r="GT27" s="609"/>
      <c r="GU27" s="596" t="s">
        <v>512</v>
      </c>
      <c r="GV27" s="538"/>
      <c r="GW27" s="540"/>
      <c r="GX27" s="512" t="s">
        <v>512</v>
      </c>
      <c r="GY27" s="561"/>
      <c r="GZ27" s="562"/>
      <c r="HA27" s="548" t="s">
        <v>512</v>
      </c>
      <c r="HB27" s="561"/>
      <c r="HC27" s="562"/>
      <c r="HD27" s="548" t="s">
        <v>512</v>
      </c>
      <c r="HE27" s="608">
        <v>22966.33</v>
      </c>
      <c r="HF27" s="609">
        <v>1.01318681318681</v>
      </c>
      <c r="HG27" s="596">
        <v>22880</v>
      </c>
      <c r="HH27" s="608">
        <v>64278.48</v>
      </c>
      <c r="HI27" s="609">
        <v>2.2146978021977999</v>
      </c>
      <c r="HJ27" s="596">
        <v>29023.589555293711</v>
      </c>
      <c r="HK27" s="608">
        <v>48824.65</v>
      </c>
      <c r="HL27" s="609">
        <v>2.4280219780219801</v>
      </c>
      <c r="HM27" s="596">
        <v>22880</v>
      </c>
      <c r="HN27" s="680"/>
      <c r="HO27" s="681"/>
      <c r="HP27" s="668" t="s">
        <v>512</v>
      </c>
      <c r="HQ27" s="680">
        <v>7449.35</v>
      </c>
      <c r="HR27" s="681">
        <v>0.229120879120879</v>
      </c>
      <c r="HS27" s="668">
        <v>32512.750599520401</v>
      </c>
      <c r="HT27" s="680"/>
      <c r="HU27" s="681"/>
      <c r="HV27" s="668" t="s">
        <v>512</v>
      </c>
      <c r="HW27" s="538">
        <v>24973.040000000001</v>
      </c>
      <c r="HX27" s="540">
        <v>0</v>
      </c>
      <c r="HY27" s="538">
        <v>224934.15</v>
      </c>
      <c r="HZ27" s="540">
        <v>6.8850274725274696</v>
      </c>
      <c r="IA27" s="538">
        <v>3699623.2088000001</v>
      </c>
      <c r="IB27" s="535">
        <v>59810.869400000003</v>
      </c>
      <c r="IC27" s="536">
        <v>341136.33999999997</v>
      </c>
      <c r="ID27" s="536">
        <v>0.17532834350043155</v>
      </c>
      <c r="IE27" s="536" t="b">
        <v>1</v>
      </c>
    </row>
    <row r="28" spans="1:239">
      <c r="A28" s="520" t="s">
        <v>289</v>
      </c>
      <c r="B28" s="520" t="s">
        <v>524</v>
      </c>
      <c r="C28" s="532"/>
      <c r="D28" s="532"/>
      <c r="E28" s="532"/>
      <c r="F28" s="532"/>
      <c r="G28" s="532"/>
      <c r="H28" s="532"/>
      <c r="I28" s="532"/>
      <c r="J28" s="532"/>
      <c r="K28" s="532"/>
      <c r="L28" s="532">
        <v>119055</v>
      </c>
      <c r="M28" s="532">
        <v>40121</v>
      </c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2"/>
      <c r="AA28" s="532"/>
      <c r="AB28" s="532"/>
      <c r="AC28" s="532"/>
      <c r="AD28" s="532"/>
      <c r="AE28" s="532"/>
      <c r="AF28" s="532"/>
      <c r="AG28" s="532"/>
      <c r="AH28" s="532"/>
      <c r="AI28" s="532"/>
      <c r="AJ28" s="532"/>
      <c r="AK28" s="532"/>
      <c r="AL28" s="532"/>
      <c r="AM28" s="532"/>
      <c r="AN28" s="532">
        <v>22718</v>
      </c>
      <c r="AO28" s="532"/>
      <c r="AP28" s="532"/>
      <c r="AQ28" s="532"/>
      <c r="AR28" s="532"/>
      <c r="AS28" s="532">
        <v>181894</v>
      </c>
      <c r="AT28" s="532"/>
      <c r="AU28" s="532"/>
      <c r="AV28" s="532"/>
      <c r="AW28" s="532"/>
      <c r="AX28" s="532"/>
      <c r="AY28" s="532"/>
      <c r="AZ28" s="532">
        <v>27464</v>
      </c>
      <c r="BA28" s="532"/>
      <c r="BB28" s="532"/>
      <c r="BC28" s="532">
        <v>209358</v>
      </c>
      <c r="BD28" s="532">
        <v>73753</v>
      </c>
      <c r="BE28" s="532"/>
      <c r="BF28" s="532"/>
      <c r="BG28" s="532"/>
      <c r="BH28" s="532"/>
      <c r="BI28" s="532"/>
      <c r="BJ28" s="532"/>
      <c r="BK28" s="532">
        <v>73753</v>
      </c>
      <c r="BL28" s="532">
        <v>8403</v>
      </c>
      <c r="BM28" s="532">
        <v>10767</v>
      </c>
      <c r="BN28" s="511">
        <v>0.25992163030656379</v>
      </c>
      <c r="BO28" s="533"/>
      <c r="BP28" s="532">
        <v>92923</v>
      </c>
      <c r="BQ28" s="532">
        <v>855</v>
      </c>
      <c r="BR28" s="532">
        <v>742</v>
      </c>
      <c r="BS28" s="532">
        <v>28210</v>
      </c>
      <c r="BT28" s="532">
        <v>8389</v>
      </c>
      <c r="BU28" s="532">
        <v>38196</v>
      </c>
      <c r="BV28" s="532"/>
      <c r="BW28" s="532"/>
      <c r="BX28" s="532"/>
      <c r="BY28" s="532"/>
      <c r="BZ28" s="532">
        <v>25</v>
      </c>
      <c r="CA28" s="532"/>
      <c r="CB28" s="532"/>
      <c r="CC28" s="532"/>
      <c r="CD28" s="532"/>
      <c r="CE28" s="532"/>
      <c r="CF28" s="532"/>
      <c r="CG28" s="532"/>
      <c r="CH28" s="532">
        <v>4659</v>
      </c>
      <c r="CI28" s="532"/>
      <c r="CJ28" s="532"/>
      <c r="CK28" s="532">
        <v>1730</v>
      </c>
      <c r="CL28" s="532"/>
      <c r="CM28" s="532"/>
      <c r="CN28" s="532">
        <v>6414</v>
      </c>
      <c r="CO28" s="532">
        <v>4684</v>
      </c>
      <c r="CP28" s="532"/>
      <c r="CQ28" s="532"/>
      <c r="CR28" s="532"/>
      <c r="CS28" s="532"/>
      <c r="CT28" s="532"/>
      <c r="CU28" s="532">
        <v>4684</v>
      </c>
      <c r="CV28" s="532">
        <v>12771.089599999999</v>
      </c>
      <c r="CW28" s="532">
        <v>154988.08960000001</v>
      </c>
      <c r="CX28" s="511">
        <v>8.9800021094524562E-2</v>
      </c>
      <c r="CY28" s="533">
        <v>18519</v>
      </c>
      <c r="CZ28" s="532"/>
      <c r="DA28" s="532">
        <v>173507.08960000001</v>
      </c>
      <c r="DB28" s="532">
        <v>209358</v>
      </c>
      <c r="DC28" s="532">
        <v>35850.910400000001</v>
      </c>
      <c r="DD28" s="532"/>
      <c r="DE28" s="532"/>
      <c r="DF28" s="532"/>
      <c r="DG28" s="532"/>
      <c r="DH28" s="532"/>
      <c r="DI28" s="532"/>
      <c r="DJ28" s="532">
        <v>18519</v>
      </c>
      <c r="DK28" s="532">
        <v>18519</v>
      </c>
      <c r="DL28" s="532">
        <v>18519</v>
      </c>
      <c r="DM28" s="532">
        <v>27464</v>
      </c>
      <c r="DN28" s="532"/>
      <c r="DO28" s="532">
        <v>-8945</v>
      </c>
      <c r="DP28" s="558">
        <v>4920</v>
      </c>
      <c r="DQ28" s="559">
        <v>0.05</v>
      </c>
      <c r="DR28" s="548">
        <v>98400</v>
      </c>
      <c r="DS28" s="558"/>
      <c r="DT28" s="559"/>
      <c r="DU28" s="548" t="s">
        <v>512</v>
      </c>
      <c r="DV28" s="558"/>
      <c r="DW28" s="559"/>
      <c r="DX28" s="548" t="s">
        <v>512</v>
      </c>
      <c r="DY28" s="585"/>
      <c r="DZ28" s="586"/>
      <c r="EA28" s="575" t="s">
        <v>512</v>
      </c>
      <c r="EB28" s="532"/>
      <c r="EC28" s="534"/>
      <c r="ED28" s="512" t="s">
        <v>512</v>
      </c>
      <c r="EE28" s="532"/>
      <c r="EF28" s="534"/>
      <c r="EG28" s="512" t="s">
        <v>512</v>
      </c>
      <c r="EH28" s="532"/>
      <c r="EI28" s="534"/>
      <c r="EJ28" s="512" t="s">
        <v>512</v>
      </c>
      <c r="EK28" s="532"/>
      <c r="EL28" s="534"/>
      <c r="EM28" s="512" t="s">
        <v>512</v>
      </c>
      <c r="EN28" s="532"/>
      <c r="EO28" s="534"/>
      <c r="EP28" s="512" t="s">
        <v>512</v>
      </c>
      <c r="EQ28" s="532"/>
      <c r="ER28" s="534"/>
      <c r="ES28" s="512" t="s">
        <v>512</v>
      </c>
      <c r="ET28" s="532"/>
      <c r="EU28" s="534"/>
      <c r="EV28" s="512" t="s">
        <v>512</v>
      </c>
      <c r="EW28" s="532"/>
      <c r="EX28" s="534"/>
      <c r="EY28" s="512" t="s">
        <v>512</v>
      </c>
      <c r="EZ28" s="532"/>
      <c r="FA28" s="534"/>
      <c r="FB28" s="512" t="s">
        <v>512</v>
      </c>
      <c r="FC28" s="532"/>
      <c r="FD28" s="534"/>
      <c r="FE28" s="512" t="s">
        <v>512</v>
      </c>
      <c r="FF28" s="532"/>
      <c r="FG28" s="534"/>
      <c r="FH28" s="512" t="s">
        <v>512</v>
      </c>
      <c r="FI28" s="532"/>
      <c r="FJ28" s="534"/>
      <c r="FK28" s="512" t="s">
        <v>512</v>
      </c>
      <c r="FL28" s="532"/>
      <c r="FM28" s="534"/>
      <c r="FN28" s="512" t="s">
        <v>512</v>
      </c>
      <c r="FO28" s="532"/>
      <c r="FP28" s="534"/>
      <c r="FQ28" s="512" t="s">
        <v>512</v>
      </c>
      <c r="FR28" s="532"/>
      <c r="FS28" s="534"/>
      <c r="FT28" s="512" t="s">
        <v>512</v>
      </c>
      <c r="FU28" s="532"/>
      <c r="FV28" s="534"/>
      <c r="FW28" s="512" t="s">
        <v>512</v>
      </c>
      <c r="FX28" s="532"/>
      <c r="FY28" s="534"/>
      <c r="FZ28" s="512" t="s">
        <v>512</v>
      </c>
      <c r="GA28" s="532"/>
      <c r="GB28" s="534"/>
      <c r="GC28" s="512" t="s">
        <v>512</v>
      </c>
      <c r="GD28" s="606"/>
      <c r="GE28" s="607"/>
      <c r="GF28" s="596" t="s">
        <v>512</v>
      </c>
      <c r="GG28" s="532"/>
      <c r="GH28" s="534"/>
      <c r="GI28" s="512" t="s">
        <v>512</v>
      </c>
      <c r="GJ28" s="532"/>
      <c r="GK28" s="534"/>
      <c r="GL28" s="512" t="s">
        <v>512</v>
      </c>
      <c r="GM28" s="532"/>
      <c r="GN28" s="534"/>
      <c r="GO28" s="512" t="s">
        <v>512</v>
      </c>
      <c r="GP28" s="532"/>
      <c r="GQ28" s="534"/>
      <c r="GR28" s="512" t="s">
        <v>512</v>
      </c>
      <c r="GS28" s="606"/>
      <c r="GT28" s="607"/>
      <c r="GU28" s="596" t="s">
        <v>512</v>
      </c>
      <c r="GV28" s="532"/>
      <c r="GW28" s="534"/>
      <c r="GX28" s="512" t="s">
        <v>512</v>
      </c>
      <c r="GY28" s="558"/>
      <c r="GZ28" s="559"/>
      <c r="HA28" s="548" t="s">
        <v>512</v>
      </c>
      <c r="HB28" s="558">
        <v>10395</v>
      </c>
      <c r="HC28" s="559">
        <v>0.17</v>
      </c>
      <c r="HD28" s="548">
        <v>61147.058823529405</v>
      </c>
      <c r="HE28" s="606"/>
      <c r="HF28" s="607"/>
      <c r="HG28" s="596" t="s">
        <v>512</v>
      </c>
      <c r="HH28" s="606">
        <v>37337</v>
      </c>
      <c r="HI28" s="607">
        <v>0.78</v>
      </c>
      <c r="HJ28" s="596">
        <v>47867.948717948719</v>
      </c>
      <c r="HK28" s="606">
        <v>10507</v>
      </c>
      <c r="HL28" s="607">
        <v>0.32</v>
      </c>
      <c r="HM28" s="596">
        <v>32834.375</v>
      </c>
      <c r="HN28" s="678">
        <v>10594</v>
      </c>
      <c r="HO28" s="679">
        <v>0.27</v>
      </c>
      <c r="HP28" s="668">
        <v>39237.037037037036</v>
      </c>
      <c r="HQ28" s="678"/>
      <c r="HR28" s="679"/>
      <c r="HS28" s="668" t="s">
        <v>512</v>
      </c>
      <c r="HT28" s="678"/>
      <c r="HU28" s="679"/>
      <c r="HV28" s="668" t="s">
        <v>512</v>
      </c>
      <c r="HW28" s="532"/>
      <c r="HX28" s="534"/>
      <c r="HY28" s="532">
        <v>73753</v>
      </c>
      <c r="HZ28" s="534">
        <v>1.59</v>
      </c>
      <c r="IA28" s="532">
        <v>1785373.1791999999</v>
      </c>
      <c r="IB28" s="535">
        <v>12771.089599999999</v>
      </c>
      <c r="IC28" s="536">
        <v>142217</v>
      </c>
      <c r="ID28" s="536">
        <v>8.9800021094524562E-2</v>
      </c>
      <c r="IE28" s="536" t="b">
        <v>1</v>
      </c>
    </row>
    <row r="29" spans="1:239">
      <c r="A29" s="518"/>
      <c r="B29" s="537" t="s">
        <v>525</v>
      </c>
      <c r="C29" s="538"/>
      <c r="D29" s="538"/>
      <c r="E29" s="538">
        <v>31601</v>
      </c>
      <c r="F29" s="538">
        <v>31601</v>
      </c>
      <c r="G29" s="538"/>
      <c r="H29" s="538"/>
      <c r="I29" s="538"/>
      <c r="J29" s="538"/>
      <c r="K29" s="538"/>
      <c r="L29" s="538">
        <v>264253</v>
      </c>
      <c r="M29" s="538">
        <v>89380</v>
      </c>
      <c r="N29" s="538"/>
      <c r="O29" s="538"/>
      <c r="P29" s="538"/>
      <c r="Q29" s="538"/>
      <c r="R29" s="538"/>
      <c r="S29" s="538"/>
      <c r="T29" s="538"/>
      <c r="U29" s="538"/>
      <c r="V29" s="538"/>
      <c r="W29" s="538"/>
      <c r="X29" s="538"/>
      <c r="Y29" s="538"/>
      <c r="Z29" s="538"/>
      <c r="AA29" s="538"/>
      <c r="AB29" s="538"/>
      <c r="AC29" s="538"/>
      <c r="AD29" s="538"/>
      <c r="AE29" s="538"/>
      <c r="AF29" s="538"/>
      <c r="AG29" s="538"/>
      <c r="AH29" s="538"/>
      <c r="AI29" s="538"/>
      <c r="AJ29" s="538"/>
      <c r="AK29" s="538"/>
      <c r="AL29" s="538"/>
      <c r="AM29" s="538"/>
      <c r="AN29" s="538"/>
      <c r="AO29" s="538"/>
      <c r="AP29" s="538"/>
      <c r="AQ29" s="538"/>
      <c r="AR29" s="538"/>
      <c r="AS29" s="538">
        <v>353633</v>
      </c>
      <c r="AT29" s="538"/>
      <c r="AU29" s="538"/>
      <c r="AV29" s="538"/>
      <c r="AW29" s="538"/>
      <c r="AX29" s="538"/>
      <c r="AY29" s="538"/>
      <c r="AZ29" s="538"/>
      <c r="BA29" s="538"/>
      <c r="BB29" s="538"/>
      <c r="BC29" s="538">
        <v>385234</v>
      </c>
      <c r="BD29" s="538">
        <v>172477</v>
      </c>
      <c r="BE29" s="538"/>
      <c r="BF29" s="538"/>
      <c r="BG29" s="538"/>
      <c r="BH29" s="538"/>
      <c r="BI29" s="538"/>
      <c r="BJ29" s="538"/>
      <c r="BK29" s="538">
        <v>172477</v>
      </c>
      <c r="BL29" s="538">
        <v>19649</v>
      </c>
      <c r="BM29" s="538">
        <v>25181</v>
      </c>
      <c r="BN29" s="511">
        <v>0.25991871379952108</v>
      </c>
      <c r="BO29" s="539"/>
      <c r="BP29" s="538">
        <v>217307</v>
      </c>
      <c r="BQ29" s="538">
        <v>5485</v>
      </c>
      <c r="BR29" s="538">
        <v>4766</v>
      </c>
      <c r="BS29" s="538">
        <v>41455</v>
      </c>
      <c r="BT29" s="538">
        <v>5243</v>
      </c>
      <c r="BU29" s="538">
        <v>56949</v>
      </c>
      <c r="BV29" s="538"/>
      <c r="BW29" s="538"/>
      <c r="BX29" s="538"/>
      <c r="BY29" s="538"/>
      <c r="BZ29" s="538">
        <v>1019</v>
      </c>
      <c r="CA29" s="538">
        <v>1562</v>
      </c>
      <c r="CB29" s="538">
        <v>8971</v>
      </c>
      <c r="CC29" s="538">
        <v>8523</v>
      </c>
      <c r="CD29" s="538"/>
      <c r="CE29" s="538"/>
      <c r="CF29" s="538">
        <v>233</v>
      </c>
      <c r="CG29" s="538"/>
      <c r="CH29" s="538">
        <v>1608</v>
      </c>
      <c r="CI29" s="538"/>
      <c r="CJ29" s="538"/>
      <c r="CK29" s="538">
        <v>6865</v>
      </c>
      <c r="CL29" s="538"/>
      <c r="CM29" s="538"/>
      <c r="CN29" s="538">
        <v>28781</v>
      </c>
      <c r="CO29" s="538">
        <v>10842</v>
      </c>
      <c r="CP29" s="538"/>
      <c r="CQ29" s="538"/>
      <c r="CR29" s="538"/>
      <c r="CS29" s="538"/>
      <c r="CT29" s="538"/>
      <c r="CU29" s="538">
        <v>10842</v>
      </c>
      <c r="CV29" s="538">
        <v>28970.0726</v>
      </c>
      <c r="CW29" s="538">
        <v>342849.07260000001</v>
      </c>
      <c r="CX29" s="511">
        <v>9.2296944363910935E-2</v>
      </c>
      <c r="CY29" s="539">
        <v>49880</v>
      </c>
      <c r="CZ29" s="538"/>
      <c r="DA29" s="538">
        <v>392729.07260000001</v>
      </c>
      <c r="DB29" s="538">
        <v>385234</v>
      </c>
      <c r="DC29" s="538">
        <v>-7495.0726000000004</v>
      </c>
      <c r="DD29" s="538"/>
      <c r="DE29" s="538"/>
      <c r="DF29" s="538">
        <v>31607</v>
      </c>
      <c r="DG29" s="538"/>
      <c r="DH29" s="538"/>
      <c r="DI29" s="538"/>
      <c r="DJ29" s="538">
        <v>18273</v>
      </c>
      <c r="DK29" s="538">
        <v>49880</v>
      </c>
      <c r="DL29" s="538">
        <v>49880</v>
      </c>
      <c r="DM29" s="538">
        <v>31601</v>
      </c>
      <c r="DN29" s="538"/>
      <c r="DO29" s="538">
        <v>18279</v>
      </c>
      <c r="DP29" s="561">
        <v>6143</v>
      </c>
      <c r="DQ29" s="562">
        <v>0.06</v>
      </c>
      <c r="DR29" s="548">
        <v>102383.33333333334</v>
      </c>
      <c r="DS29" s="561"/>
      <c r="DT29" s="562"/>
      <c r="DU29" s="548" t="s">
        <v>512</v>
      </c>
      <c r="DV29" s="561"/>
      <c r="DW29" s="562"/>
      <c r="DX29" s="548" t="s">
        <v>512</v>
      </c>
      <c r="DY29" s="587"/>
      <c r="DZ29" s="588"/>
      <c r="EA29" s="575" t="s">
        <v>512</v>
      </c>
      <c r="EB29" s="538"/>
      <c r="EC29" s="540"/>
      <c r="ED29" s="512" t="s">
        <v>512</v>
      </c>
      <c r="EE29" s="538"/>
      <c r="EF29" s="540"/>
      <c r="EG29" s="512" t="s">
        <v>512</v>
      </c>
      <c r="EH29" s="538"/>
      <c r="EI29" s="540"/>
      <c r="EJ29" s="512" t="s">
        <v>512</v>
      </c>
      <c r="EK29" s="538"/>
      <c r="EL29" s="540"/>
      <c r="EM29" s="512" t="s">
        <v>512</v>
      </c>
      <c r="EN29" s="538"/>
      <c r="EO29" s="540"/>
      <c r="EP29" s="512" t="s">
        <v>512</v>
      </c>
      <c r="EQ29" s="538"/>
      <c r="ER29" s="540"/>
      <c r="ES29" s="512" t="s">
        <v>512</v>
      </c>
      <c r="ET29" s="538"/>
      <c r="EU29" s="540"/>
      <c r="EV29" s="512" t="s">
        <v>512</v>
      </c>
      <c r="EW29" s="538"/>
      <c r="EX29" s="540"/>
      <c r="EY29" s="512" t="s">
        <v>512</v>
      </c>
      <c r="EZ29" s="538"/>
      <c r="FA29" s="540"/>
      <c r="FB29" s="512" t="s">
        <v>512</v>
      </c>
      <c r="FC29" s="538"/>
      <c r="FD29" s="540"/>
      <c r="FE29" s="512" t="s">
        <v>512</v>
      </c>
      <c r="FF29" s="538"/>
      <c r="FG29" s="540"/>
      <c r="FH29" s="512" t="s">
        <v>512</v>
      </c>
      <c r="FI29" s="538"/>
      <c r="FJ29" s="540"/>
      <c r="FK29" s="512" t="s">
        <v>512</v>
      </c>
      <c r="FL29" s="538"/>
      <c r="FM29" s="540"/>
      <c r="FN29" s="512" t="s">
        <v>512</v>
      </c>
      <c r="FO29" s="538"/>
      <c r="FP29" s="540"/>
      <c r="FQ29" s="512" t="s">
        <v>512</v>
      </c>
      <c r="FR29" s="538"/>
      <c r="FS29" s="540"/>
      <c r="FT29" s="512" t="s">
        <v>512</v>
      </c>
      <c r="FU29" s="538"/>
      <c r="FV29" s="540"/>
      <c r="FW29" s="512" t="s">
        <v>512</v>
      </c>
      <c r="FX29" s="538"/>
      <c r="FY29" s="540"/>
      <c r="FZ29" s="512" t="s">
        <v>512</v>
      </c>
      <c r="GA29" s="538"/>
      <c r="GB29" s="540"/>
      <c r="GC29" s="512" t="s">
        <v>512</v>
      </c>
      <c r="GD29" s="608"/>
      <c r="GE29" s="609"/>
      <c r="GF29" s="596" t="s">
        <v>512</v>
      </c>
      <c r="GG29" s="538"/>
      <c r="GH29" s="540"/>
      <c r="GI29" s="512" t="s">
        <v>512</v>
      </c>
      <c r="GJ29" s="538"/>
      <c r="GK29" s="540"/>
      <c r="GL29" s="512" t="s">
        <v>512</v>
      </c>
      <c r="GM29" s="538"/>
      <c r="GN29" s="540"/>
      <c r="GO29" s="512" t="s">
        <v>512</v>
      </c>
      <c r="GP29" s="538"/>
      <c r="GQ29" s="540"/>
      <c r="GR29" s="512" t="s">
        <v>512</v>
      </c>
      <c r="GS29" s="608"/>
      <c r="GT29" s="609"/>
      <c r="GU29" s="596" t="s">
        <v>512</v>
      </c>
      <c r="GV29" s="538"/>
      <c r="GW29" s="540"/>
      <c r="GX29" s="512" t="s">
        <v>512</v>
      </c>
      <c r="GY29" s="561"/>
      <c r="GZ29" s="562"/>
      <c r="HA29" s="548" t="s">
        <v>512</v>
      </c>
      <c r="HB29" s="561">
        <v>9550</v>
      </c>
      <c r="HC29" s="562">
        <v>0.15</v>
      </c>
      <c r="HD29" s="548">
        <v>63666.666666666672</v>
      </c>
      <c r="HE29" s="608"/>
      <c r="HF29" s="609"/>
      <c r="HG29" s="596" t="s">
        <v>512</v>
      </c>
      <c r="HH29" s="608">
        <v>10765</v>
      </c>
      <c r="HI29" s="609">
        <v>0.31</v>
      </c>
      <c r="HJ29" s="596">
        <v>34725.806451612902</v>
      </c>
      <c r="HK29" s="608">
        <v>139927</v>
      </c>
      <c r="HL29" s="609">
        <v>4.07</v>
      </c>
      <c r="HM29" s="596">
        <v>34380.098280098275</v>
      </c>
      <c r="HN29" s="680">
        <v>3672</v>
      </c>
      <c r="HO29" s="681">
        <v>0.09</v>
      </c>
      <c r="HP29" s="668">
        <v>40800</v>
      </c>
      <c r="HQ29" s="680"/>
      <c r="HR29" s="681"/>
      <c r="HS29" s="668" t="s">
        <v>512</v>
      </c>
      <c r="HT29" s="680"/>
      <c r="HU29" s="681"/>
      <c r="HV29" s="668" t="s">
        <v>512</v>
      </c>
      <c r="HW29" s="538">
        <v>2420</v>
      </c>
      <c r="HX29" s="540">
        <v>0</v>
      </c>
      <c r="HY29" s="538">
        <v>172477</v>
      </c>
      <c r="HZ29" s="540">
        <v>4.68</v>
      </c>
      <c r="IA29" s="538">
        <v>3692578.1452000001</v>
      </c>
      <c r="IB29" s="535">
        <v>28970.0726</v>
      </c>
      <c r="IC29" s="536">
        <v>313879</v>
      </c>
      <c r="ID29" s="536">
        <v>9.2296944363910935E-2</v>
      </c>
      <c r="IE29" s="536" t="b">
        <v>1</v>
      </c>
    </row>
    <row r="30" spans="1:239">
      <c r="A30" s="520" t="s">
        <v>290</v>
      </c>
      <c r="B30" s="520" t="s">
        <v>513</v>
      </c>
      <c r="C30" s="532"/>
      <c r="D30" s="532"/>
      <c r="E30" s="532">
        <v>4176</v>
      </c>
      <c r="F30" s="532">
        <v>4176</v>
      </c>
      <c r="G30" s="532">
        <v>7800</v>
      </c>
      <c r="H30" s="532"/>
      <c r="I30" s="532">
        <v>7800</v>
      </c>
      <c r="J30" s="532"/>
      <c r="K30" s="532"/>
      <c r="L30" s="532">
        <v>309429</v>
      </c>
      <c r="M30" s="532">
        <v>104277</v>
      </c>
      <c r="N30" s="532"/>
      <c r="O30" s="532"/>
      <c r="P30" s="532"/>
      <c r="Q30" s="532"/>
      <c r="R30" s="532"/>
      <c r="S30" s="532"/>
      <c r="T30" s="532"/>
      <c r="U30" s="532"/>
      <c r="V30" s="532"/>
      <c r="W30" s="532"/>
      <c r="X30" s="532"/>
      <c r="Y30" s="532"/>
      <c r="Z30" s="532"/>
      <c r="AA30" s="532"/>
      <c r="AB30" s="532"/>
      <c r="AC30" s="532"/>
      <c r="AD30" s="532"/>
      <c r="AE30" s="532">
        <v>8899</v>
      </c>
      <c r="AF30" s="532"/>
      <c r="AG30" s="532"/>
      <c r="AH30" s="532"/>
      <c r="AI30" s="532"/>
      <c r="AJ30" s="532"/>
      <c r="AK30" s="532"/>
      <c r="AL30" s="532"/>
      <c r="AM30" s="532"/>
      <c r="AN30" s="532"/>
      <c r="AO30" s="532"/>
      <c r="AP30" s="532"/>
      <c r="AQ30" s="532"/>
      <c r="AR30" s="532"/>
      <c r="AS30" s="532">
        <v>422605</v>
      </c>
      <c r="AT30" s="532"/>
      <c r="AU30" s="532"/>
      <c r="AV30" s="532"/>
      <c r="AW30" s="532">
        <v>2310</v>
      </c>
      <c r="AX30" s="532">
        <v>687</v>
      </c>
      <c r="AY30" s="532"/>
      <c r="AZ30" s="532">
        <v>30620</v>
      </c>
      <c r="BA30" s="532"/>
      <c r="BB30" s="532"/>
      <c r="BC30" s="532">
        <v>468198</v>
      </c>
      <c r="BD30" s="532">
        <v>236604</v>
      </c>
      <c r="BE30" s="532">
        <v>14282</v>
      </c>
      <c r="BF30" s="532"/>
      <c r="BG30" s="532">
        <v>549</v>
      </c>
      <c r="BH30" s="532"/>
      <c r="BI30" s="532">
        <v>14831</v>
      </c>
      <c r="BJ30" s="532"/>
      <c r="BK30" s="532">
        <v>251435</v>
      </c>
      <c r="BL30" s="532">
        <v>28621</v>
      </c>
      <c r="BM30" s="532">
        <v>24570</v>
      </c>
      <c r="BN30" s="511">
        <v>0.21154970469505041</v>
      </c>
      <c r="BO30" s="533">
        <v>6117</v>
      </c>
      <c r="BP30" s="532">
        <v>310743</v>
      </c>
      <c r="BQ30" s="532">
        <v>17861</v>
      </c>
      <c r="BR30" s="532">
        <v>14329</v>
      </c>
      <c r="BS30" s="532">
        <v>13589</v>
      </c>
      <c r="BT30" s="532">
        <v>4690</v>
      </c>
      <c r="BU30" s="532">
        <v>50469</v>
      </c>
      <c r="BV30" s="532"/>
      <c r="BW30" s="532">
        <v>130</v>
      </c>
      <c r="BX30" s="532"/>
      <c r="BY30" s="532"/>
      <c r="BZ30" s="532">
        <v>692</v>
      </c>
      <c r="CA30" s="532">
        <v>816</v>
      </c>
      <c r="CB30" s="532"/>
      <c r="CC30" s="532"/>
      <c r="CD30" s="532"/>
      <c r="CE30" s="532"/>
      <c r="CF30" s="532"/>
      <c r="CG30" s="532"/>
      <c r="CH30" s="532">
        <v>8044</v>
      </c>
      <c r="CI30" s="532"/>
      <c r="CJ30" s="532"/>
      <c r="CK30" s="532">
        <v>3921</v>
      </c>
      <c r="CL30" s="532"/>
      <c r="CM30" s="532"/>
      <c r="CN30" s="532">
        <v>13603</v>
      </c>
      <c r="CO30" s="532">
        <v>15885</v>
      </c>
      <c r="CP30" s="532"/>
      <c r="CQ30" s="532"/>
      <c r="CR30" s="532"/>
      <c r="CS30" s="532"/>
      <c r="CT30" s="532">
        <v>35642</v>
      </c>
      <c r="CU30" s="532">
        <v>51527</v>
      </c>
      <c r="CV30" s="532">
        <v>50475.642699999997</v>
      </c>
      <c r="CW30" s="532">
        <v>476817.64270000003</v>
      </c>
      <c r="CX30" s="511">
        <v>0.16760180400899805</v>
      </c>
      <c r="CY30" s="533">
        <v>10117</v>
      </c>
      <c r="CZ30" s="532"/>
      <c r="DA30" s="532">
        <v>486934.64270000003</v>
      </c>
      <c r="DB30" s="532">
        <v>468198</v>
      </c>
      <c r="DC30" s="532">
        <v>-18736.6427</v>
      </c>
      <c r="DD30" s="532">
        <v>8551</v>
      </c>
      <c r="DE30" s="532"/>
      <c r="DF30" s="532"/>
      <c r="DG30" s="532"/>
      <c r="DH30" s="532"/>
      <c r="DI30" s="532">
        <v>1566</v>
      </c>
      <c r="DJ30" s="532"/>
      <c r="DK30" s="532">
        <v>10117</v>
      </c>
      <c r="DL30" s="532">
        <v>10117</v>
      </c>
      <c r="DM30" s="532">
        <v>37793</v>
      </c>
      <c r="DN30" s="532"/>
      <c r="DO30" s="532">
        <v>-27676</v>
      </c>
      <c r="DP30" s="558">
        <v>40672</v>
      </c>
      <c r="DQ30" s="559">
        <v>0.65</v>
      </c>
      <c r="DR30" s="548">
        <v>62572.307692307688</v>
      </c>
      <c r="DS30" s="558"/>
      <c r="DT30" s="559"/>
      <c r="DU30" s="548" t="s">
        <v>512</v>
      </c>
      <c r="DV30" s="558"/>
      <c r="DW30" s="559"/>
      <c r="DX30" s="548" t="s">
        <v>512</v>
      </c>
      <c r="DY30" s="585"/>
      <c r="DZ30" s="586"/>
      <c r="EA30" s="575" t="s">
        <v>512</v>
      </c>
      <c r="EB30" s="532"/>
      <c r="EC30" s="534"/>
      <c r="ED30" s="512" t="s">
        <v>512</v>
      </c>
      <c r="EE30" s="532"/>
      <c r="EF30" s="534"/>
      <c r="EG30" s="512" t="s">
        <v>512</v>
      </c>
      <c r="EH30" s="532"/>
      <c r="EI30" s="534"/>
      <c r="EJ30" s="512" t="s">
        <v>512</v>
      </c>
      <c r="EK30" s="532"/>
      <c r="EL30" s="534"/>
      <c r="EM30" s="512" t="s">
        <v>512</v>
      </c>
      <c r="EN30" s="532"/>
      <c r="EO30" s="534"/>
      <c r="EP30" s="512" t="s">
        <v>512</v>
      </c>
      <c r="EQ30" s="532"/>
      <c r="ER30" s="534"/>
      <c r="ES30" s="512" t="s">
        <v>512</v>
      </c>
      <c r="ET30" s="532"/>
      <c r="EU30" s="534"/>
      <c r="EV30" s="512" t="s">
        <v>512</v>
      </c>
      <c r="EW30" s="532"/>
      <c r="EX30" s="534"/>
      <c r="EY30" s="512" t="s">
        <v>512</v>
      </c>
      <c r="EZ30" s="532"/>
      <c r="FA30" s="534"/>
      <c r="FB30" s="512" t="s">
        <v>512</v>
      </c>
      <c r="FC30" s="532"/>
      <c r="FD30" s="534"/>
      <c r="FE30" s="512" t="s">
        <v>512</v>
      </c>
      <c r="FF30" s="532"/>
      <c r="FG30" s="534"/>
      <c r="FH30" s="512" t="s">
        <v>512</v>
      </c>
      <c r="FI30" s="532"/>
      <c r="FJ30" s="534"/>
      <c r="FK30" s="512" t="s">
        <v>512</v>
      </c>
      <c r="FL30" s="532"/>
      <c r="FM30" s="534"/>
      <c r="FN30" s="512" t="s">
        <v>512</v>
      </c>
      <c r="FO30" s="532"/>
      <c r="FP30" s="534"/>
      <c r="FQ30" s="512" t="s">
        <v>512</v>
      </c>
      <c r="FR30" s="532"/>
      <c r="FS30" s="534"/>
      <c r="FT30" s="512" t="s">
        <v>512</v>
      </c>
      <c r="FU30" s="532"/>
      <c r="FV30" s="534"/>
      <c r="FW30" s="512" t="s">
        <v>512</v>
      </c>
      <c r="FX30" s="532"/>
      <c r="FY30" s="534"/>
      <c r="FZ30" s="512" t="s">
        <v>512</v>
      </c>
      <c r="GA30" s="532"/>
      <c r="GB30" s="534"/>
      <c r="GC30" s="512" t="s">
        <v>512</v>
      </c>
      <c r="GD30" s="606"/>
      <c r="GE30" s="607"/>
      <c r="GF30" s="596" t="s">
        <v>512</v>
      </c>
      <c r="GG30" s="532"/>
      <c r="GH30" s="534"/>
      <c r="GI30" s="512" t="s">
        <v>512</v>
      </c>
      <c r="GJ30" s="532"/>
      <c r="GK30" s="534"/>
      <c r="GL30" s="512" t="s">
        <v>512</v>
      </c>
      <c r="GM30" s="532"/>
      <c r="GN30" s="534"/>
      <c r="GO30" s="512" t="s">
        <v>512</v>
      </c>
      <c r="GP30" s="532"/>
      <c r="GQ30" s="534"/>
      <c r="GR30" s="512" t="s">
        <v>512</v>
      </c>
      <c r="GS30" s="606"/>
      <c r="GT30" s="607"/>
      <c r="GU30" s="596" t="s">
        <v>512</v>
      </c>
      <c r="GV30" s="532"/>
      <c r="GW30" s="534"/>
      <c r="GX30" s="512" t="s">
        <v>512</v>
      </c>
      <c r="GY30" s="558"/>
      <c r="GZ30" s="559"/>
      <c r="HA30" s="548" t="s">
        <v>512</v>
      </c>
      <c r="HB30" s="558"/>
      <c r="HC30" s="559"/>
      <c r="HD30" s="548" t="s">
        <v>512</v>
      </c>
      <c r="HE30" s="606">
        <v>121506</v>
      </c>
      <c r="HF30" s="607">
        <v>3.07</v>
      </c>
      <c r="HG30" s="596">
        <v>39578.501628664497</v>
      </c>
      <c r="HH30" s="606"/>
      <c r="HI30" s="607"/>
      <c r="HJ30" s="596" t="s">
        <v>512</v>
      </c>
      <c r="HK30" s="606">
        <v>61964</v>
      </c>
      <c r="HL30" s="607">
        <v>2.2999999999999998</v>
      </c>
      <c r="HM30" s="596">
        <v>26940.869565217392</v>
      </c>
      <c r="HN30" s="678">
        <v>12462</v>
      </c>
      <c r="HO30" s="679">
        <v>0.21</v>
      </c>
      <c r="HP30" s="668" t="s">
        <v>512</v>
      </c>
      <c r="HQ30" s="678"/>
      <c r="HR30" s="679"/>
      <c r="HS30" s="668" t="s">
        <v>512</v>
      </c>
      <c r="HT30" s="678"/>
      <c r="HU30" s="679"/>
      <c r="HV30" s="668" t="s">
        <v>512</v>
      </c>
      <c r="HW30" s="532"/>
      <c r="HX30" s="534"/>
      <c r="HY30" s="532">
        <v>236604</v>
      </c>
      <c r="HZ30" s="534">
        <v>6.23</v>
      </c>
      <c r="IA30" s="532">
        <v>4477409.2854000004</v>
      </c>
      <c r="IB30" s="535">
        <v>68444.136370332286</v>
      </c>
      <c r="IC30" s="536">
        <v>408373.5063296677</v>
      </c>
      <c r="ID30" s="536">
        <v>0.16760180400899805</v>
      </c>
      <c r="IE30" s="536" t="b">
        <v>1</v>
      </c>
    </row>
    <row r="31" spans="1:239">
      <c r="A31" s="520" t="s">
        <v>291</v>
      </c>
      <c r="B31" s="520" t="s">
        <v>526</v>
      </c>
      <c r="C31" s="532"/>
      <c r="D31" s="532"/>
      <c r="E31" s="532"/>
      <c r="F31" s="532"/>
      <c r="G31" s="532"/>
      <c r="H31" s="532"/>
      <c r="I31" s="532"/>
      <c r="J31" s="532"/>
      <c r="K31" s="532"/>
      <c r="L31" s="532"/>
      <c r="M31" s="532">
        <v>74483</v>
      </c>
      <c r="N31" s="532"/>
      <c r="O31" s="532"/>
      <c r="P31" s="532"/>
      <c r="Q31" s="532"/>
      <c r="R31" s="532"/>
      <c r="S31" s="532"/>
      <c r="T31" s="532"/>
      <c r="U31" s="532"/>
      <c r="V31" s="532"/>
      <c r="W31" s="532"/>
      <c r="X31" s="532"/>
      <c r="Y31" s="532"/>
      <c r="Z31" s="532"/>
      <c r="AA31" s="532"/>
      <c r="AB31" s="532"/>
      <c r="AC31" s="532"/>
      <c r="AD31" s="532"/>
      <c r="AE31" s="532"/>
      <c r="AF31" s="532"/>
      <c r="AG31" s="532"/>
      <c r="AH31" s="532"/>
      <c r="AI31" s="532"/>
      <c r="AJ31" s="532"/>
      <c r="AK31" s="532"/>
      <c r="AL31" s="532"/>
      <c r="AM31" s="532"/>
      <c r="AN31" s="532"/>
      <c r="AO31" s="532"/>
      <c r="AP31" s="532"/>
      <c r="AQ31" s="532"/>
      <c r="AR31" s="532"/>
      <c r="AS31" s="532">
        <v>74483</v>
      </c>
      <c r="AT31" s="532"/>
      <c r="AU31" s="532"/>
      <c r="AV31" s="532"/>
      <c r="AW31" s="532"/>
      <c r="AX31" s="532"/>
      <c r="AY31" s="532"/>
      <c r="AZ31" s="532"/>
      <c r="BA31" s="532"/>
      <c r="BB31" s="532"/>
      <c r="BC31" s="532">
        <v>74483</v>
      </c>
      <c r="BD31" s="532">
        <v>56651</v>
      </c>
      <c r="BE31" s="532"/>
      <c r="BF31" s="532"/>
      <c r="BG31" s="532"/>
      <c r="BH31" s="532"/>
      <c r="BI31" s="532"/>
      <c r="BJ31" s="532"/>
      <c r="BK31" s="532">
        <v>56651</v>
      </c>
      <c r="BL31" s="532">
        <v>6232</v>
      </c>
      <c r="BM31" s="532">
        <v>7043</v>
      </c>
      <c r="BN31" s="511">
        <v>0.23432949109459675</v>
      </c>
      <c r="BO31" s="533"/>
      <c r="BP31" s="532">
        <v>69926</v>
      </c>
      <c r="BQ31" s="532">
        <v>2977</v>
      </c>
      <c r="BR31" s="532">
        <v>2976</v>
      </c>
      <c r="BS31" s="532">
        <v>3808</v>
      </c>
      <c r="BT31" s="532">
        <v>202</v>
      </c>
      <c r="BU31" s="532">
        <v>9963</v>
      </c>
      <c r="BV31" s="532"/>
      <c r="BW31" s="532"/>
      <c r="BX31" s="532"/>
      <c r="BY31" s="532"/>
      <c r="BZ31" s="532">
        <v>105</v>
      </c>
      <c r="CA31" s="532">
        <v>83</v>
      </c>
      <c r="CB31" s="532">
        <v>76</v>
      </c>
      <c r="CC31" s="532"/>
      <c r="CD31" s="532"/>
      <c r="CE31" s="532"/>
      <c r="CF31" s="532"/>
      <c r="CG31" s="532"/>
      <c r="CH31" s="532"/>
      <c r="CI31" s="532"/>
      <c r="CJ31" s="532"/>
      <c r="CK31" s="532">
        <v>508</v>
      </c>
      <c r="CL31" s="532"/>
      <c r="CM31" s="532"/>
      <c r="CN31" s="532">
        <v>772</v>
      </c>
      <c r="CO31" s="532"/>
      <c r="CP31" s="532"/>
      <c r="CQ31" s="532"/>
      <c r="CR31" s="532">
        <v>923</v>
      </c>
      <c r="CS31" s="532">
        <v>468</v>
      </c>
      <c r="CT31" s="532"/>
      <c r="CU31" s="532">
        <v>1391</v>
      </c>
      <c r="CV31" s="532">
        <v>15964.9789</v>
      </c>
      <c r="CW31" s="532">
        <v>98016.978900000002</v>
      </c>
      <c r="CX31" s="511">
        <v>0.19457147784331888</v>
      </c>
      <c r="CY31" s="533"/>
      <c r="CZ31" s="532"/>
      <c r="DA31" s="532">
        <v>98016.978900000002</v>
      </c>
      <c r="DB31" s="532">
        <v>74483</v>
      </c>
      <c r="DC31" s="532">
        <v>-23533.978899999998</v>
      </c>
      <c r="DD31" s="532"/>
      <c r="DE31" s="532"/>
      <c r="DF31" s="532"/>
      <c r="DG31" s="532"/>
      <c r="DH31" s="532"/>
      <c r="DI31" s="532"/>
      <c r="DJ31" s="532"/>
      <c r="DK31" s="532"/>
      <c r="DL31" s="532"/>
      <c r="DM31" s="532"/>
      <c r="DN31" s="532"/>
      <c r="DO31" s="532"/>
      <c r="DP31" s="558">
        <v>786</v>
      </c>
      <c r="DQ31" s="559">
        <v>0.01</v>
      </c>
      <c r="DR31" s="548">
        <v>78600</v>
      </c>
      <c r="DS31" s="558">
        <v>7539</v>
      </c>
      <c r="DT31" s="559">
        <v>7.0000000000000007E-2</v>
      </c>
      <c r="DU31" s="548">
        <v>107699.99999999999</v>
      </c>
      <c r="DV31" s="558"/>
      <c r="DW31" s="559"/>
      <c r="DX31" s="548" t="s">
        <v>512</v>
      </c>
      <c r="DY31" s="585"/>
      <c r="DZ31" s="586"/>
      <c r="EA31" s="575" t="s">
        <v>512</v>
      </c>
      <c r="EB31" s="532"/>
      <c r="EC31" s="534"/>
      <c r="ED31" s="512" t="s">
        <v>512</v>
      </c>
      <c r="EE31" s="532"/>
      <c r="EF31" s="534"/>
      <c r="EG31" s="512" t="s">
        <v>512</v>
      </c>
      <c r="EH31" s="532"/>
      <c r="EI31" s="534"/>
      <c r="EJ31" s="512" t="s">
        <v>512</v>
      </c>
      <c r="EK31" s="532"/>
      <c r="EL31" s="534"/>
      <c r="EM31" s="512" t="s">
        <v>512</v>
      </c>
      <c r="EN31" s="532"/>
      <c r="EO31" s="534"/>
      <c r="EP31" s="512" t="s">
        <v>512</v>
      </c>
      <c r="EQ31" s="532"/>
      <c r="ER31" s="534"/>
      <c r="ES31" s="512" t="s">
        <v>512</v>
      </c>
      <c r="ET31" s="532"/>
      <c r="EU31" s="534"/>
      <c r="EV31" s="512" t="s">
        <v>512</v>
      </c>
      <c r="EW31" s="532"/>
      <c r="EX31" s="534"/>
      <c r="EY31" s="512" t="s">
        <v>512</v>
      </c>
      <c r="EZ31" s="532"/>
      <c r="FA31" s="534"/>
      <c r="FB31" s="512" t="s">
        <v>512</v>
      </c>
      <c r="FC31" s="532"/>
      <c r="FD31" s="534"/>
      <c r="FE31" s="512" t="s">
        <v>512</v>
      </c>
      <c r="FF31" s="532"/>
      <c r="FG31" s="534"/>
      <c r="FH31" s="512" t="s">
        <v>512</v>
      </c>
      <c r="FI31" s="532"/>
      <c r="FJ31" s="534"/>
      <c r="FK31" s="512" t="s">
        <v>512</v>
      </c>
      <c r="FL31" s="532"/>
      <c r="FM31" s="534"/>
      <c r="FN31" s="512" t="s">
        <v>512</v>
      </c>
      <c r="FO31" s="532"/>
      <c r="FP31" s="534"/>
      <c r="FQ31" s="512" t="s">
        <v>512</v>
      </c>
      <c r="FR31" s="532"/>
      <c r="FS31" s="534"/>
      <c r="FT31" s="512" t="s">
        <v>512</v>
      </c>
      <c r="FU31" s="532"/>
      <c r="FV31" s="534"/>
      <c r="FW31" s="512" t="s">
        <v>512</v>
      </c>
      <c r="FX31" s="532"/>
      <c r="FY31" s="534"/>
      <c r="FZ31" s="512" t="s">
        <v>512</v>
      </c>
      <c r="GA31" s="532"/>
      <c r="GB31" s="534"/>
      <c r="GC31" s="512" t="s">
        <v>512</v>
      </c>
      <c r="GD31" s="606"/>
      <c r="GE31" s="607"/>
      <c r="GF31" s="596" t="s">
        <v>512</v>
      </c>
      <c r="GG31" s="532"/>
      <c r="GH31" s="534"/>
      <c r="GI31" s="512" t="s">
        <v>512</v>
      </c>
      <c r="GJ31" s="532"/>
      <c r="GK31" s="534"/>
      <c r="GL31" s="512" t="s">
        <v>512</v>
      </c>
      <c r="GM31" s="532"/>
      <c r="GN31" s="534"/>
      <c r="GO31" s="512" t="s">
        <v>512</v>
      </c>
      <c r="GP31" s="532"/>
      <c r="GQ31" s="534"/>
      <c r="GR31" s="512" t="s">
        <v>512</v>
      </c>
      <c r="GS31" s="606"/>
      <c r="GT31" s="607"/>
      <c r="GU31" s="596" t="s">
        <v>512</v>
      </c>
      <c r="GV31" s="532"/>
      <c r="GW31" s="534"/>
      <c r="GX31" s="512" t="s">
        <v>512</v>
      </c>
      <c r="GY31" s="558"/>
      <c r="GZ31" s="559"/>
      <c r="HA31" s="548" t="s">
        <v>512</v>
      </c>
      <c r="HB31" s="558">
        <v>6346</v>
      </c>
      <c r="HC31" s="559">
        <v>0.13</v>
      </c>
      <c r="HD31" s="548">
        <v>48815.384615384617</v>
      </c>
      <c r="HE31" s="606"/>
      <c r="HF31" s="607"/>
      <c r="HG31" s="596" t="s">
        <v>512</v>
      </c>
      <c r="HH31" s="606"/>
      <c r="HI31" s="607"/>
      <c r="HJ31" s="596" t="s">
        <v>512</v>
      </c>
      <c r="HK31" s="606">
        <v>41980</v>
      </c>
      <c r="HL31" s="607">
        <v>1.44</v>
      </c>
      <c r="HM31" s="596">
        <v>29152.777777777777</v>
      </c>
      <c r="HN31" s="678"/>
      <c r="HO31" s="679"/>
      <c r="HP31" s="668" t="s">
        <v>512</v>
      </c>
      <c r="HQ31" s="678"/>
      <c r="HR31" s="679"/>
      <c r="HS31" s="668" t="s">
        <v>512</v>
      </c>
      <c r="HT31" s="678"/>
      <c r="HU31" s="679"/>
      <c r="HV31" s="668" t="s">
        <v>512</v>
      </c>
      <c r="HW31" s="532"/>
      <c r="HX31" s="534"/>
      <c r="HY31" s="532">
        <v>56651</v>
      </c>
      <c r="HZ31" s="534">
        <v>1.65</v>
      </c>
      <c r="IA31" s="532">
        <v>820453.95779999997</v>
      </c>
      <c r="IB31" s="535">
        <v>15964.9789</v>
      </c>
      <c r="IC31" s="536">
        <v>82052</v>
      </c>
      <c r="ID31" s="536">
        <v>0.19457147784331888</v>
      </c>
      <c r="IE31" s="536" t="b">
        <v>1</v>
      </c>
    </row>
    <row r="32" spans="1:239">
      <c r="A32" s="520" t="s">
        <v>292</v>
      </c>
      <c r="B32" s="520" t="s">
        <v>527</v>
      </c>
      <c r="C32" s="532">
        <v>10039</v>
      </c>
      <c r="D32" s="532"/>
      <c r="E32" s="532">
        <v>19542</v>
      </c>
      <c r="F32" s="532">
        <v>29581</v>
      </c>
      <c r="G32" s="532"/>
      <c r="H32" s="532"/>
      <c r="I32" s="532"/>
      <c r="J32" s="532"/>
      <c r="K32" s="532"/>
      <c r="L32" s="532">
        <v>530450</v>
      </c>
      <c r="M32" s="532">
        <v>178760</v>
      </c>
      <c r="N32" s="532"/>
      <c r="O32" s="532"/>
      <c r="P32" s="532"/>
      <c r="Q32" s="532"/>
      <c r="R32" s="532"/>
      <c r="S32" s="532"/>
      <c r="T32" s="532"/>
      <c r="U32" s="532"/>
      <c r="V32" s="532"/>
      <c r="W32" s="532"/>
      <c r="X32" s="532"/>
      <c r="Y32" s="532">
        <v>22154</v>
      </c>
      <c r="Z32" s="532"/>
      <c r="AA32" s="532"/>
      <c r="AB32" s="532"/>
      <c r="AC32" s="532"/>
      <c r="AD32" s="532"/>
      <c r="AE32" s="532"/>
      <c r="AF32" s="532"/>
      <c r="AG32" s="532"/>
      <c r="AH32" s="532"/>
      <c r="AI32" s="532"/>
      <c r="AJ32" s="532"/>
      <c r="AK32" s="532"/>
      <c r="AL32" s="532"/>
      <c r="AM32" s="532"/>
      <c r="AN32" s="532">
        <v>464</v>
      </c>
      <c r="AO32" s="532"/>
      <c r="AP32" s="532"/>
      <c r="AQ32" s="532"/>
      <c r="AR32" s="532"/>
      <c r="AS32" s="532">
        <v>731828</v>
      </c>
      <c r="AT32" s="532">
        <v>409</v>
      </c>
      <c r="AU32" s="532"/>
      <c r="AV32" s="532"/>
      <c r="AW32" s="532"/>
      <c r="AX32" s="532"/>
      <c r="AY32" s="532"/>
      <c r="AZ32" s="532">
        <v>4833.33</v>
      </c>
      <c r="BA32" s="532"/>
      <c r="BB32" s="532">
        <v>38202</v>
      </c>
      <c r="BC32" s="532">
        <v>804853.33</v>
      </c>
      <c r="BD32" s="532">
        <v>421299</v>
      </c>
      <c r="BE32" s="532">
        <v>1475</v>
      </c>
      <c r="BF32" s="532"/>
      <c r="BG32" s="532"/>
      <c r="BH32" s="532"/>
      <c r="BI32" s="532">
        <v>1475</v>
      </c>
      <c r="BJ32" s="532"/>
      <c r="BK32" s="532">
        <v>422774</v>
      </c>
      <c r="BL32" s="532">
        <v>43817</v>
      </c>
      <c r="BM32" s="532">
        <v>30744</v>
      </c>
      <c r="BN32" s="511">
        <v>0.17636136564689409</v>
      </c>
      <c r="BO32" s="533"/>
      <c r="BP32" s="532">
        <v>497335</v>
      </c>
      <c r="BQ32" s="532">
        <v>1407</v>
      </c>
      <c r="BR32" s="532">
        <v>11114</v>
      </c>
      <c r="BS32" s="532">
        <v>72023</v>
      </c>
      <c r="BT32" s="532">
        <v>1985</v>
      </c>
      <c r="BU32" s="532">
        <v>86529</v>
      </c>
      <c r="BV32" s="532"/>
      <c r="BW32" s="532"/>
      <c r="BX32" s="532"/>
      <c r="BY32" s="532"/>
      <c r="BZ32" s="532">
        <v>325</v>
      </c>
      <c r="CA32" s="532">
        <v>3575</v>
      </c>
      <c r="CB32" s="532">
        <v>12087</v>
      </c>
      <c r="CC32" s="532">
        <v>712</v>
      </c>
      <c r="CD32" s="532"/>
      <c r="CE32" s="532"/>
      <c r="CF32" s="532"/>
      <c r="CG32" s="532">
        <v>1950</v>
      </c>
      <c r="CH32" s="532">
        <v>802</v>
      </c>
      <c r="CI32" s="532"/>
      <c r="CJ32" s="532"/>
      <c r="CK32" s="532">
        <v>570</v>
      </c>
      <c r="CL32" s="532"/>
      <c r="CM32" s="532"/>
      <c r="CN32" s="532">
        <v>20021</v>
      </c>
      <c r="CO32" s="532"/>
      <c r="CP32" s="532">
        <v>5621</v>
      </c>
      <c r="CQ32" s="532">
        <v>670</v>
      </c>
      <c r="CR32" s="532">
        <v>14361</v>
      </c>
      <c r="CS32" s="532">
        <v>2239</v>
      </c>
      <c r="CT32" s="532"/>
      <c r="CU32" s="532">
        <v>22891</v>
      </c>
      <c r="CV32" s="532">
        <v>144722.3597</v>
      </c>
      <c r="CW32" s="532">
        <v>771498.35970000003</v>
      </c>
      <c r="CX32" s="511">
        <v>0.23431666703752782</v>
      </c>
      <c r="CY32" s="533">
        <v>9206</v>
      </c>
      <c r="CZ32" s="532">
        <v>1549</v>
      </c>
      <c r="DA32" s="532">
        <v>782253.35970000003</v>
      </c>
      <c r="DB32" s="532">
        <v>804853.33</v>
      </c>
      <c r="DC32" s="532">
        <v>22599.970300000001</v>
      </c>
      <c r="DD32" s="532"/>
      <c r="DE32" s="532"/>
      <c r="DF32" s="532">
        <v>342</v>
      </c>
      <c r="DG32" s="532"/>
      <c r="DH32" s="532"/>
      <c r="DI32" s="532"/>
      <c r="DJ32" s="532">
        <v>8864</v>
      </c>
      <c r="DK32" s="532">
        <v>9206</v>
      </c>
      <c r="DL32" s="532">
        <v>10755</v>
      </c>
      <c r="DM32" s="532">
        <v>73025.33</v>
      </c>
      <c r="DN32" s="532">
        <v>8864</v>
      </c>
      <c r="DO32" s="532">
        <v>-71134.33</v>
      </c>
      <c r="DP32" s="558">
        <v>69917</v>
      </c>
      <c r="DQ32" s="559">
        <v>1.58</v>
      </c>
      <c r="DR32" s="548">
        <v>44251.265822784808</v>
      </c>
      <c r="DS32" s="558">
        <v>12497</v>
      </c>
      <c r="DT32" s="559">
        <v>0.27</v>
      </c>
      <c r="DU32" s="548">
        <v>46285.185185185182</v>
      </c>
      <c r="DV32" s="558"/>
      <c r="DW32" s="559"/>
      <c r="DX32" s="548" t="s">
        <v>512</v>
      </c>
      <c r="DY32" s="585"/>
      <c r="DZ32" s="586"/>
      <c r="EA32" s="575" t="s">
        <v>512</v>
      </c>
      <c r="EB32" s="532"/>
      <c r="EC32" s="534"/>
      <c r="ED32" s="512" t="s">
        <v>512</v>
      </c>
      <c r="EE32" s="532"/>
      <c r="EF32" s="534"/>
      <c r="EG32" s="512" t="s">
        <v>512</v>
      </c>
      <c r="EH32" s="532"/>
      <c r="EI32" s="534"/>
      <c r="EJ32" s="512" t="s">
        <v>512</v>
      </c>
      <c r="EK32" s="532"/>
      <c r="EL32" s="534"/>
      <c r="EM32" s="512" t="s">
        <v>512</v>
      </c>
      <c r="EN32" s="532"/>
      <c r="EO32" s="534"/>
      <c r="EP32" s="512" t="s">
        <v>512</v>
      </c>
      <c r="EQ32" s="532"/>
      <c r="ER32" s="534"/>
      <c r="ES32" s="512" t="s">
        <v>512</v>
      </c>
      <c r="ET32" s="532"/>
      <c r="EU32" s="534"/>
      <c r="EV32" s="512" t="s">
        <v>512</v>
      </c>
      <c r="EW32" s="532"/>
      <c r="EX32" s="534"/>
      <c r="EY32" s="512" t="s">
        <v>512</v>
      </c>
      <c r="EZ32" s="532"/>
      <c r="FA32" s="534"/>
      <c r="FB32" s="512" t="s">
        <v>512</v>
      </c>
      <c r="FC32" s="532"/>
      <c r="FD32" s="534"/>
      <c r="FE32" s="512" t="s">
        <v>512</v>
      </c>
      <c r="FF32" s="532"/>
      <c r="FG32" s="534"/>
      <c r="FH32" s="512" t="s">
        <v>512</v>
      </c>
      <c r="FI32" s="532"/>
      <c r="FJ32" s="534"/>
      <c r="FK32" s="512" t="s">
        <v>512</v>
      </c>
      <c r="FL32" s="532"/>
      <c r="FM32" s="534"/>
      <c r="FN32" s="512" t="s">
        <v>512</v>
      </c>
      <c r="FO32" s="532"/>
      <c r="FP32" s="534"/>
      <c r="FQ32" s="512" t="s">
        <v>512</v>
      </c>
      <c r="FR32" s="532"/>
      <c r="FS32" s="534"/>
      <c r="FT32" s="512" t="s">
        <v>512</v>
      </c>
      <c r="FU32" s="532"/>
      <c r="FV32" s="534"/>
      <c r="FW32" s="512" t="s">
        <v>512</v>
      </c>
      <c r="FX32" s="532"/>
      <c r="FY32" s="534"/>
      <c r="FZ32" s="512" t="s">
        <v>512</v>
      </c>
      <c r="GA32" s="532"/>
      <c r="GB32" s="534"/>
      <c r="GC32" s="512" t="s">
        <v>512</v>
      </c>
      <c r="GD32" s="606"/>
      <c r="GE32" s="607"/>
      <c r="GF32" s="596" t="s">
        <v>512</v>
      </c>
      <c r="GG32" s="532"/>
      <c r="GH32" s="534"/>
      <c r="GI32" s="512" t="s">
        <v>512</v>
      </c>
      <c r="GJ32" s="532"/>
      <c r="GK32" s="534"/>
      <c r="GL32" s="512" t="s">
        <v>512</v>
      </c>
      <c r="GM32" s="532"/>
      <c r="GN32" s="534"/>
      <c r="GO32" s="512" t="s">
        <v>512</v>
      </c>
      <c r="GP32" s="532"/>
      <c r="GQ32" s="534"/>
      <c r="GR32" s="512" t="s">
        <v>512</v>
      </c>
      <c r="GS32" s="606">
        <v>27149</v>
      </c>
      <c r="GT32" s="607">
        <v>0.71</v>
      </c>
      <c r="GU32" s="596">
        <v>38238.028169014084</v>
      </c>
      <c r="GV32" s="532"/>
      <c r="GW32" s="534"/>
      <c r="GX32" s="512" t="s">
        <v>512</v>
      </c>
      <c r="GY32" s="558">
        <v>132335</v>
      </c>
      <c r="GZ32" s="559">
        <v>4.33</v>
      </c>
      <c r="HA32" s="548">
        <v>30562.355658198612</v>
      </c>
      <c r="HB32" s="558"/>
      <c r="HC32" s="559"/>
      <c r="HD32" s="548" t="s">
        <v>512</v>
      </c>
      <c r="HE32" s="606"/>
      <c r="HF32" s="607"/>
      <c r="HG32" s="596" t="s">
        <v>512</v>
      </c>
      <c r="HH32" s="606">
        <v>56247</v>
      </c>
      <c r="HI32" s="607">
        <v>2.0499999999999998</v>
      </c>
      <c r="HJ32" s="596">
        <v>27437.560975609758</v>
      </c>
      <c r="HK32" s="606"/>
      <c r="HL32" s="607"/>
      <c r="HM32" s="596" t="s">
        <v>512</v>
      </c>
      <c r="HN32" s="678"/>
      <c r="HO32" s="679"/>
      <c r="HP32" s="668" t="s">
        <v>512</v>
      </c>
      <c r="HQ32" s="678"/>
      <c r="HR32" s="679"/>
      <c r="HS32" s="668" t="s">
        <v>512</v>
      </c>
      <c r="HT32" s="678"/>
      <c r="HU32" s="679"/>
      <c r="HV32" s="668" t="s">
        <v>512</v>
      </c>
      <c r="HW32" s="532">
        <v>123154</v>
      </c>
      <c r="HX32" s="534">
        <v>0</v>
      </c>
      <c r="HY32" s="532">
        <v>421299</v>
      </c>
      <c r="HZ32" s="534">
        <v>8.94</v>
      </c>
      <c r="IA32" s="532">
        <v>7468119.0394000001</v>
      </c>
      <c r="IB32" s="535">
        <v>146457.49271432916</v>
      </c>
      <c r="IC32" s="536">
        <v>625040.86698567087</v>
      </c>
      <c r="ID32" s="536">
        <v>0.23431666703752782</v>
      </c>
      <c r="IE32" s="536" t="b">
        <v>1</v>
      </c>
    </row>
    <row r="33" spans="1:239">
      <c r="A33" s="520" t="s">
        <v>293</v>
      </c>
      <c r="B33" s="520" t="s">
        <v>514</v>
      </c>
      <c r="C33" s="532">
        <v>2121</v>
      </c>
      <c r="D33" s="532"/>
      <c r="E33" s="532">
        <v>4325</v>
      </c>
      <c r="F33" s="532">
        <v>6446</v>
      </c>
      <c r="G33" s="532"/>
      <c r="H33" s="532"/>
      <c r="I33" s="532"/>
      <c r="J33" s="532"/>
      <c r="K33" s="532"/>
      <c r="L33" s="532"/>
      <c r="M33" s="532">
        <v>551538</v>
      </c>
      <c r="N33" s="532"/>
      <c r="O33" s="532"/>
      <c r="P33" s="532"/>
      <c r="Q33" s="532"/>
      <c r="R33" s="532"/>
      <c r="S33" s="532"/>
      <c r="T33" s="532"/>
      <c r="U33" s="532"/>
      <c r="V33" s="532"/>
      <c r="W33" s="532"/>
      <c r="X33" s="532"/>
      <c r="Y33" s="532"/>
      <c r="Z33" s="532"/>
      <c r="AA33" s="532"/>
      <c r="AB33" s="532"/>
      <c r="AC33" s="532"/>
      <c r="AD33" s="532"/>
      <c r="AE33" s="532"/>
      <c r="AF33" s="532"/>
      <c r="AG33" s="532"/>
      <c r="AH33" s="532"/>
      <c r="AI33" s="532"/>
      <c r="AJ33" s="532"/>
      <c r="AK33" s="532"/>
      <c r="AL33" s="532"/>
      <c r="AM33" s="532"/>
      <c r="AN33" s="532"/>
      <c r="AO33" s="532"/>
      <c r="AP33" s="532"/>
      <c r="AQ33" s="532"/>
      <c r="AR33" s="532"/>
      <c r="AS33" s="532">
        <v>551538</v>
      </c>
      <c r="AT33" s="532"/>
      <c r="AU33" s="532"/>
      <c r="AV33" s="532"/>
      <c r="AW33" s="532"/>
      <c r="AX33" s="532"/>
      <c r="AY33" s="532">
        <v>3501</v>
      </c>
      <c r="AZ33" s="532"/>
      <c r="BA33" s="532"/>
      <c r="BB33" s="532"/>
      <c r="BC33" s="532">
        <v>561485</v>
      </c>
      <c r="BD33" s="532">
        <v>128688</v>
      </c>
      <c r="BE33" s="532"/>
      <c r="BF33" s="532"/>
      <c r="BG33" s="532">
        <v>8340</v>
      </c>
      <c r="BH33" s="532">
        <v>1298</v>
      </c>
      <c r="BI33" s="532">
        <v>9638</v>
      </c>
      <c r="BJ33" s="532"/>
      <c r="BK33" s="532">
        <v>138326</v>
      </c>
      <c r="BL33" s="532">
        <v>13377</v>
      </c>
      <c r="BM33" s="532">
        <v>5861</v>
      </c>
      <c r="BN33" s="511">
        <v>0.13907725228807311</v>
      </c>
      <c r="BO33" s="533">
        <v>-2712</v>
      </c>
      <c r="BP33" s="532">
        <v>154852</v>
      </c>
      <c r="BQ33" s="532">
        <v>2039</v>
      </c>
      <c r="BR33" s="532">
        <v>6324</v>
      </c>
      <c r="BS33" s="532">
        <v>19896</v>
      </c>
      <c r="BT33" s="532">
        <v>486</v>
      </c>
      <c r="BU33" s="532">
        <v>28745</v>
      </c>
      <c r="BV33" s="532"/>
      <c r="BW33" s="532"/>
      <c r="BX33" s="532"/>
      <c r="BY33" s="532"/>
      <c r="BZ33" s="532">
        <v>720</v>
      </c>
      <c r="CA33" s="532">
        <v>7269</v>
      </c>
      <c r="CB33" s="532"/>
      <c r="CC33" s="532"/>
      <c r="CD33" s="532"/>
      <c r="CE33" s="532"/>
      <c r="CF33" s="532"/>
      <c r="CG33" s="532"/>
      <c r="CH33" s="532">
        <v>192675</v>
      </c>
      <c r="CI33" s="532"/>
      <c r="CJ33" s="532"/>
      <c r="CK33" s="532">
        <v>2142</v>
      </c>
      <c r="CL33" s="532"/>
      <c r="CM33" s="532"/>
      <c r="CN33" s="532">
        <v>202806</v>
      </c>
      <c r="CO33" s="532">
        <v>20955</v>
      </c>
      <c r="CP33" s="532"/>
      <c r="CQ33" s="532">
        <v>2199</v>
      </c>
      <c r="CR33" s="532"/>
      <c r="CS33" s="532">
        <v>3181</v>
      </c>
      <c r="CT33" s="532"/>
      <c r="CU33" s="532">
        <v>26335</v>
      </c>
      <c r="CV33" s="532">
        <v>60654.612200000003</v>
      </c>
      <c r="CW33" s="532">
        <v>473392.61219999997</v>
      </c>
      <c r="CX33" s="511">
        <v>0.17829827462173456</v>
      </c>
      <c r="CY33" s="533">
        <v>4325</v>
      </c>
      <c r="CZ33" s="532">
        <v>5622</v>
      </c>
      <c r="DA33" s="532">
        <v>483339.61219999997</v>
      </c>
      <c r="DB33" s="532">
        <v>561485</v>
      </c>
      <c r="DC33" s="532">
        <v>78145.387799999997</v>
      </c>
      <c r="DD33" s="532"/>
      <c r="DE33" s="532"/>
      <c r="DF33" s="532"/>
      <c r="DG33" s="532"/>
      <c r="DH33" s="532"/>
      <c r="DI33" s="532">
        <v>4325</v>
      </c>
      <c r="DJ33" s="532"/>
      <c r="DK33" s="532">
        <v>4325</v>
      </c>
      <c r="DL33" s="532">
        <v>9947</v>
      </c>
      <c r="DM33" s="532">
        <v>9947</v>
      </c>
      <c r="DN33" s="532"/>
      <c r="DO33" s="532"/>
      <c r="DP33" s="558">
        <v>13681</v>
      </c>
      <c r="DQ33" s="559">
        <v>0.16</v>
      </c>
      <c r="DR33" s="548">
        <v>85506.25</v>
      </c>
      <c r="DS33" s="558">
        <v>30026</v>
      </c>
      <c r="DT33" s="559">
        <v>0.17</v>
      </c>
      <c r="DU33" s="548" t="s">
        <v>512</v>
      </c>
      <c r="DV33" s="558"/>
      <c r="DW33" s="559"/>
      <c r="DX33" s="548" t="s">
        <v>512</v>
      </c>
      <c r="DY33" s="585"/>
      <c r="DZ33" s="586"/>
      <c r="EA33" s="575" t="s">
        <v>512</v>
      </c>
      <c r="EB33" s="532"/>
      <c r="EC33" s="534"/>
      <c r="ED33" s="512" t="s">
        <v>512</v>
      </c>
      <c r="EE33" s="532"/>
      <c r="EF33" s="534"/>
      <c r="EG33" s="512" t="s">
        <v>512</v>
      </c>
      <c r="EH33" s="532"/>
      <c r="EI33" s="534"/>
      <c r="EJ33" s="512" t="s">
        <v>512</v>
      </c>
      <c r="EK33" s="532"/>
      <c r="EL33" s="534"/>
      <c r="EM33" s="512" t="s">
        <v>512</v>
      </c>
      <c r="EN33" s="532"/>
      <c r="EO33" s="534"/>
      <c r="EP33" s="512" t="s">
        <v>512</v>
      </c>
      <c r="EQ33" s="532"/>
      <c r="ER33" s="534"/>
      <c r="ES33" s="512" t="s">
        <v>512</v>
      </c>
      <c r="ET33" s="532"/>
      <c r="EU33" s="534"/>
      <c r="EV33" s="512" t="s">
        <v>512</v>
      </c>
      <c r="EW33" s="532"/>
      <c r="EX33" s="534"/>
      <c r="EY33" s="512" t="s">
        <v>512</v>
      </c>
      <c r="EZ33" s="532"/>
      <c r="FA33" s="534"/>
      <c r="FB33" s="512" t="s">
        <v>512</v>
      </c>
      <c r="FC33" s="532"/>
      <c r="FD33" s="534"/>
      <c r="FE33" s="512" t="s">
        <v>512</v>
      </c>
      <c r="FF33" s="532"/>
      <c r="FG33" s="534"/>
      <c r="FH33" s="512" t="s">
        <v>512</v>
      </c>
      <c r="FI33" s="532"/>
      <c r="FJ33" s="534"/>
      <c r="FK33" s="512" t="s">
        <v>512</v>
      </c>
      <c r="FL33" s="532"/>
      <c r="FM33" s="534"/>
      <c r="FN33" s="512" t="s">
        <v>512</v>
      </c>
      <c r="FO33" s="532"/>
      <c r="FP33" s="534"/>
      <c r="FQ33" s="512" t="s">
        <v>512</v>
      </c>
      <c r="FR33" s="532"/>
      <c r="FS33" s="534"/>
      <c r="FT33" s="512" t="s">
        <v>512</v>
      </c>
      <c r="FU33" s="532"/>
      <c r="FV33" s="534"/>
      <c r="FW33" s="512" t="s">
        <v>512</v>
      </c>
      <c r="FX33" s="532"/>
      <c r="FY33" s="534"/>
      <c r="FZ33" s="512" t="s">
        <v>512</v>
      </c>
      <c r="GA33" s="532"/>
      <c r="GB33" s="534"/>
      <c r="GC33" s="512" t="s">
        <v>512</v>
      </c>
      <c r="GD33" s="606"/>
      <c r="GE33" s="607"/>
      <c r="GF33" s="596" t="s">
        <v>512</v>
      </c>
      <c r="GG33" s="532"/>
      <c r="GH33" s="534"/>
      <c r="GI33" s="512" t="s">
        <v>512</v>
      </c>
      <c r="GJ33" s="532"/>
      <c r="GK33" s="534"/>
      <c r="GL33" s="512" t="s">
        <v>512</v>
      </c>
      <c r="GM33" s="532"/>
      <c r="GN33" s="534"/>
      <c r="GO33" s="512" t="s">
        <v>512</v>
      </c>
      <c r="GP33" s="532"/>
      <c r="GQ33" s="534"/>
      <c r="GR33" s="512" t="s">
        <v>512</v>
      </c>
      <c r="GS33" s="606"/>
      <c r="GT33" s="607"/>
      <c r="GU33" s="596" t="s">
        <v>512</v>
      </c>
      <c r="GV33" s="532"/>
      <c r="GW33" s="534"/>
      <c r="GX33" s="512" t="s">
        <v>512</v>
      </c>
      <c r="GY33" s="558"/>
      <c r="GZ33" s="559"/>
      <c r="HA33" s="548" t="s">
        <v>512</v>
      </c>
      <c r="HB33" s="558">
        <v>31</v>
      </c>
      <c r="HC33" s="559">
        <v>0</v>
      </c>
      <c r="HD33" s="548" t="s">
        <v>512</v>
      </c>
      <c r="HE33" s="606"/>
      <c r="HF33" s="607"/>
      <c r="HG33" s="596" t="s">
        <v>512</v>
      </c>
      <c r="HH33" s="606"/>
      <c r="HI33" s="607"/>
      <c r="HJ33" s="596" t="s">
        <v>512</v>
      </c>
      <c r="HK33" s="606">
        <v>84635</v>
      </c>
      <c r="HL33" s="607">
        <v>1.87</v>
      </c>
      <c r="HM33" s="596">
        <v>45259.358288770054</v>
      </c>
      <c r="HN33" s="678">
        <v>315</v>
      </c>
      <c r="HO33" s="679">
        <v>0.01</v>
      </c>
      <c r="HP33" s="668">
        <v>31500</v>
      </c>
      <c r="HQ33" s="678"/>
      <c r="HR33" s="679"/>
      <c r="HS33" s="668" t="s">
        <v>512</v>
      </c>
      <c r="HT33" s="678"/>
      <c r="HU33" s="679"/>
      <c r="HV33" s="668" t="s">
        <v>512</v>
      </c>
      <c r="HW33" s="532"/>
      <c r="HX33" s="534"/>
      <c r="HY33" s="532">
        <v>128688</v>
      </c>
      <c r="HZ33" s="534">
        <v>2.21</v>
      </c>
      <c r="IA33" s="532">
        <v>4607278.2243999997</v>
      </c>
      <c r="IB33" s="535">
        <v>71633.038757552451</v>
      </c>
      <c r="IC33" s="536">
        <v>401759.57344244752</v>
      </c>
      <c r="ID33" s="536">
        <v>0.17829827462173459</v>
      </c>
      <c r="IE33" s="536" t="b">
        <v>1</v>
      </c>
    </row>
    <row r="34" spans="1:239">
      <c r="A34" s="520" t="s">
        <v>294</v>
      </c>
      <c r="B34" s="520" t="s">
        <v>528</v>
      </c>
      <c r="C34" s="532"/>
      <c r="D34" s="532"/>
      <c r="E34" s="532">
        <v>32503</v>
      </c>
      <c r="F34" s="532">
        <v>32503</v>
      </c>
      <c r="G34" s="532"/>
      <c r="H34" s="532"/>
      <c r="I34" s="532"/>
      <c r="J34" s="532"/>
      <c r="K34" s="532"/>
      <c r="L34" s="532"/>
      <c r="M34" s="532">
        <v>472644.48</v>
      </c>
      <c r="N34" s="532"/>
      <c r="O34" s="532"/>
      <c r="P34" s="532"/>
      <c r="Q34" s="532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32"/>
      <c r="AC34" s="532"/>
      <c r="AD34" s="532"/>
      <c r="AE34" s="532"/>
      <c r="AF34" s="532"/>
      <c r="AG34" s="532">
        <v>12666</v>
      </c>
      <c r="AH34" s="532"/>
      <c r="AI34" s="532">
        <v>27000</v>
      </c>
      <c r="AJ34" s="532"/>
      <c r="AK34" s="532"/>
      <c r="AL34" s="532"/>
      <c r="AM34" s="532"/>
      <c r="AN34" s="532"/>
      <c r="AO34" s="532"/>
      <c r="AP34" s="532"/>
      <c r="AQ34" s="532"/>
      <c r="AR34" s="532"/>
      <c r="AS34" s="532">
        <v>512310.48</v>
      </c>
      <c r="AT34" s="532"/>
      <c r="AU34" s="532"/>
      <c r="AV34" s="532"/>
      <c r="AW34" s="532"/>
      <c r="AX34" s="532"/>
      <c r="AY34" s="532">
        <v>57878</v>
      </c>
      <c r="AZ34" s="532">
        <v>125363.53</v>
      </c>
      <c r="BA34" s="532"/>
      <c r="BB34" s="532"/>
      <c r="BC34" s="532">
        <v>728055.01</v>
      </c>
      <c r="BD34" s="532">
        <v>363137.24</v>
      </c>
      <c r="BE34" s="532">
        <v>22000.03</v>
      </c>
      <c r="BF34" s="532"/>
      <c r="BG34" s="532"/>
      <c r="BH34" s="532"/>
      <c r="BI34" s="532">
        <v>22000.03</v>
      </c>
      <c r="BJ34" s="532"/>
      <c r="BK34" s="532">
        <v>385137.27</v>
      </c>
      <c r="BL34" s="532">
        <v>36669</v>
      </c>
      <c r="BM34" s="532">
        <v>25428</v>
      </c>
      <c r="BN34" s="511">
        <v>0.16123342204715735</v>
      </c>
      <c r="BO34" s="533">
        <v>1091.22</v>
      </c>
      <c r="BP34" s="532">
        <v>448325.49</v>
      </c>
      <c r="BQ34" s="532">
        <v>23900</v>
      </c>
      <c r="BR34" s="532"/>
      <c r="BS34" s="532">
        <v>32436</v>
      </c>
      <c r="BT34" s="532">
        <v>6783</v>
      </c>
      <c r="BU34" s="532">
        <v>63119</v>
      </c>
      <c r="BV34" s="532">
        <v>19210</v>
      </c>
      <c r="BW34" s="532"/>
      <c r="BX34" s="532"/>
      <c r="BY34" s="532"/>
      <c r="BZ34" s="532">
        <v>980</v>
      </c>
      <c r="CA34" s="532">
        <v>9577</v>
      </c>
      <c r="CB34" s="532"/>
      <c r="CC34" s="532"/>
      <c r="CD34" s="532"/>
      <c r="CE34" s="532"/>
      <c r="CF34" s="532"/>
      <c r="CG34" s="532"/>
      <c r="CH34" s="532">
        <v>13494</v>
      </c>
      <c r="CI34" s="532"/>
      <c r="CJ34" s="532"/>
      <c r="CK34" s="532">
        <v>10768</v>
      </c>
      <c r="CL34" s="532"/>
      <c r="CM34" s="532"/>
      <c r="CN34" s="532">
        <v>54029</v>
      </c>
      <c r="CO34" s="532">
        <v>20392</v>
      </c>
      <c r="CP34" s="532"/>
      <c r="CQ34" s="532"/>
      <c r="CR34" s="532"/>
      <c r="CS34" s="532"/>
      <c r="CT34" s="532"/>
      <c r="CU34" s="532">
        <v>20392</v>
      </c>
      <c r="CV34" s="532">
        <v>45729.573700000001</v>
      </c>
      <c r="CW34" s="532">
        <v>631595.06370000006</v>
      </c>
      <c r="CX34" s="511">
        <v>0.12720759128055023</v>
      </c>
      <c r="CY34" s="533">
        <v>96460</v>
      </c>
      <c r="CZ34" s="532"/>
      <c r="DA34" s="532">
        <v>728055.06370000006</v>
      </c>
      <c r="DB34" s="532">
        <v>728055.01</v>
      </c>
      <c r="DC34" s="532">
        <v>-5.3699999999999998E-2</v>
      </c>
      <c r="DD34" s="532">
        <v>32503</v>
      </c>
      <c r="DE34" s="532"/>
      <c r="DF34" s="532"/>
      <c r="DG34" s="532"/>
      <c r="DH34" s="532"/>
      <c r="DI34" s="532"/>
      <c r="DJ34" s="532">
        <v>63957</v>
      </c>
      <c r="DK34" s="532">
        <v>96460</v>
      </c>
      <c r="DL34" s="532">
        <v>96460</v>
      </c>
      <c r="DM34" s="532">
        <v>215744.53</v>
      </c>
      <c r="DN34" s="532"/>
      <c r="DO34" s="532">
        <v>-119284.53</v>
      </c>
      <c r="DP34" s="558">
        <v>57195.57</v>
      </c>
      <c r="DQ34" s="559">
        <v>0.96</v>
      </c>
      <c r="DR34" s="548">
        <v>59578.71875</v>
      </c>
      <c r="DS34" s="558"/>
      <c r="DT34" s="559"/>
      <c r="DU34" s="548" t="s">
        <v>512</v>
      </c>
      <c r="DV34" s="558">
        <v>28909.09</v>
      </c>
      <c r="DW34" s="559">
        <v>0.57999999999999996</v>
      </c>
      <c r="DX34" s="548">
        <v>49843.258620689659</v>
      </c>
      <c r="DY34" s="585"/>
      <c r="DZ34" s="586"/>
      <c r="EA34" s="575" t="s">
        <v>512</v>
      </c>
      <c r="EB34" s="532"/>
      <c r="EC34" s="534"/>
      <c r="ED34" s="512" t="s">
        <v>512</v>
      </c>
      <c r="EE34" s="532"/>
      <c r="EF34" s="534"/>
      <c r="EG34" s="512" t="s">
        <v>512</v>
      </c>
      <c r="EH34" s="532"/>
      <c r="EI34" s="534"/>
      <c r="EJ34" s="512" t="s">
        <v>512</v>
      </c>
      <c r="EK34" s="532"/>
      <c r="EL34" s="534"/>
      <c r="EM34" s="512" t="s">
        <v>512</v>
      </c>
      <c r="EN34" s="532"/>
      <c r="EO34" s="534"/>
      <c r="EP34" s="512" t="s">
        <v>512</v>
      </c>
      <c r="EQ34" s="532"/>
      <c r="ER34" s="534"/>
      <c r="ES34" s="512" t="s">
        <v>512</v>
      </c>
      <c r="ET34" s="532"/>
      <c r="EU34" s="534"/>
      <c r="EV34" s="512" t="s">
        <v>512</v>
      </c>
      <c r="EW34" s="532"/>
      <c r="EX34" s="534"/>
      <c r="EY34" s="512" t="s">
        <v>512</v>
      </c>
      <c r="EZ34" s="532"/>
      <c r="FA34" s="534"/>
      <c r="FB34" s="512" t="s">
        <v>512</v>
      </c>
      <c r="FC34" s="532"/>
      <c r="FD34" s="534"/>
      <c r="FE34" s="512" t="s">
        <v>512</v>
      </c>
      <c r="FF34" s="532"/>
      <c r="FG34" s="534"/>
      <c r="FH34" s="512" t="s">
        <v>512</v>
      </c>
      <c r="FI34" s="532"/>
      <c r="FJ34" s="534"/>
      <c r="FK34" s="512" t="s">
        <v>512</v>
      </c>
      <c r="FL34" s="532"/>
      <c r="FM34" s="534"/>
      <c r="FN34" s="512" t="s">
        <v>512</v>
      </c>
      <c r="FO34" s="532"/>
      <c r="FP34" s="534"/>
      <c r="FQ34" s="512" t="s">
        <v>512</v>
      </c>
      <c r="FR34" s="532"/>
      <c r="FS34" s="534"/>
      <c r="FT34" s="512" t="s">
        <v>512</v>
      </c>
      <c r="FU34" s="532"/>
      <c r="FV34" s="534"/>
      <c r="FW34" s="512" t="s">
        <v>512</v>
      </c>
      <c r="FX34" s="532"/>
      <c r="FY34" s="534"/>
      <c r="FZ34" s="512" t="s">
        <v>512</v>
      </c>
      <c r="GA34" s="532"/>
      <c r="GB34" s="534"/>
      <c r="GC34" s="512" t="s">
        <v>512</v>
      </c>
      <c r="GD34" s="606">
        <v>11948.64</v>
      </c>
      <c r="GE34" s="607">
        <v>0.34</v>
      </c>
      <c r="GF34" s="596">
        <v>35143.058823529405</v>
      </c>
      <c r="GG34" s="532"/>
      <c r="GH34" s="534"/>
      <c r="GI34" s="512" t="s">
        <v>512</v>
      </c>
      <c r="GJ34" s="532"/>
      <c r="GK34" s="534"/>
      <c r="GL34" s="512" t="s">
        <v>512</v>
      </c>
      <c r="GM34" s="532"/>
      <c r="GN34" s="534"/>
      <c r="GO34" s="512" t="s">
        <v>512</v>
      </c>
      <c r="GP34" s="532"/>
      <c r="GQ34" s="534"/>
      <c r="GR34" s="512" t="s">
        <v>512</v>
      </c>
      <c r="GS34" s="606"/>
      <c r="GT34" s="607"/>
      <c r="GU34" s="596" t="s">
        <v>512</v>
      </c>
      <c r="GV34" s="532"/>
      <c r="GW34" s="534"/>
      <c r="GX34" s="512" t="s">
        <v>512</v>
      </c>
      <c r="GY34" s="558"/>
      <c r="GZ34" s="559"/>
      <c r="HA34" s="548" t="s">
        <v>512</v>
      </c>
      <c r="HB34" s="558"/>
      <c r="HC34" s="559"/>
      <c r="HD34" s="548" t="s">
        <v>512</v>
      </c>
      <c r="HE34" s="606"/>
      <c r="HF34" s="607"/>
      <c r="HG34" s="596" t="s">
        <v>512</v>
      </c>
      <c r="HH34" s="606">
        <v>162194.69</v>
      </c>
      <c r="HI34" s="607">
        <v>4</v>
      </c>
      <c r="HJ34" s="596">
        <v>40548.672500000001</v>
      </c>
      <c r="HK34" s="606">
        <v>102889.25</v>
      </c>
      <c r="HL34" s="607">
        <v>4</v>
      </c>
      <c r="HM34" s="596">
        <v>25722.3125</v>
      </c>
      <c r="HN34" s="678"/>
      <c r="HO34" s="679"/>
      <c r="HP34" s="668" t="s">
        <v>512</v>
      </c>
      <c r="HQ34" s="678"/>
      <c r="HR34" s="679"/>
      <c r="HS34" s="668" t="s">
        <v>512</v>
      </c>
      <c r="HT34" s="678"/>
      <c r="HU34" s="679"/>
      <c r="HV34" s="668" t="s">
        <v>512</v>
      </c>
      <c r="HW34" s="532"/>
      <c r="HX34" s="534"/>
      <c r="HY34" s="532">
        <v>363137.24</v>
      </c>
      <c r="HZ34" s="534">
        <v>9.8800000000000008</v>
      </c>
      <c r="IA34" s="532">
        <v>6921800.9174000006</v>
      </c>
      <c r="IB34" s="535">
        <v>71276.743822040124</v>
      </c>
      <c r="IC34" s="536">
        <v>560318.31987795979</v>
      </c>
      <c r="ID34" s="536">
        <v>0.12720759128055026</v>
      </c>
      <c r="IE34" s="536" t="b">
        <v>1</v>
      </c>
    </row>
    <row r="35" spans="1:239">
      <c r="A35" s="520" t="s">
        <v>295</v>
      </c>
      <c r="B35" s="520" t="s">
        <v>529</v>
      </c>
      <c r="C35" s="532"/>
      <c r="D35" s="532"/>
      <c r="E35" s="532">
        <v>24003</v>
      </c>
      <c r="F35" s="532">
        <v>24003</v>
      </c>
      <c r="G35" s="532"/>
      <c r="H35" s="532"/>
      <c r="I35" s="532"/>
      <c r="J35" s="532"/>
      <c r="K35" s="532"/>
      <c r="L35" s="532">
        <v>162869</v>
      </c>
      <c r="M35" s="532">
        <v>59662</v>
      </c>
      <c r="N35" s="532"/>
      <c r="O35" s="532"/>
      <c r="P35" s="532"/>
      <c r="Q35" s="532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32"/>
      <c r="AC35" s="532"/>
      <c r="AD35" s="532"/>
      <c r="AE35" s="532">
        <v>6040</v>
      </c>
      <c r="AF35" s="532"/>
      <c r="AG35" s="532">
        <v>72500</v>
      </c>
      <c r="AH35" s="532">
        <v>26598</v>
      </c>
      <c r="AI35" s="532">
        <v>30000</v>
      </c>
      <c r="AJ35" s="532"/>
      <c r="AK35" s="532"/>
      <c r="AL35" s="532"/>
      <c r="AM35" s="532"/>
      <c r="AN35" s="532"/>
      <c r="AO35" s="532"/>
      <c r="AP35" s="532"/>
      <c r="AQ35" s="532"/>
      <c r="AR35" s="532"/>
      <c r="AS35" s="532">
        <v>357669</v>
      </c>
      <c r="AT35" s="532"/>
      <c r="AU35" s="532"/>
      <c r="AV35" s="532"/>
      <c r="AW35" s="532"/>
      <c r="AX35" s="532"/>
      <c r="AY35" s="532"/>
      <c r="AZ35" s="532">
        <v>69200</v>
      </c>
      <c r="BA35" s="532"/>
      <c r="BB35" s="532">
        <v>40550</v>
      </c>
      <c r="BC35" s="532">
        <v>491422</v>
      </c>
      <c r="BD35" s="532">
        <v>247680</v>
      </c>
      <c r="BE35" s="532">
        <v>50624</v>
      </c>
      <c r="BF35" s="532"/>
      <c r="BG35" s="532">
        <v>70123</v>
      </c>
      <c r="BH35" s="532"/>
      <c r="BI35" s="532">
        <v>120747</v>
      </c>
      <c r="BJ35" s="532"/>
      <c r="BK35" s="532">
        <v>368427</v>
      </c>
      <c r="BL35" s="532">
        <v>39625</v>
      </c>
      <c r="BM35" s="532">
        <v>56043</v>
      </c>
      <c r="BN35" s="511">
        <v>0.25966609396162604</v>
      </c>
      <c r="BO35" s="533"/>
      <c r="BP35" s="532">
        <v>464095</v>
      </c>
      <c r="BQ35" s="532">
        <v>866</v>
      </c>
      <c r="BR35" s="532">
        <v>13457</v>
      </c>
      <c r="BS35" s="532">
        <v>50384</v>
      </c>
      <c r="BT35" s="532">
        <v>5669</v>
      </c>
      <c r="BU35" s="532">
        <v>70376</v>
      </c>
      <c r="BV35" s="532">
        <v>5752</v>
      </c>
      <c r="BW35" s="532"/>
      <c r="BX35" s="532"/>
      <c r="BY35" s="532"/>
      <c r="BZ35" s="532">
        <v>2857</v>
      </c>
      <c r="CA35" s="532">
        <v>2493</v>
      </c>
      <c r="CB35" s="532"/>
      <c r="CC35" s="532"/>
      <c r="CD35" s="532"/>
      <c r="CE35" s="532"/>
      <c r="CF35" s="532"/>
      <c r="CG35" s="532"/>
      <c r="CH35" s="532"/>
      <c r="CI35" s="532"/>
      <c r="CJ35" s="532"/>
      <c r="CK35" s="532">
        <v>16477</v>
      </c>
      <c r="CL35" s="532"/>
      <c r="CM35" s="532">
        <v>21165</v>
      </c>
      <c r="CN35" s="532">
        <v>48744</v>
      </c>
      <c r="CO35" s="532"/>
      <c r="CP35" s="532"/>
      <c r="CQ35" s="532">
        <v>2688</v>
      </c>
      <c r="CR35" s="532"/>
      <c r="CS35" s="532"/>
      <c r="CT35" s="532"/>
      <c r="CU35" s="532">
        <v>2688</v>
      </c>
      <c r="CV35" s="532">
        <v>35336.481500000002</v>
      </c>
      <c r="CW35" s="532">
        <v>621239.48149999999</v>
      </c>
      <c r="CX35" s="511">
        <v>0.43208039828735151</v>
      </c>
      <c r="CY35" s="533">
        <v>24003</v>
      </c>
      <c r="CZ35" s="532"/>
      <c r="DA35" s="532">
        <v>645242.48149999999</v>
      </c>
      <c r="DB35" s="532">
        <v>491422</v>
      </c>
      <c r="DC35" s="532">
        <v>-153820.48149999999</v>
      </c>
      <c r="DD35" s="532"/>
      <c r="DE35" s="532"/>
      <c r="DF35" s="532"/>
      <c r="DG35" s="532"/>
      <c r="DH35" s="532">
        <v>2999</v>
      </c>
      <c r="DI35" s="532">
        <v>21004</v>
      </c>
      <c r="DJ35" s="532"/>
      <c r="DK35" s="532">
        <v>24003</v>
      </c>
      <c r="DL35" s="532">
        <v>24003</v>
      </c>
      <c r="DM35" s="532">
        <v>133753</v>
      </c>
      <c r="DN35" s="532"/>
      <c r="DO35" s="532">
        <v>-109750</v>
      </c>
      <c r="DP35" s="558">
        <v>42739</v>
      </c>
      <c r="DQ35" s="559">
        <v>0.66</v>
      </c>
      <c r="DR35" s="548">
        <v>64756.060606060601</v>
      </c>
      <c r="DS35" s="558"/>
      <c r="DT35" s="559"/>
      <c r="DU35" s="548" t="s">
        <v>512</v>
      </c>
      <c r="DV35" s="558"/>
      <c r="DW35" s="559"/>
      <c r="DX35" s="548" t="s">
        <v>512</v>
      </c>
      <c r="DY35" s="585"/>
      <c r="DZ35" s="586"/>
      <c r="EA35" s="575" t="s">
        <v>512</v>
      </c>
      <c r="EB35" s="532"/>
      <c r="EC35" s="534"/>
      <c r="ED35" s="512" t="s">
        <v>512</v>
      </c>
      <c r="EE35" s="532"/>
      <c r="EF35" s="534"/>
      <c r="EG35" s="512" t="s">
        <v>512</v>
      </c>
      <c r="EH35" s="532"/>
      <c r="EI35" s="534"/>
      <c r="EJ35" s="512" t="s">
        <v>512</v>
      </c>
      <c r="EK35" s="532"/>
      <c r="EL35" s="534"/>
      <c r="EM35" s="512" t="s">
        <v>512</v>
      </c>
      <c r="EN35" s="532"/>
      <c r="EO35" s="534"/>
      <c r="EP35" s="512" t="s">
        <v>512</v>
      </c>
      <c r="EQ35" s="532"/>
      <c r="ER35" s="534"/>
      <c r="ES35" s="512" t="s">
        <v>512</v>
      </c>
      <c r="ET35" s="532"/>
      <c r="EU35" s="534"/>
      <c r="EV35" s="512" t="s">
        <v>512</v>
      </c>
      <c r="EW35" s="532"/>
      <c r="EX35" s="534"/>
      <c r="EY35" s="512" t="s">
        <v>512</v>
      </c>
      <c r="EZ35" s="532"/>
      <c r="FA35" s="534"/>
      <c r="FB35" s="512" t="s">
        <v>512</v>
      </c>
      <c r="FC35" s="532"/>
      <c r="FD35" s="534"/>
      <c r="FE35" s="512" t="s">
        <v>512</v>
      </c>
      <c r="FF35" s="532"/>
      <c r="FG35" s="534"/>
      <c r="FH35" s="512" t="s">
        <v>512</v>
      </c>
      <c r="FI35" s="532"/>
      <c r="FJ35" s="534"/>
      <c r="FK35" s="512" t="s">
        <v>512</v>
      </c>
      <c r="FL35" s="532"/>
      <c r="FM35" s="534"/>
      <c r="FN35" s="512" t="s">
        <v>512</v>
      </c>
      <c r="FO35" s="532"/>
      <c r="FP35" s="534"/>
      <c r="FQ35" s="512" t="s">
        <v>512</v>
      </c>
      <c r="FR35" s="532"/>
      <c r="FS35" s="534"/>
      <c r="FT35" s="512" t="s">
        <v>512</v>
      </c>
      <c r="FU35" s="532"/>
      <c r="FV35" s="534"/>
      <c r="FW35" s="512" t="s">
        <v>512</v>
      </c>
      <c r="FX35" s="532"/>
      <c r="FY35" s="534"/>
      <c r="FZ35" s="512" t="s">
        <v>512</v>
      </c>
      <c r="GA35" s="532"/>
      <c r="GB35" s="534"/>
      <c r="GC35" s="512" t="s">
        <v>512</v>
      </c>
      <c r="GD35" s="606"/>
      <c r="GE35" s="607"/>
      <c r="GF35" s="596" t="s">
        <v>512</v>
      </c>
      <c r="GG35" s="532"/>
      <c r="GH35" s="534"/>
      <c r="GI35" s="512" t="s">
        <v>512</v>
      </c>
      <c r="GJ35" s="532"/>
      <c r="GK35" s="534"/>
      <c r="GL35" s="512" t="s">
        <v>512</v>
      </c>
      <c r="GM35" s="532"/>
      <c r="GN35" s="534"/>
      <c r="GO35" s="512" t="s">
        <v>512</v>
      </c>
      <c r="GP35" s="532"/>
      <c r="GQ35" s="534"/>
      <c r="GR35" s="512" t="s">
        <v>512</v>
      </c>
      <c r="GS35" s="606"/>
      <c r="GT35" s="607"/>
      <c r="GU35" s="596" t="s">
        <v>512</v>
      </c>
      <c r="GV35" s="532"/>
      <c r="GW35" s="534"/>
      <c r="GX35" s="512" t="s">
        <v>512</v>
      </c>
      <c r="GY35" s="558"/>
      <c r="GZ35" s="559"/>
      <c r="HA35" s="548" t="s">
        <v>512</v>
      </c>
      <c r="HB35" s="558"/>
      <c r="HC35" s="559"/>
      <c r="HD35" s="548" t="s">
        <v>512</v>
      </c>
      <c r="HE35" s="606">
        <v>27175</v>
      </c>
      <c r="HF35" s="607">
        <v>0.73</v>
      </c>
      <c r="HG35" s="596">
        <v>37226.027397260274</v>
      </c>
      <c r="HH35" s="606">
        <v>71066</v>
      </c>
      <c r="HI35" s="607">
        <v>1.5</v>
      </c>
      <c r="HJ35" s="596">
        <v>47377.333333333336</v>
      </c>
      <c r="HK35" s="606">
        <v>48675</v>
      </c>
      <c r="HL35" s="607">
        <v>1.73</v>
      </c>
      <c r="HM35" s="596">
        <v>28135.838150289019</v>
      </c>
      <c r="HN35" s="678">
        <v>55766</v>
      </c>
      <c r="HO35" s="679">
        <v>1.85</v>
      </c>
      <c r="HP35" s="668">
        <v>30143.783783783783</v>
      </c>
      <c r="HQ35" s="678"/>
      <c r="HR35" s="679"/>
      <c r="HS35" s="668" t="s">
        <v>512</v>
      </c>
      <c r="HT35" s="678"/>
      <c r="HU35" s="679"/>
      <c r="HV35" s="668" t="s">
        <v>512</v>
      </c>
      <c r="HW35" s="532">
        <v>2259</v>
      </c>
      <c r="HX35" s="534">
        <v>0</v>
      </c>
      <c r="HY35" s="532">
        <v>247680</v>
      </c>
      <c r="HZ35" s="534">
        <v>6.47</v>
      </c>
      <c r="IA35" s="532">
        <v>5280290.9630000005</v>
      </c>
      <c r="IB35" s="535">
        <v>187437.38334758446</v>
      </c>
      <c r="IC35" s="536">
        <v>433802.09815241554</v>
      </c>
      <c r="ID35" s="536">
        <v>0.43208039828735151</v>
      </c>
      <c r="IE35" s="536" t="b">
        <v>1</v>
      </c>
    </row>
    <row r="36" spans="1:239">
      <c r="A36" s="520" t="s">
        <v>2</v>
      </c>
      <c r="B36" s="520" t="s">
        <v>530</v>
      </c>
      <c r="C36" s="532"/>
      <c r="D36" s="532"/>
      <c r="E36" s="532"/>
      <c r="F36" s="532"/>
      <c r="G36" s="532"/>
      <c r="H36" s="532"/>
      <c r="I36" s="532"/>
      <c r="J36" s="532"/>
      <c r="K36" s="532"/>
      <c r="L36" s="532">
        <v>264577</v>
      </c>
      <c r="M36" s="532">
        <v>88732</v>
      </c>
      <c r="N36" s="532"/>
      <c r="O36" s="532"/>
      <c r="P36" s="532"/>
      <c r="Q36" s="532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532"/>
      <c r="AL36" s="532"/>
      <c r="AM36" s="532"/>
      <c r="AN36" s="532"/>
      <c r="AO36" s="532"/>
      <c r="AP36" s="532"/>
      <c r="AQ36" s="532"/>
      <c r="AR36" s="532"/>
      <c r="AS36" s="532">
        <v>353309</v>
      </c>
      <c r="AT36" s="532"/>
      <c r="AU36" s="532"/>
      <c r="AV36" s="532"/>
      <c r="AW36" s="532"/>
      <c r="AX36" s="532"/>
      <c r="AY36" s="532"/>
      <c r="AZ36" s="532"/>
      <c r="BA36" s="532"/>
      <c r="BB36" s="532"/>
      <c r="BC36" s="532">
        <v>353309</v>
      </c>
      <c r="BD36" s="532">
        <v>265213</v>
      </c>
      <c r="BE36" s="532"/>
      <c r="BF36" s="532"/>
      <c r="BG36" s="532">
        <v>43087</v>
      </c>
      <c r="BH36" s="532"/>
      <c r="BI36" s="532">
        <v>43087</v>
      </c>
      <c r="BJ36" s="532"/>
      <c r="BK36" s="532">
        <v>308300</v>
      </c>
      <c r="BL36" s="532">
        <v>30149</v>
      </c>
      <c r="BM36" s="532">
        <v>34128</v>
      </c>
      <c r="BN36" s="511">
        <v>0.20848848524164776</v>
      </c>
      <c r="BO36" s="533"/>
      <c r="BP36" s="532">
        <v>372577</v>
      </c>
      <c r="BQ36" s="532">
        <v>10143</v>
      </c>
      <c r="BR36" s="532">
        <v>22398</v>
      </c>
      <c r="BS36" s="532">
        <v>16931</v>
      </c>
      <c r="BT36" s="532">
        <v>3847</v>
      </c>
      <c r="BU36" s="532">
        <v>53319</v>
      </c>
      <c r="BV36" s="532">
        <v>94</v>
      </c>
      <c r="BW36" s="532"/>
      <c r="BX36" s="532"/>
      <c r="BY36" s="532"/>
      <c r="BZ36" s="532">
        <v>2816</v>
      </c>
      <c r="CA36" s="532">
        <v>3951</v>
      </c>
      <c r="CB36" s="532"/>
      <c r="CC36" s="532"/>
      <c r="CD36" s="532"/>
      <c r="CE36" s="532"/>
      <c r="CF36" s="532"/>
      <c r="CG36" s="532"/>
      <c r="CH36" s="532"/>
      <c r="CI36" s="532"/>
      <c r="CJ36" s="532"/>
      <c r="CK36" s="532">
        <v>10725</v>
      </c>
      <c r="CL36" s="532"/>
      <c r="CM36" s="532"/>
      <c r="CN36" s="532">
        <v>17586</v>
      </c>
      <c r="CO36" s="532">
        <v>17029</v>
      </c>
      <c r="CP36" s="532"/>
      <c r="CQ36" s="532"/>
      <c r="CR36" s="532"/>
      <c r="CS36" s="532"/>
      <c r="CT36" s="532"/>
      <c r="CU36" s="532">
        <v>17029</v>
      </c>
      <c r="CV36" s="532">
        <v>86452.128700000001</v>
      </c>
      <c r="CW36" s="532">
        <v>546963.1287</v>
      </c>
      <c r="CX36" s="511">
        <v>0.33914891180174894</v>
      </c>
      <c r="CY36" s="533"/>
      <c r="CZ36" s="532"/>
      <c r="DA36" s="532">
        <v>546963.1287</v>
      </c>
      <c r="DB36" s="532">
        <v>353309</v>
      </c>
      <c r="DC36" s="532">
        <v>-193654.1287</v>
      </c>
      <c r="DD36" s="532"/>
      <c r="DE36" s="532"/>
      <c r="DF36" s="532"/>
      <c r="DG36" s="532"/>
      <c r="DH36" s="532"/>
      <c r="DI36" s="532"/>
      <c r="DJ36" s="532"/>
      <c r="DK36" s="532"/>
      <c r="DL36" s="532"/>
      <c r="DM36" s="532"/>
      <c r="DN36" s="532"/>
      <c r="DO36" s="532"/>
      <c r="DP36" s="558">
        <v>13722</v>
      </c>
      <c r="DQ36" s="559">
        <v>0.27</v>
      </c>
      <c r="DR36" s="548">
        <v>50822.222222222219</v>
      </c>
      <c r="DS36" s="558"/>
      <c r="DT36" s="559"/>
      <c r="DU36" s="548" t="s">
        <v>512</v>
      </c>
      <c r="DV36" s="558"/>
      <c r="DW36" s="559"/>
      <c r="DX36" s="548" t="s">
        <v>512</v>
      </c>
      <c r="DY36" s="585"/>
      <c r="DZ36" s="586"/>
      <c r="EA36" s="575" t="s">
        <v>512</v>
      </c>
      <c r="EB36" s="532"/>
      <c r="EC36" s="534"/>
      <c r="ED36" s="512" t="s">
        <v>512</v>
      </c>
      <c r="EE36" s="532"/>
      <c r="EF36" s="534"/>
      <c r="EG36" s="512" t="s">
        <v>512</v>
      </c>
      <c r="EH36" s="532"/>
      <c r="EI36" s="534"/>
      <c r="EJ36" s="512" t="s">
        <v>512</v>
      </c>
      <c r="EK36" s="532"/>
      <c r="EL36" s="534"/>
      <c r="EM36" s="512" t="s">
        <v>512</v>
      </c>
      <c r="EN36" s="532"/>
      <c r="EO36" s="534"/>
      <c r="EP36" s="512" t="s">
        <v>512</v>
      </c>
      <c r="EQ36" s="532"/>
      <c r="ER36" s="534"/>
      <c r="ES36" s="512" t="s">
        <v>512</v>
      </c>
      <c r="ET36" s="532"/>
      <c r="EU36" s="534"/>
      <c r="EV36" s="512" t="s">
        <v>512</v>
      </c>
      <c r="EW36" s="532"/>
      <c r="EX36" s="534"/>
      <c r="EY36" s="512" t="s">
        <v>512</v>
      </c>
      <c r="EZ36" s="532"/>
      <c r="FA36" s="534"/>
      <c r="FB36" s="512" t="s">
        <v>512</v>
      </c>
      <c r="FC36" s="532"/>
      <c r="FD36" s="534"/>
      <c r="FE36" s="512" t="s">
        <v>512</v>
      </c>
      <c r="FF36" s="532"/>
      <c r="FG36" s="534"/>
      <c r="FH36" s="512" t="s">
        <v>512</v>
      </c>
      <c r="FI36" s="532"/>
      <c r="FJ36" s="534"/>
      <c r="FK36" s="512" t="s">
        <v>512</v>
      </c>
      <c r="FL36" s="532"/>
      <c r="FM36" s="534"/>
      <c r="FN36" s="512" t="s">
        <v>512</v>
      </c>
      <c r="FO36" s="532"/>
      <c r="FP36" s="534"/>
      <c r="FQ36" s="512" t="s">
        <v>512</v>
      </c>
      <c r="FR36" s="532"/>
      <c r="FS36" s="534"/>
      <c r="FT36" s="512" t="s">
        <v>512</v>
      </c>
      <c r="FU36" s="532"/>
      <c r="FV36" s="534"/>
      <c r="FW36" s="512" t="s">
        <v>512</v>
      </c>
      <c r="FX36" s="532"/>
      <c r="FY36" s="534"/>
      <c r="FZ36" s="512" t="s">
        <v>512</v>
      </c>
      <c r="GA36" s="532"/>
      <c r="GB36" s="534"/>
      <c r="GC36" s="512" t="s">
        <v>512</v>
      </c>
      <c r="GD36" s="606"/>
      <c r="GE36" s="607"/>
      <c r="GF36" s="596" t="s">
        <v>512</v>
      </c>
      <c r="GG36" s="532"/>
      <c r="GH36" s="534"/>
      <c r="GI36" s="512" t="s">
        <v>512</v>
      </c>
      <c r="GJ36" s="532"/>
      <c r="GK36" s="534"/>
      <c r="GL36" s="512" t="s">
        <v>512</v>
      </c>
      <c r="GM36" s="532"/>
      <c r="GN36" s="534"/>
      <c r="GO36" s="512" t="s">
        <v>512</v>
      </c>
      <c r="GP36" s="532"/>
      <c r="GQ36" s="534"/>
      <c r="GR36" s="512" t="s">
        <v>512</v>
      </c>
      <c r="GS36" s="606"/>
      <c r="GT36" s="607"/>
      <c r="GU36" s="596" t="s">
        <v>512</v>
      </c>
      <c r="GV36" s="532"/>
      <c r="GW36" s="534"/>
      <c r="GX36" s="512" t="s">
        <v>512</v>
      </c>
      <c r="GY36" s="558"/>
      <c r="GZ36" s="559"/>
      <c r="HA36" s="548" t="s">
        <v>512</v>
      </c>
      <c r="HB36" s="558"/>
      <c r="HC36" s="559"/>
      <c r="HD36" s="548" t="s">
        <v>512</v>
      </c>
      <c r="HE36" s="606"/>
      <c r="HF36" s="607"/>
      <c r="HG36" s="596" t="s">
        <v>512</v>
      </c>
      <c r="HH36" s="606">
        <v>10465</v>
      </c>
      <c r="HI36" s="607">
        <v>0.3</v>
      </c>
      <c r="HJ36" s="596">
        <v>34883.333333333336</v>
      </c>
      <c r="HK36" s="606">
        <v>241026</v>
      </c>
      <c r="HL36" s="607">
        <v>6.23</v>
      </c>
      <c r="HM36" s="596">
        <v>38687.961476725519</v>
      </c>
      <c r="HN36" s="678"/>
      <c r="HO36" s="679"/>
      <c r="HP36" s="668" t="s">
        <v>512</v>
      </c>
      <c r="HQ36" s="678"/>
      <c r="HR36" s="679"/>
      <c r="HS36" s="668" t="s">
        <v>512</v>
      </c>
      <c r="HT36" s="678"/>
      <c r="HU36" s="679"/>
      <c r="HV36" s="668" t="s">
        <v>512</v>
      </c>
      <c r="HW36" s="532"/>
      <c r="HX36" s="534"/>
      <c r="HY36" s="532">
        <v>265213</v>
      </c>
      <c r="HZ36" s="534">
        <v>6.8</v>
      </c>
      <c r="IA36" s="532">
        <v>4202795.2574000005</v>
      </c>
      <c r="IB36" s="535">
        <v>138522.27206360688</v>
      </c>
      <c r="IC36" s="536">
        <v>408440.85663639312</v>
      </c>
      <c r="ID36" s="536">
        <v>0.33914891180174894</v>
      </c>
      <c r="IE36" s="536" t="b">
        <v>1</v>
      </c>
    </row>
    <row r="37" spans="1:239">
      <c r="A37" s="520" t="s">
        <v>296</v>
      </c>
      <c r="B37" s="520" t="s">
        <v>531</v>
      </c>
      <c r="C37" s="532">
        <v>35864</v>
      </c>
      <c r="D37" s="532"/>
      <c r="E37" s="532"/>
      <c r="F37" s="532">
        <v>35864</v>
      </c>
      <c r="G37" s="532"/>
      <c r="H37" s="532">
        <v>12500</v>
      </c>
      <c r="I37" s="532">
        <v>12500</v>
      </c>
      <c r="J37" s="532"/>
      <c r="K37" s="532"/>
      <c r="L37" s="532">
        <v>265225</v>
      </c>
      <c r="M37" s="532">
        <v>89380</v>
      </c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532"/>
      <c r="AP37" s="532"/>
      <c r="AQ37" s="532"/>
      <c r="AR37" s="532"/>
      <c r="AS37" s="532">
        <v>354605</v>
      </c>
      <c r="AT37" s="532"/>
      <c r="AU37" s="532"/>
      <c r="AV37" s="532"/>
      <c r="AW37" s="532"/>
      <c r="AX37" s="532"/>
      <c r="AY37" s="532"/>
      <c r="AZ37" s="532"/>
      <c r="BA37" s="532"/>
      <c r="BB37" s="532"/>
      <c r="BC37" s="532">
        <v>402969</v>
      </c>
      <c r="BD37" s="532">
        <v>224401</v>
      </c>
      <c r="BE37" s="532"/>
      <c r="BF37" s="532"/>
      <c r="BG37" s="532"/>
      <c r="BH37" s="532"/>
      <c r="BI37" s="532"/>
      <c r="BJ37" s="532"/>
      <c r="BK37" s="532">
        <v>224401</v>
      </c>
      <c r="BL37" s="532">
        <v>26475</v>
      </c>
      <c r="BM37" s="532">
        <v>45333</v>
      </c>
      <c r="BN37" s="511">
        <v>0.31999857398139936</v>
      </c>
      <c r="BO37" s="533"/>
      <c r="BP37" s="532">
        <v>296209</v>
      </c>
      <c r="BQ37" s="532">
        <v>27720</v>
      </c>
      <c r="BR37" s="532"/>
      <c r="BS37" s="532">
        <v>25045</v>
      </c>
      <c r="BT37" s="532">
        <v>2993</v>
      </c>
      <c r="BU37" s="532">
        <v>55758</v>
      </c>
      <c r="BV37" s="532">
        <v>560</v>
      </c>
      <c r="BW37" s="532"/>
      <c r="BX37" s="532"/>
      <c r="BY37" s="532"/>
      <c r="BZ37" s="532">
        <v>1363</v>
      </c>
      <c r="CA37" s="532">
        <v>156</v>
      </c>
      <c r="CB37" s="532">
        <v>7353</v>
      </c>
      <c r="CC37" s="532"/>
      <c r="CD37" s="532">
        <v>6350</v>
      </c>
      <c r="CE37" s="532"/>
      <c r="CF37" s="532">
        <v>62</v>
      </c>
      <c r="CG37" s="532"/>
      <c r="CH37" s="532"/>
      <c r="CI37" s="532"/>
      <c r="CJ37" s="532"/>
      <c r="CK37" s="532">
        <v>2811</v>
      </c>
      <c r="CL37" s="532"/>
      <c r="CM37" s="532"/>
      <c r="CN37" s="532">
        <v>18655</v>
      </c>
      <c r="CO37" s="532">
        <v>3479</v>
      </c>
      <c r="CP37" s="532"/>
      <c r="CQ37" s="532"/>
      <c r="CR37" s="532"/>
      <c r="CS37" s="532"/>
      <c r="CT37" s="532"/>
      <c r="CU37" s="532">
        <v>3479</v>
      </c>
      <c r="CV37" s="532">
        <v>29489</v>
      </c>
      <c r="CW37" s="532">
        <v>403590</v>
      </c>
      <c r="CX37" s="511">
        <v>7.8826306264885682E-2</v>
      </c>
      <c r="CY37" s="533"/>
      <c r="CZ37" s="532"/>
      <c r="DA37" s="532">
        <v>403590</v>
      </c>
      <c r="DB37" s="532">
        <v>402969</v>
      </c>
      <c r="DC37" s="532">
        <v>-621</v>
      </c>
      <c r="DD37" s="532"/>
      <c r="DE37" s="532"/>
      <c r="DF37" s="532"/>
      <c r="DG37" s="532"/>
      <c r="DH37" s="532"/>
      <c r="DI37" s="532"/>
      <c r="DJ37" s="532"/>
      <c r="DK37" s="532"/>
      <c r="DL37" s="532"/>
      <c r="DM37" s="532">
        <v>48364</v>
      </c>
      <c r="DN37" s="532"/>
      <c r="DO37" s="532">
        <v>-48364</v>
      </c>
      <c r="DP37" s="558">
        <v>31994.262500000001</v>
      </c>
      <c r="DQ37" s="559">
        <v>0.46601510989011002</v>
      </c>
      <c r="DR37" s="548">
        <v>68654.989550756189</v>
      </c>
      <c r="DS37" s="558">
        <v>39166.439700000003</v>
      </c>
      <c r="DT37" s="559">
        <v>0.85452307692307705</v>
      </c>
      <c r="DU37" s="548">
        <v>45834.26797673916</v>
      </c>
      <c r="DV37" s="558"/>
      <c r="DW37" s="559"/>
      <c r="DX37" s="548" t="s">
        <v>512</v>
      </c>
      <c r="DY37" s="585"/>
      <c r="DZ37" s="586"/>
      <c r="EA37" s="575" t="s">
        <v>512</v>
      </c>
      <c r="EB37" s="532"/>
      <c r="EC37" s="534"/>
      <c r="ED37" s="512" t="s">
        <v>512</v>
      </c>
      <c r="EE37" s="532"/>
      <c r="EF37" s="534"/>
      <c r="EG37" s="512" t="s">
        <v>512</v>
      </c>
      <c r="EH37" s="532"/>
      <c r="EI37" s="534"/>
      <c r="EJ37" s="512" t="s">
        <v>512</v>
      </c>
      <c r="EK37" s="532"/>
      <c r="EL37" s="534"/>
      <c r="EM37" s="512" t="s">
        <v>512</v>
      </c>
      <c r="EN37" s="532"/>
      <c r="EO37" s="534"/>
      <c r="EP37" s="512" t="s">
        <v>512</v>
      </c>
      <c r="EQ37" s="532"/>
      <c r="ER37" s="534"/>
      <c r="ES37" s="512" t="s">
        <v>512</v>
      </c>
      <c r="ET37" s="532"/>
      <c r="EU37" s="534"/>
      <c r="EV37" s="512" t="s">
        <v>512</v>
      </c>
      <c r="EW37" s="532"/>
      <c r="EX37" s="534"/>
      <c r="EY37" s="512" t="s">
        <v>512</v>
      </c>
      <c r="EZ37" s="532"/>
      <c r="FA37" s="534"/>
      <c r="FB37" s="512" t="s">
        <v>512</v>
      </c>
      <c r="FC37" s="532"/>
      <c r="FD37" s="534"/>
      <c r="FE37" s="512" t="s">
        <v>512</v>
      </c>
      <c r="FF37" s="532"/>
      <c r="FG37" s="534"/>
      <c r="FH37" s="512" t="s">
        <v>512</v>
      </c>
      <c r="FI37" s="532"/>
      <c r="FJ37" s="534"/>
      <c r="FK37" s="512" t="s">
        <v>512</v>
      </c>
      <c r="FL37" s="532"/>
      <c r="FM37" s="534"/>
      <c r="FN37" s="512" t="s">
        <v>512</v>
      </c>
      <c r="FO37" s="532"/>
      <c r="FP37" s="534"/>
      <c r="FQ37" s="512" t="s">
        <v>512</v>
      </c>
      <c r="FR37" s="532"/>
      <c r="FS37" s="534"/>
      <c r="FT37" s="512" t="s">
        <v>512</v>
      </c>
      <c r="FU37" s="532"/>
      <c r="FV37" s="534"/>
      <c r="FW37" s="512" t="s">
        <v>512</v>
      </c>
      <c r="FX37" s="532"/>
      <c r="FY37" s="534"/>
      <c r="FZ37" s="512" t="s">
        <v>512</v>
      </c>
      <c r="GA37" s="532"/>
      <c r="GB37" s="534"/>
      <c r="GC37" s="512" t="s">
        <v>512</v>
      </c>
      <c r="GD37" s="606"/>
      <c r="GE37" s="607"/>
      <c r="GF37" s="596" t="s">
        <v>512</v>
      </c>
      <c r="GG37" s="532"/>
      <c r="GH37" s="534"/>
      <c r="GI37" s="512" t="s">
        <v>512</v>
      </c>
      <c r="GJ37" s="532"/>
      <c r="GK37" s="534"/>
      <c r="GL37" s="512" t="s">
        <v>512</v>
      </c>
      <c r="GM37" s="532"/>
      <c r="GN37" s="534"/>
      <c r="GO37" s="512" t="s">
        <v>512</v>
      </c>
      <c r="GP37" s="532"/>
      <c r="GQ37" s="534"/>
      <c r="GR37" s="512" t="s">
        <v>512</v>
      </c>
      <c r="GS37" s="606"/>
      <c r="GT37" s="607"/>
      <c r="GU37" s="596" t="s">
        <v>512</v>
      </c>
      <c r="GV37" s="532"/>
      <c r="GW37" s="534"/>
      <c r="GX37" s="512" t="s">
        <v>512</v>
      </c>
      <c r="GY37" s="558"/>
      <c r="GZ37" s="559"/>
      <c r="HA37" s="548" t="s">
        <v>512</v>
      </c>
      <c r="HB37" s="558">
        <v>168.03659999999999</v>
      </c>
      <c r="HC37" s="559">
        <v>5.6410256410256397E-3</v>
      </c>
      <c r="HD37" s="548">
        <v>29788.306363636369</v>
      </c>
      <c r="HE37" s="606"/>
      <c r="HF37" s="607"/>
      <c r="HG37" s="596" t="s">
        <v>512</v>
      </c>
      <c r="HH37" s="606">
        <v>111429.9399</v>
      </c>
      <c r="HI37" s="607">
        <v>3.8615811496196102</v>
      </c>
      <c r="HJ37" s="596">
        <v>28856.039943890999</v>
      </c>
      <c r="HK37" s="606">
        <v>32809.300999999999</v>
      </c>
      <c r="HL37" s="607">
        <v>1.6420329670329701</v>
      </c>
      <c r="HM37" s="596">
        <v>22880</v>
      </c>
      <c r="HN37" s="678">
        <v>2447.4065999999998</v>
      </c>
      <c r="HO37" s="679">
        <v>9.6461538461538501E-2</v>
      </c>
      <c r="HP37" s="668">
        <v>25371.838755980847</v>
      </c>
      <c r="HQ37" s="678"/>
      <c r="HR37" s="679"/>
      <c r="HS37" s="668" t="s">
        <v>512</v>
      </c>
      <c r="HT37" s="678"/>
      <c r="HU37" s="679"/>
      <c r="HV37" s="668" t="s">
        <v>512</v>
      </c>
      <c r="HW37" s="532">
        <v>6385.6136999999999</v>
      </c>
      <c r="HX37" s="534">
        <v>0</v>
      </c>
      <c r="HY37" s="532">
        <v>224401</v>
      </c>
      <c r="HZ37" s="534">
        <v>6.9262548675683302</v>
      </c>
      <c r="IA37" s="532">
        <v>3869329.0000000005</v>
      </c>
      <c r="IB37" s="535">
        <v>29489</v>
      </c>
      <c r="IC37" s="536">
        <v>374101</v>
      </c>
      <c r="ID37" s="536">
        <v>7.8826306264885682E-2</v>
      </c>
      <c r="IE37" s="536" t="b">
        <v>1</v>
      </c>
    </row>
    <row r="38" spans="1:239">
      <c r="A38" s="520" t="s">
        <v>297</v>
      </c>
      <c r="B38" s="520" t="s">
        <v>532</v>
      </c>
      <c r="C38" s="532"/>
      <c r="D38" s="532"/>
      <c r="E38" s="532">
        <v>2500</v>
      </c>
      <c r="F38" s="532">
        <v>2500</v>
      </c>
      <c r="G38" s="532"/>
      <c r="H38" s="532"/>
      <c r="I38" s="532"/>
      <c r="J38" s="532"/>
      <c r="K38" s="532"/>
      <c r="L38" s="532"/>
      <c r="M38" s="532">
        <v>32097</v>
      </c>
      <c r="N38" s="532"/>
      <c r="O38" s="532"/>
      <c r="P38" s="532"/>
      <c r="Q38" s="532"/>
      <c r="R38" s="532"/>
      <c r="S38" s="532"/>
      <c r="T38" s="532"/>
      <c r="U38" s="532"/>
      <c r="V38" s="532"/>
      <c r="W38" s="532"/>
      <c r="X38" s="532"/>
      <c r="Y38" s="532"/>
      <c r="Z38" s="532"/>
      <c r="AA38" s="532"/>
      <c r="AB38" s="532"/>
      <c r="AC38" s="532"/>
      <c r="AD38" s="532"/>
      <c r="AE38" s="532"/>
      <c r="AF38" s="532"/>
      <c r="AG38" s="532">
        <v>47841</v>
      </c>
      <c r="AH38" s="532"/>
      <c r="AI38" s="532">
        <v>297178</v>
      </c>
      <c r="AJ38" s="532"/>
      <c r="AK38" s="532"/>
      <c r="AL38" s="532"/>
      <c r="AM38" s="532"/>
      <c r="AN38" s="532">
        <v>11306</v>
      </c>
      <c r="AO38" s="532"/>
      <c r="AP38" s="532"/>
      <c r="AQ38" s="532"/>
      <c r="AR38" s="532"/>
      <c r="AS38" s="532">
        <v>388422</v>
      </c>
      <c r="AT38" s="532"/>
      <c r="AU38" s="532"/>
      <c r="AV38" s="532"/>
      <c r="AW38" s="532"/>
      <c r="AX38" s="532"/>
      <c r="AY38" s="532"/>
      <c r="AZ38" s="532"/>
      <c r="BA38" s="532"/>
      <c r="BB38" s="532"/>
      <c r="BC38" s="532">
        <v>390922</v>
      </c>
      <c r="BD38" s="532">
        <v>362827</v>
      </c>
      <c r="BE38" s="532">
        <v>9938</v>
      </c>
      <c r="BF38" s="532"/>
      <c r="BG38" s="532">
        <v>4587</v>
      </c>
      <c r="BH38" s="532"/>
      <c r="BI38" s="532">
        <v>14525</v>
      </c>
      <c r="BJ38" s="532"/>
      <c r="BK38" s="532">
        <v>377352</v>
      </c>
      <c r="BL38" s="532">
        <v>23775</v>
      </c>
      <c r="BM38" s="532">
        <v>17011</v>
      </c>
      <c r="BN38" s="511">
        <v>0.10808475905785579</v>
      </c>
      <c r="BO38" s="533"/>
      <c r="BP38" s="532">
        <v>418138</v>
      </c>
      <c r="BQ38" s="532">
        <v>70406</v>
      </c>
      <c r="BR38" s="532">
        <v>65883</v>
      </c>
      <c r="BS38" s="532">
        <v>24979</v>
      </c>
      <c r="BT38" s="532">
        <v>5563</v>
      </c>
      <c r="BU38" s="532">
        <v>166831</v>
      </c>
      <c r="BV38" s="532"/>
      <c r="BW38" s="532"/>
      <c r="BX38" s="532"/>
      <c r="BY38" s="532"/>
      <c r="BZ38" s="532">
        <v>324</v>
      </c>
      <c r="CA38" s="532"/>
      <c r="CB38" s="532"/>
      <c r="CC38" s="532"/>
      <c r="CD38" s="532">
        <v>12963</v>
      </c>
      <c r="CE38" s="532"/>
      <c r="CF38" s="532"/>
      <c r="CG38" s="532">
        <v>28999</v>
      </c>
      <c r="CH38" s="532"/>
      <c r="CI38" s="532"/>
      <c r="CJ38" s="532"/>
      <c r="CK38" s="532"/>
      <c r="CL38" s="532"/>
      <c r="CM38" s="532"/>
      <c r="CN38" s="532">
        <v>42286</v>
      </c>
      <c r="CO38" s="532">
        <v>17003</v>
      </c>
      <c r="CP38" s="532"/>
      <c r="CQ38" s="532"/>
      <c r="CR38" s="532"/>
      <c r="CS38" s="532"/>
      <c r="CT38" s="532"/>
      <c r="CU38" s="532">
        <v>17003</v>
      </c>
      <c r="CV38" s="532">
        <v>69756.669800000003</v>
      </c>
      <c r="CW38" s="532">
        <v>714014.66980000003</v>
      </c>
      <c r="CX38" s="511">
        <v>0.13667088241770278</v>
      </c>
      <c r="CY38" s="533">
        <v>2500</v>
      </c>
      <c r="CZ38" s="532"/>
      <c r="DA38" s="532">
        <v>716514.66980000003</v>
      </c>
      <c r="DB38" s="532">
        <v>390922</v>
      </c>
      <c r="DC38" s="532">
        <v>-325592.66979999997</v>
      </c>
      <c r="DD38" s="532"/>
      <c r="DE38" s="532"/>
      <c r="DF38" s="532"/>
      <c r="DG38" s="532"/>
      <c r="DH38" s="532"/>
      <c r="DI38" s="532">
        <v>2500</v>
      </c>
      <c r="DJ38" s="532"/>
      <c r="DK38" s="532">
        <v>2500</v>
      </c>
      <c r="DL38" s="532">
        <v>2500</v>
      </c>
      <c r="DM38" s="532">
        <v>2500</v>
      </c>
      <c r="DN38" s="532"/>
      <c r="DO38" s="532"/>
      <c r="DP38" s="558">
        <v>48692</v>
      </c>
      <c r="DQ38" s="559">
        <v>0.84</v>
      </c>
      <c r="DR38" s="548">
        <v>57966.666666666672</v>
      </c>
      <c r="DS38" s="558"/>
      <c r="DT38" s="559"/>
      <c r="DU38" s="548" t="s">
        <v>512</v>
      </c>
      <c r="DV38" s="558"/>
      <c r="DW38" s="559"/>
      <c r="DX38" s="548" t="s">
        <v>512</v>
      </c>
      <c r="DY38" s="585"/>
      <c r="DZ38" s="586"/>
      <c r="EA38" s="575" t="s">
        <v>512</v>
      </c>
      <c r="EB38" s="532"/>
      <c r="EC38" s="534"/>
      <c r="ED38" s="512" t="s">
        <v>512</v>
      </c>
      <c r="EE38" s="532"/>
      <c r="EF38" s="534"/>
      <c r="EG38" s="512" t="s">
        <v>512</v>
      </c>
      <c r="EH38" s="532"/>
      <c r="EI38" s="534"/>
      <c r="EJ38" s="512" t="s">
        <v>512</v>
      </c>
      <c r="EK38" s="532"/>
      <c r="EL38" s="534"/>
      <c r="EM38" s="512" t="s">
        <v>512</v>
      </c>
      <c r="EN38" s="532"/>
      <c r="EO38" s="534"/>
      <c r="EP38" s="512" t="s">
        <v>512</v>
      </c>
      <c r="EQ38" s="532"/>
      <c r="ER38" s="534"/>
      <c r="ES38" s="512" t="s">
        <v>512</v>
      </c>
      <c r="ET38" s="532"/>
      <c r="EU38" s="534"/>
      <c r="EV38" s="512" t="s">
        <v>512</v>
      </c>
      <c r="EW38" s="532"/>
      <c r="EX38" s="534"/>
      <c r="EY38" s="512" t="s">
        <v>512</v>
      </c>
      <c r="EZ38" s="532"/>
      <c r="FA38" s="534"/>
      <c r="FB38" s="512" t="s">
        <v>512</v>
      </c>
      <c r="FC38" s="532"/>
      <c r="FD38" s="534"/>
      <c r="FE38" s="512" t="s">
        <v>512</v>
      </c>
      <c r="FF38" s="532"/>
      <c r="FG38" s="534"/>
      <c r="FH38" s="512" t="s">
        <v>512</v>
      </c>
      <c r="FI38" s="532"/>
      <c r="FJ38" s="534"/>
      <c r="FK38" s="512" t="s">
        <v>512</v>
      </c>
      <c r="FL38" s="532"/>
      <c r="FM38" s="534"/>
      <c r="FN38" s="512" t="s">
        <v>512</v>
      </c>
      <c r="FO38" s="532">
        <v>32303</v>
      </c>
      <c r="FP38" s="534">
        <v>0.88</v>
      </c>
      <c r="FQ38" s="512">
        <v>36707.954545454544</v>
      </c>
      <c r="FR38" s="532">
        <v>39613</v>
      </c>
      <c r="FS38" s="534">
        <v>1</v>
      </c>
      <c r="FT38" s="512">
        <v>39613</v>
      </c>
      <c r="FU38" s="532"/>
      <c r="FV38" s="534"/>
      <c r="FW38" s="512" t="s">
        <v>512</v>
      </c>
      <c r="FX38" s="532"/>
      <c r="FY38" s="534"/>
      <c r="FZ38" s="512" t="s">
        <v>512</v>
      </c>
      <c r="GA38" s="532"/>
      <c r="GB38" s="534"/>
      <c r="GC38" s="512" t="s">
        <v>512</v>
      </c>
      <c r="GD38" s="606"/>
      <c r="GE38" s="607"/>
      <c r="GF38" s="596" t="s">
        <v>512</v>
      </c>
      <c r="GG38" s="532"/>
      <c r="GH38" s="534"/>
      <c r="GI38" s="512" t="s">
        <v>512</v>
      </c>
      <c r="GJ38" s="532"/>
      <c r="GK38" s="534"/>
      <c r="GL38" s="512" t="s">
        <v>512</v>
      </c>
      <c r="GM38" s="532"/>
      <c r="GN38" s="534"/>
      <c r="GO38" s="512" t="s">
        <v>512</v>
      </c>
      <c r="GP38" s="532"/>
      <c r="GQ38" s="534"/>
      <c r="GR38" s="512" t="s">
        <v>512</v>
      </c>
      <c r="GS38" s="606"/>
      <c r="GT38" s="607"/>
      <c r="GU38" s="596" t="s">
        <v>512</v>
      </c>
      <c r="GV38" s="532"/>
      <c r="GW38" s="534"/>
      <c r="GX38" s="512" t="s">
        <v>512</v>
      </c>
      <c r="GY38" s="558">
        <v>156535</v>
      </c>
      <c r="GZ38" s="559">
        <v>3.25</v>
      </c>
      <c r="HA38" s="548">
        <v>48164.615384615383</v>
      </c>
      <c r="HB38" s="558"/>
      <c r="HC38" s="559"/>
      <c r="HD38" s="548" t="s">
        <v>512</v>
      </c>
      <c r="HE38" s="606"/>
      <c r="HF38" s="607"/>
      <c r="HG38" s="596" t="s">
        <v>512</v>
      </c>
      <c r="HH38" s="606">
        <v>25182</v>
      </c>
      <c r="HI38" s="607">
        <v>0.77</v>
      </c>
      <c r="HJ38" s="596">
        <v>32703.896103896102</v>
      </c>
      <c r="HK38" s="606">
        <v>3875</v>
      </c>
      <c r="HL38" s="607">
        <v>0.01</v>
      </c>
      <c r="HM38" s="596" t="s">
        <v>512</v>
      </c>
      <c r="HN38" s="678"/>
      <c r="HO38" s="679"/>
      <c r="HP38" s="668" t="s">
        <v>512</v>
      </c>
      <c r="HQ38" s="678">
        <v>56627</v>
      </c>
      <c r="HR38" s="679">
        <v>1.41</v>
      </c>
      <c r="HS38" s="668">
        <v>40160.992907801417</v>
      </c>
      <c r="HT38" s="678"/>
      <c r="HU38" s="679"/>
      <c r="HV38" s="668" t="s">
        <v>512</v>
      </c>
      <c r="HW38" s="532"/>
      <c r="HX38" s="534"/>
      <c r="HY38" s="532">
        <v>362827</v>
      </c>
      <c r="HZ38" s="534">
        <v>8.16</v>
      </c>
      <c r="IA38" s="532">
        <v>5156928.3395999996</v>
      </c>
      <c r="IB38" s="535">
        <v>85851.600925315361</v>
      </c>
      <c r="IC38" s="536">
        <v>628163.06887468463</v>
      </c>
      <c r="ID38" s="536">
        <v>0.13667088241770278</v>
      </c>
      <c r="IE38" s="536" t="b">
        <v>1</v>
      </c>
    </row>
    <row r="39" spans="1:239">
      <c r="A39" s="520" t="s">
        <v>298</v>
      </c>
      <c r="B39" s="520" t="s">
        <v>533</v>
      </c>
      <c r="C39" s="532">
        <v>7850</v>
      </c>
      <c r="D39" s="532"/>
      <c r="E39" s="532"/>
      <c r="F39" s="532">
        <v>7850</v>
      </c>
      <c r="G39" s="532"/>
      <c r="H39" s="532"/>
      <c r="I39" s="532"/>
      <c r="J39" s="532"/>
      <c r="K39" s="532"/>
      <c r="L39" s="532">
        <v>295812</v>
      </c>
      <c r="M39" s="532">
        <v>148927</v>
      </c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2"/>
      <c r="AA39" s="532"/>
      <c r="AB39" s="532"/>
      <c r="AC39" s="532"/>
      <c r="AD39" s="532"/>
      <c r="AE39" s="532"/>
      <c r="AF39" s="532"/>
      <c r="AG39" s="532"/>
      <c r="AH39" s="532"/>
      <c r="AI39" s="532"/>
      <c r="AJ39" s="532"/>
      <c r="AK39" s="532"/>
      <c r="AL39" s="532"/>
      <c r="AM39" s="532"/>
      <c r="AN39" s="532"/>
      <c r="AO39" s="532"/>
      <c r="AP39" s="532"/>
      <c r="AQ39" s="532"/>
      <c r="AR39" s="532"/>
      <c r="AS39" s="532">
        <v>444739</v>
      </c>
      <c r="AT39" s="532"/>
      <c r="AU39" s="532"/>
      <c r="AV39" s="532"/>
      <c r="AW39" s="532"/>
      <c r="AX39" s="532"/>
      <c r="AY39" s="532"/>
      <c r="AZ39" s="532">
        <v>80230</v>
      </c>
      <c r="BA39" s="532"/>
      <c r="BB39" s="532"/>
      <c r="BC39" s="532">
        <v>532819</v>
      </c>
      <c r="BD39" s="532">
        <v>277148</v>
      </c>
      <c r="BE39" s="532"/>
      <c r="BF39" s="532"/>
      <c r="BG39" s="532"/>
      <c r="BH39" s="532"/>
      <c r="BI39" s="532"/>
      <c r="BJ39" s="532"/>
      <c r="BK39" s="532">
        <v>277148</v>
      </c>
      <c r="BL39" s="532">
        <v>30821</v>
      </c>
      <c r="BM39" s="532">
        <v>67118</v>
      </c>
      <c r="BN39" s="511">
        <v>0.35338158673344205</v>
      </c>
      <c r="BO39" s="533">
        <v>-5937</v>
      </c>
      <c r="BP39" s="532">
        <v>369150</v>
      </c>
      <c r="BQ39" s="532">
        <v>17580</v>
      </c>
      <c r="BR39" s="532"/>
      <c r="BS39" s="532">
        <v>24574</v>
      </c>
      <c r="BT39" s="532">
        <v>3029</v>
      </c>
      <c r="BU39" s="532">
        <v>45183</v>
      </c>
      <c r="BV39" s="532">
        <v>17003</v>
      </c>
      <c r="BW39" s="532">
        <v>26286</v>
      </c>
      <c r="BX39" s="532"/>
      <c r="BY39" s="532"/>
      <c r="BZ39" s="532">
        <v>1150</v>
      </c>
      <c r="CA39" s="532">
        <v>50</v>
      </c>
      <c r="CB39" s="532">
        <v>6184</v>
      </c>
      <c r="CC39" s="532"/>
      <c r="CD39" s="532">
        <v>22389</v>
      </c>
      <c r="CE39" s="532"/>
      <c r="CF39" s="532"/>
      <c r="CG39" s="532">
        <v>274</v>
      </c>
      <c r="CH39" s="532">
        <v>6</v>
      </c>
      <c r="CI39" s="532"/>
      <c r="CJ39" s="532"/>
      <c r="CK39" s="532">
        <v>5023</v>
      </c>
      <c r="CL39" s="532"/>
      <c r="CM39" s="532"/>
      <c r="CN39" s="532">
        <v>78365</v>
      </c>
      <c r="CO39" s="532">
        <v>6038</v>
      </c>
      <c r="CP39" s="532">
        <v>6455</v>
      </c>
      <c r="CQ39" s="532"/>
      <c r="CR39" s="532">
        <v>11375</v>
      </c>
      <c r="CS39" s="532"/>
      <c r="CT39" s="532"/>
      <c r="CU39" s="532">
        <v>23868</v>
      </c>
      <c r="CV39" s="532">
        <v>39297.871500000001</v>
      </c>
      <c r="CW39" s="532">
        <v>555863.87150000001</v>
      </c>
      <c r="CX39" s="511">
        <v>7.6075218849091894E-2</v>
      </c>
      <c r="CY39" s="533">
        <v>18142</v>
      </c>
      <c r="CZ39" s="532"/>
      <c r="DA39" s="532">
        <v>574005.87150000001</v>
      </c>
      <c r="DB39" s="532">
        <v>532819</v>
      </c>
      <c r="DC39" s="532">
        <v>-41186.871500000001</v>
      </c>
      <c r="DD39" s="532"/>
      <c r="DE39" s="532"/>
      <c r="DF39" s="532"/>
      <c r="DG39" s="532"/>
      <c r="DH39" s="532"/>
      <c r="DI39" s="532">
        <v>18142</v>
      </c>
      <c r="DJ39" s="532"/>
      <c r="DK39" s="532">
        <v>18142</v>
      </c>
      <c r="DL39" s="532">
        <v>18142</v>
      </c>
      <c r="DM39" s="532">
        <v>88080</v>
      </c>
      <c r="DN39" s="532"/>
      <c r="DO39" s="532">
        <v>-69938</v>
      </c>
      <c r="DP39" s="558">
        <v>56918</v>
      </c>
      <c r="DQ39" s="559">
        <v>0.78</v>
      </c>
      <c r="DR39" s="548">
        <v>72971.794871794875</v>
      </c>
      <c r="DS39" s="558"/>
      <c r="DT39" s="559"/>
      <c r="DU39" s="548" t="s">
        <v>512</v>
      </c>
      <c r="DV39" s="558"/>
      <c r="DW39" s="559"/>
      <c r="DX39" s="548" t="s">
        <v>512</v>
      </c>
      <c r="DY39" s="585"/>
      <c r="DZ39" s="586"/>
      <c r="EA39" s="575" t="s">
        <v>512</v>
      </c>
      <c r="EB39" s="532"/>
      <c r="EC39" s="534"/>
      <c r="ED39" s="512" t="s">
        <v>512</v>
      </c>
      <c r="EE39" s="532"/>
      <c r="EF39" s="534"/>
      <c r="EG39" s="512" t="s">
        <v>512</v>
      </c>
      <c r="EH39" s="532"/>
      <c r="EI39" s="534"/>
      <c r="EJ39" s="512" t="s">
        <v>512</v>
      </c>
      <c r="EK39" s="532"/>
      <c r="EL39" s="534"/>
      <c r="EM39" s="512" t="s">
        <v>512</v>
      </c>
      <c r="EN39" s="532"/>
      <c r="EO39" s="534"/>
      <c r="EP39" s="512" t="s">
        <v>512</v>
      </c>
      <c r="EQ39" s="532"/>
      <c r="ER39" s="534"/>
      <c r="ES39" s="512" t="s">
        <v>512</v>
      </c>
      <c r="ET39" s="532"/>
      <c r="EU39" s="534"/>
      <c r="EV39" s="512" t="s">
        <v>512</v>
      </c>
      <c r="EW39" s="532"/>
      <c r="EX39" s="534"/>
      <c r="EY39" s="512" t="s">
        <v>512</v>
      </c>
      <c r="EZ39" s="532"/>
      <c r="FA39" s="534"/>
      <c r="FB39" s="512" t="s">
        <v>512</v>
      </c>
      <c r="FC39" s="532"/>
      <c r="FD39" s="534"/>
      <c r="FE39" s="512" t="s">
        <v>512</v>
      </c>
      <c r="FF39" s="532"/>
      <c r="FG39" s="534"/>
      <c r="FH39" s="512" t="s">
        <v>512</v>
      </c>
      <c r="FI39" s="532"/>
      <c r="FJ39" s="534"/>
      <c r="FK39" s="512" t="s">
        <v>512</v>
      </c>
      <c r="FL39" s="532"/>
      <c r="FM39" s="534"/>
      <c r="FN39" s="512" t="s">
        <v>512</v>
      </c>
      <c r="FO39" s="532"/>
      <c r="FP39" s="534"/>
      <c r="FQ39" s="512" t="s">
        <v>512</v>
      </c>
      <c r="FR39" s="532"/>
      <c r="FS39" s="534"/>
      <c r="FT39" s="512" t="s">
        <v>512</v>
      </c>
      <c r="FU39" s="532"/>
      <c r="FV39" s="534"/>
      <c r="FW39" s="512" t="s">
        <v>512</v>
      </c>
      <c r="FX39" s="532"/>
      <c r="FY39" s="534"/>
      <c r="FZ39" s="512" t="s">
        <v>512</v>
      </c>
      <c r="GA39" s="532"/>
      <c r="GB39" s="534"/>
      <c r="GC39" s="512" t="s">
        <v>512</v>
      </c>
      <c r="GD39" s="606"/>
      <c r="GE39" s="607"/>
      <c r="GF39" s="596" t="s">
        <v>512</v>
      </c>
      <c r="GG39" s="532"/>
      <c r="GH39" s="534"/>
      <c r="GI39" s="512" t="s">
        <v>512</v>
      </c>
      <c r="GJ39" s="532"/>
      <c r="GK39" s="534"/>
      <c r="GL39" s="512" t="s">
        <v>512</v>
      </c>
      <c r="GM39" s="532"/>
      <c r="GN39" s="534"/>
      <c r="GO39" s="512" t="s">
        <v>512</v>
      </c>
      <c r="GP39" s="532"/>
      <c r="GQ39" s="534"/>
      <c r="GR39" s="512" t="s">
        <v>512</v>
      </c>
      <c r="GS39" s="606"/>
      <c r="GT39" s="607"/>
      <c r="GU39" s="596" t="s">
        <v>512</v>
      </c>
      <c r="GV39" s="532"/>
      <c r="GW39" s="534"/>
      <c r="GX39" s="512" t="s">
        <v>512</v>
      </c>
      <c r="GY39" s="558"/>
      <c r="GZ39" s="559"/>
      <c r="HA39" s="548" t="s">
        <v>512</v>
      </c>
      <c r="HB39" s="558">
        <v>40647</v>
      </c>
      <c r="HC39" s="559">
        <v>1.08</v>
      </c>
      <c r="HD39" s="548">
        <v>37636.111111111109</v>
      </c>
      <c r="HE39" s="606"/>
      <c r="HF39" s="607"/>
      <c r="HG39" s="596" t="s">
        <v>512</v>
      </c>
      <c r="HH39" s="606"/>
      <c r="HI39" s="607"/>
      <c r="HJ39" s="596" t="s">
        <v>512</v>
      </c>
      <c r="HK39" s="606">
        <v>132357</v>
      </c>
      <c r="HL39" s="607">
        <v>3.84</v>
      </c>
      <c r="HM39" s="596">
        <v>34467.96875</v>
      </c>
      <c r="HN39" s="678">
        <v>14899</v>
      </c>
      <c r="HO39" s="679">
        <v>0.3</v>
      </c>
      <c r="HP39" s="668">
        <v>49663.333333333336</v>
      </c>
      <c r="HQ39" s="678">
        <v>6503</v>
      </c>
      <c r="HR39" s="679">
        <v>0.1</v>
      </c>
      <c r="HS39" s="668" t="s">
        <v>512</v>
      </c>
      <c r="HT39" s="678"/>
      <c r="HU39" s="679"/>
      <c r="HV39" s="668" t="s">
        <v>512</v>
      </c>
      <c r="HW39" s="532">
        <v>25824</v>
      </c>
      <c r="HX39" s="534">
        <v>0</v>
      </c>
      <c r="HY39" s="532">
        <v>277148</v>
      </c>
      <c r="HZ39" s="534">
        <v>6.1</v>
      </c>
      <c r="IA39" s="532">
        <v>5134312.7429999989</v>
      </c>
      <c r="IB39" s="535">
        <v>39297.871500000001</v>
      </c>
      <c r="IC39" s="536">
        <v>516566</v>
      </c>
      <c r="ID39" s="536">
        <v>7.6075218849091894E-2</v>
      </c>
      <c r="IE39" s="536" t="b">
        <v>1</v>
      </c>
    </row>
    <row r="40" spans="1:239">
      <c r="A40" s="520" t="s">
        <v>299</v>
      </c>
      <c r="B40" s="520" t="s">
        <v>514</v>
      </c>
      <c r="C40" s="532"/>
      <c r="D40" s="532"/>
      <c r="E40" s="532"/>
      <c r="F40" s="532"/>
      <c r="G40" s="532"/>
      <c r="H40" s="532"/>
      <c r="I40" s="532"/>
      <c r="J40" s="532"/>
      <c r="K40" s="532"/>
      <c r="L40" s="532">
        <v>262211</v>
      </c>
      <c r="M40" s="532">
        <v>88364</v>
      </c>
      <c r="N40" s="532"/>
      <c r="O40" s="532"/>
      <c r="P40" s="532"/>
      <c r="Q40" s="532"/>
      <c r="R40" s="532"/>
      <c r="S40" s="532"/>
      <c r="T40" s="532"/>
      <c r="U40" s="532"/>
      <c r="V40" s="532"/>
      <c r="W40" s="532"/>
      <c r="X40" s="532"/>
      <c r="Y40" s="532"/>
      <c r="Z40" s="532"/>
      <c r="AA40" s="532"/>
      <c r="AB40" s="532"/>
      <c r="AC40" s="532"/>
      <c r="AD40" s="532"/>
      <c r="AE40" s="532"/>
      <c r="AF40" s="532"/>
      <c r="AG40" s="532"/>
      <c r="AH40" s="532"/>
      <c r="AI40" s="532"/>
      <c r="AJ40" s="532"/>
      <c r="AK40" s="532"/>
      <c r="AL40" s="532"/>
      <c r="AM40" s="532"/>
      <c r="AN40" s="532"/>
      <c r="AO40" s="532"/>
      <c r="AP40" s="532"/>
      <c r="AQ40" s="532"/>
      <c r="AR40" s="532"/>
      <c r="AS40" s="532">
        <v>350575</v>
      </c>
      <c r="AT40" s="532"/>
      <c r="AU40" s="532"/>
      <c r="AV40" s="532"/>
      <c r="AW40" s="532">
        <v>1</v>
      </c>
      <c r="AX40" s="532">
        <v>1032</v>
      </c>
      <c r="AY40" s="532">
        <v>3279</v>
      </c>
      <c r="AZ40" s="532"/>
      <c r="BA40" s="532"/>
      <c r="BB40" s="532"/>
      <c r="BC40" s="532">
        <v>354887</v>
      </c>
      <c r="BD40" s="532">
        <v>166751</v>
      </c>
      <c r="BE40" s="532"/>
      <c r="BF40" s="532"/>
      <c r="BG40" s="532"/>
      <c r="BH40" s="532"/>
      <c r="BI40" s="532"/>
      <c r="BJ40" s="532"/>
      <c r="BK40" s="532">
        <v>166751</v>
      </c>
      <c r="BL40" s="532">
        <v>15546</v>
      </c>
      <c r="BM40" s="532">
        <v>25803</v>
      </c>
      <c r="BN40" s="511">
        <v>0.24796852792487001</v>
      </c>
      <c r="BO40" s="533"/>
      <c r="BP40" s="532">
        <v>208100</v>
      </c>
      <c r="BQ40" s="532">
        <v>21649</v>
      </c>
      <c r="BR40" s="532"/>
      <c r="BS40" s="532">
        <v>15120</v>
      </c>
      <c r="BT40" s="532">
        <v>3584</v>
      </c>
      <c r="BU40" s="532">
        <v>40353</v>
      </c>
      <c r="BV40" s="532"/>
      <c r="BW40" s="532"/>
      <c r="BX40" s="532"/>
      <c r="BY40" s="532"/>
      <c r="BZ40" s="532">
        <v>3034</v>
      </c>
      <c r="CA40" s="532">
        <v>7727</v>
      </c>
      <c r="CB40" s="532">
        <v>174</v>
      </c>
      <c r="CC40" s="532">
        <v>3298</v>
      </c>
      <c r="CD40" s="532"/>
      <c r="CE40" s="532"/>
      <c r="CF40" s="532"/>
      <c r="CG40" s="532">
        <v>5553</v>
      </c>
      <c r="CH40" s="532">
        <v>38956</v>
      </c>
      <c r="CI40" s="532"/>
      <c r="CJ40" s="532"/>
      <c r="CK40" s="532">
        <v>1837</v>
      </c>
      <c r="CL40" s="532"/>
      <c r="CM40" s="532">
        <v>8097</v>
      </c>
      <c r="CN40" s="532">
        <v>68676</v>
      </c>
      <c r="CO40" s="532">
        <v>13406</v>
      </c>
      <c r="CP40" s="532">
        <v>9630</v>
      </c>
      <c r="CQ40" s="532"/>
      <c r="CR40" s="532"/>
      <c r="CS40" s="532"/>
      <c r="CT40" s="532"/>
      <c r="CU40" s="532">
        <v>23036</v>
      </c>
      <c r="CV40" s="532">
        <v>58543.157599999999</v>
      </c>
      <c r="CW40" s="532">
        <v>398708.15759999998</v>
      </c>
      <c r="CX40" s="511">
        <v>0.17210223744359354</v>
      </c>
      <c r="CY40" s="533"/>
      <c r="CZ40" s="532">
        <v>4312</v>
      </c>
      <c r="DA40" s="532">
        <v>403020.15759999998</v>
      </c>
      <c r="DB40" s="532">
        <v>354887</v>
      </c>
      <c r="DC40" s="532">
        <v>-48133.157599999999</v>
      </c>
      <c r="DD40" s="532"/>
      <c r="DE40" s="532"/>
      <c r="DF40" s="532"/>
      <c r="DG40" s="532"/>
      <c r="DH40" s="532"/>
      <c r="DI40" s="532"/>
      <c r="DJ40" s="532"/>
      <c r="DK40" s="532"/>
      <c r="DL40" s="532">
        <v>4312</v>
      </c>
      <c r="DM40" s="532">
        <v>4312</v>
      </c>
      <c r="DN40" s="532"/>
      <c r="DO40" s="532"/>
      <c r="DP40" s="558">
        <v>4273</v>
      </c>
      <c r="DQ40" s="559">
        <v>0.05</v>
      </c>
      <c r="DR40" s="548">
        <v>85460</v>
      </c>
      <c r="DS40" s="558">
        <v>8518</v>
      </c>
      <c r="DT40" s="559">
        <v>7.4999999999999997E-2</v>
      </c>
      <c r="DU40" s="548">
        <v>113573.33333333334</v>
      </c>
      <c r="DV40" s="558">
        <v>10019</v>
      </c>
      <c r="DW40" s="559">
        <v>0.15</v>
      </c>
      <c r="DX40" s="548">
        <v>66793.333333333343</v>
      </c>
      <c r="DY40" s="585"/>
      <c r="DZ40" s="586"/>
      <c r="EA40" s="575" t="s">
        <v>512</v>
      </c>
      <c r="EB40" s="532"/>
      <c r="EC40" s="534"/>
      <c r="ED40" s="512" t="s">
        <v>512</v>
      </c>
      <c r="EE40" s="532"/>
      <c r="EF40" s="534"/>
      <c r="EG40" s="512" t="s">
        <v>512</v>
      </c>
      <c r="EH40" s="532"/>
      <c r="EI40" s="534"/>
      <c r="EJ40" s="512" t="s">
        <v>512</v>
      </c>
      <c r="EK40" s="532"/>
      <c r="EL40" s="534"/>
      <c r="EM40" s="512" t="s">
        <v>512</v>
      </c>
      <c r="EN40" s="532"/>
      <c r="EO40" s="534"/>
      <c r="EP40" s="512" t="s">
        <v>512</v>
      </c>
      <c r="EQ40" s="532"/>
      <c r="ER40" s="534"/>
      <c r="ES40" s="512" t="s">
        <v>512</v>
      </c>
      <c r="ET40" s="532"/>
      <c r="EU40" s="534"/>
      <c r="EV40" s="512" t="s">
        <v>512</v>
      </c>
      <c r="EW40" s="532"/>
      <c r="EX40" s="534"/>
      <c r="EY40" s="512" t="s">
        <v>512</v>
      </c>
      <c r="EZ40" s="532"/>
      <c r="FA40" s="534"/>
      <c r="FB40" s="512" t="s">
        <v>512</v>
      </c>
      <c r="FC40" s="532"/>
      <c r="FD40" s="534"/>
      <c r="FE40" s="512" t="s">
        <v>512</v>
      </c>
      <c r="FF40" s="532"/>
      <c r="FG40" s="534"/>
      <c r="FH40" s="512" t="s">
        <v>512</v>
      </c>
      <c r="FI40" s="532"/>
      <c r="FJ40" s="534"/>
      <c r="FK40" s="512" t="s">
        <v>512</v>
      </c>
      <c r="FL40" s="532"/>
      <c r="FM40" s="534"/>
      <c r="FN40" s="512" t="s">
        <v>512</v>
      </c>
      <c r="FO40" s="532"/>
      <c r="FP40" s="534"/>
      <c r="FQ40" s="512" t="s">
        <v>512</v>
      </c>
      <c r="FR40" s="532"/>
      <c r="FS40" s="534"/>
      <c r="FT40" s="512" t="s">
        <v>512</v>
      </c>
      <c r="FU40" s="532"/>
      <c r="FV40" s="534"/>
      <c r="FW40" s="512" t="s">
        <v>512</v>
      </c>
      <c r="FX40" s="532"/>
      <c r="FY40" s="534"/>
      <c r="FZ40" s="512" t="s">
        <v>512</v>
      </c>
      <c r="GA40" s="532"/>
      <c r="GB40" s="534"/>
      <c r="GC40" s="512" t="s">
        <v>512</v>
      </c>
      <c r="GD40" s="606"/>
      <c r="GE40" s="607"/>
      <c r="GF40" s="596" t="s">
        <v>512</v>
      </c>
      <c r="GG40" s="532"/>
      <c r="GH40" s="534"/>
      <c r="GI40" s="512" t="s">
        <v>512</v>
      </c>
      <c r="GJ40" s="532"/>
      <c r="GK40" s="534"/>
      <c r="GL40" s="512" t="s">
        <v>512</v>
      </c>
      <c r="GM40" s="532"/>
      <c r="GN40" s="534"/>
      <c r="GO40" s="512" t="s">
        <v>512</v>
      </c>
      <c r="GP40" s="532"/>
      <c r="GQ40" s="534"/>
      <c r="GR40" s="512" t="s">
        <v>512</v>
      </c>
      <c r="GS40" s="606"/>
      <c r="GT40" s="607"/>
      <c r="GU40" s="596" t="s">
        <v>512</v>
      </c>
      <c r="GV40" s="532"/>
      <c r="GW40" s="534"/>
      <c r="GX40" s="512" t="s">
        <v>512</v>
      </c>
      <c r="GY40" s="558"/>
      <c r="GZ40" s="559"/>
      <c r="HA40" s="548" t="s">
        <v>512</v>
      </c>
      <c r="HB40" s="558">
        <v>58034</v>
      </c>
      <c r="HC40" s="559">
        <v>1</v>
      </c>
      <c r="HD40" s="548">
        <v>58034</v>
      </c>
      <c r="HE40" s="606"/>
      <c r="HF40" s="607"/>
      <c r="HG40" s="596" t="s">
        <v>512</v>
      </c>
      <c r="HH40" s="606">
        <v>85907</v>
      </c>
      <c r="HI40" s="607">
        <v>2.5</v>
      </c>
      <c r="HJ40" s="596">
        <v>34362.800000000003</v>
      </c>
      <c r="HK40" s="606"/>
      <c r="HL40" s="607"/>
      <c r="HM40" s="596" t="s">
        <v>512</v>
      </c>
      <c r="HN40" s="678"/>
      <c r="HO40" s="679"/>
      <c r="HP40" s="668" t="s">
        <v>512</v>
      </c>
      <c r="HQ40" s="678"/>
      <c r="HR40" s="679"/>
      <c r="HS40" s="668" t="s">
        <v>512</v>
      </c>
      <c r="HT40" s="678"/>
      <c r="HU40" s="679"/>
      <c r="HV40" s="668" t="s">
        <v>512</v>
      </c>
      <c r="HW40" s="532"/>
      <c r="HX40" s="534"/>
      <c r="HY40" s="532">
        <v>166751</v>
      </c>
      <c r="HZ40" s="534">
        <v>3.7749999999999999</v>
      </c>
      <c r="IA40" s="532">
        <v>3420893.3152000001</v>
      </c>
      <c r="IB40" s="535">
        <v>58543.157599999999</v>
      </c>
      <c r="IC40" s="536">
        <v>340165</v>
      </c>
      <c r="ID40" s="536">
        <v>0.17210223744359354</v>
      </c>
      <c r="IE40" s="536" t="b">
        <v>1</v>
      </c>
    </row>
    <row r="41" spans="1:239">
      <c r="A41" s="520" t="s">
        <v>300</v>
      </c>
      <c r="B41" s="520" t="s">
        <v>534</v>
      </c>
      <c r="C41" s="532"/>
      <c r="D41" s="532"/>
      <c r="E41" s="532"/>
      <c r="F41" s="532"/>
      <c r="G41" s="532"/>
      <c r="H41" s="532"/>
      <c r="I41" s="532"/>
      <c r="J41" s="532"/>
      <c r="K41" s="532"/>
      <c r="L41" s="532">
        <v>582045</v>
      </c>
      <c r="M41" s="532">
        <v>189972</v>
      </c>
      <c r="N41" s="532"/>
      <c r="O41" s="532"/>
      <c r="P41" s="532"/>
      <c r="Q41" s="532"/>
      <c r="R41" s="532"/>
      <c r="S41" s="532"/>
      <c r="T41" s="532"/>
      <c r="U41" s="532"/>
      <c r="V41" s="532"/>
      <c r="W41" s="532"/>
      <c r="X41" s="532"/>
      <c r="Y41" s="532"/>
      <c r="Z41" s="532"/>
      <c r="AA41" s="532"/>
      <c r="AB41" s="532"/>
      <c r="AC41" s="532"/>
      <c r="AD41" s="532"/>
      <c r="AE41" s="532">
        <v>36412</v>
      </c>
      <c r="AF41" s="532">
        <v>25000</v>
      </c>
      <c r="AG41" s="532">
        <v>30500</v>
      </c>
      <c r="AH41" s="532"/>
      <c r="AI41" s="532">
        <v>10000</v>
      </c>
      <c r="AJ41" s="532"/>
      <c r="AK41" s="532"/>
      <c r="AL41" s="532"/>
      <c r="AM41" s="532"/>
      <c r="AN41" s="532"/>
      <c r="AO41" s="532"/>
      <c r="AP41" s="532"/>
      <c r="AQ41" s="532"/>
      <c r="AR41" s="532"/>
      <c r="AS41" s="532">
        <v>873929</v>
      </c>
      <c r="AT41" s="532"/>
      <c r="AU41" s="532"/>
      <c r="AV41" s="532"/>
      <c r="AW41" s="532"/>
      <c r="AX41" s="532"/>
      <c r="AY41" s="532"/>
      <c r="AZ41" s="532"/>
      <c r="BA41" s="532"/>
      <c r="BB41" s="532"/>
      <c r="BC41" s="532">
        <v>873929</v>
      </c>
      <c r="BD41" s="532">
        <v>354329</v>
      </c>
      <c r="BE41" s="532">
        <v>46908</v>
      </c>
      <c r="BF41" s="532">
        <v>1558</v>
      </c>
      <c r="BG41" s="532">
        <v>31833</v>
      </c>
      <c r="BH41" s="532"/>
      <c r="BI41" s="532">
        <v>80299</v>
      </c>
      <c r="BJ41" s="532"/>
      <c r="BK41" s="532">
        <v>434628</v>
      </c>
      <c r="BL41" s="532">
        <v>42482</v>
      </c>
      <c r="BM41" s="532">
        <v>117359</v>
      </c>
      <c r="BN41" s="511" t="s">
        <v>512</v>
      </c>
      <c r="BO41" s="533">
        <v>-6940</v>
      </c>
      <c r="BP41" s="532">
        <v>587529</v>
      </c>
      <c r="BQ41" s="532">
        <v>40237</v>
      </c>
      <c r="BR41" s="532">
        <v>21871</v>
      </c>
      <c r="BS41" s="532">
        <v>75672</v>
      </c>
      <c r="BT41" s="532">
        <v>6869</v>
      </c>
      <c r="BU41" s="532">
        <v>144649</v>
      </c>
      <c r="BV41" s="532"/>
      <c r="BW41" s="532"/>
      <c r="BX41" s="532"/>
      <c r="BY41" s="532"/>
      <c r="BZ41" s="532">
        <v>1506</v>
      </c>
      <c r="CA41" s="532">
        <v>8961</v>
      </c>
      <c r="CB41" s="532">
        <v>8352</v>
      </c>
      <c r="CC41" s="532"/>
      <c r="CD41" s="532"/>
      <c r="CE41" s="532"/>
      <c r="CF41" s="532"/>
      <c r="CG41" s="532"/>
      <c r="CH41" s="532"/>
      <c r="CI41" s="532"/>
      <c r="CJ41" s="532"/>
      <c r="CK41" s="532"/>
      <c r="CL41" s="532"/>
      <c r="CM41" s="532"/>
      <c r="CN41" s="532">
        <v>18819</v>
      </c>
      <c r="CO41" s="532">
        <v>50916</v>
      </c>
      <c r="CP41" s="532">
        <v>4133</v>
      </c>
      <c r="CQ41" s="532"/>
      <c r="CR41" s="532"/>
      <c r="CS41" s="532"/>
      <c r="CT41" s="532"/>
      <c r="CU41" s="532">
        <v>55049</v>
      </c>
      <c r="CV41" s="532">
        <v>111593.8548</v>
      </c>
      <c r="CW41" s="532">
        <v>917639.85479999997</v>
      </c>
      <c r="CX41" s="511">
        <v>0.3180393385820402</v>
      </c>
      <c r="CY41" s="533"/>
      <c r="CZ41" s="532"/>
      <c r="DA41" s="532">
        <v>917639.85479999997</v>
      </c>
      <c r="DB41" s="532">
        <v>873929</v>
      </c>
      <c r="DC41" s="532">
        <v>-43710.854800000001</v>
      </c>
      <c r="DD41" s="532"/>
      <c r="DE41" s="532"/>
      <c r="DF41" s="532"/>
      <c r="DG41" s="532"/>
      <c r="DH41" s="532"/>
      <c r="DI41" s="532"/>
      <c r="DJ41" s="532"/>
      <c r="DK41" s="532"/>
      <c r="DL41" s="532"/>
      <c r="DM41" s="532"/>
      <c r="DN41" s="532"/>
      <c r="DO41" s="532"/>
      <c r="DP41" s="558">
        <v>63642</v>
      </c>
      <c r="DQ41" s="559">
        <v>1</v>
      </c>
      <c r="DR41" s="548">
        <v>63642</v>
      </c>
      <c r="DS41" s="558"/>
      <c r="DT41" s="559"/>
      <c r="DU41" s="548" t="s">
        <v>512</v>
      </c>
      <c r="DV41" s="558"/>
      <c r="DW41" s="559"/>
      <c r="DX41" s="548" t="s">
        <v>512</v>
      </c>
      <c r="DY41" s="585"/>
      <c r="DZ41" s="586"/>
      <c r="EA41" s="575" t="s">
        <v>512</v>
      </c>
      <c r="EB41" s="532"/>
      <c r="EC41" s="534"/>
      <c r="ED41" s="512" t="s">
        <v>512</v>
      </c>
      <c r="EE41" s="532"/>
      <c r="EF41" s="534"/>
      <c r="EG41" s="512" t="s">
        <v>512</v>
      </c>
      <c r="EH41" s="532"/>
      <c r="EI41" s="534"/>
      <c r="EJ41" s="512" t="s">
        <v>512</v>
      </c>
      <c r="EK41" s="532"/>
      <c r="EL41" s="534"/>
      <c r="EM41" s="512" t="s">
        <v>512</v>
      </c>
      <c r="EN41" s="532"/>
      <c r="EO41" s="534"/>
      <c r="EP41" s="512" t="s">
        <v>512</v>
      </c>
      <c r="EQ41" s="532"/>
      <c r="ER41" s="534"/>
      <c r="ES41" s="512" t="s">
        <v>512</v>
      </c>
      <c r="ET41" s="532"/>
      <c r="EU41" s="534"/>
      <c r="EV41" s="512" t="s">
        <v>512</v>
      </c>
      <c r="EW41" s="532"/>
      <c r="EX41" s="534"/>
      <c r="EY41" s="512" t="s">
        <v>512</v>
      </c>
      <c r="EZ41" s="532"/>
      <c r="FA41" s="534"/>
      <c r="FB41" s="512" t="s">
        <v>512</v>
      </c>
      <c r="FC41" s="532"/>
      <c r="FD41" s="534"/>
      <c r="FE41" s="512" t="s">
        <v>512</v>
      </c>
      <c r="FF41" s="532"/>
      <c r="FG41" s="534"/>
      <c r="FH41" s="512" t="s">
        <v>512</v>
      </c>
      <c r="FI41" s="532"/>
      <c r="FJ41" s="534"/>
      <c r="FK41" s="512" t="s">
        <v>512</v>
      </c>
      <c r="FL41" s="532"/>
      <c r="FM41" s="534"/>
      <c r="FN41" s="512" t="s">
        <v>512</v>
      </c>
      <c r="FO41" s="532"/>
      <c r="FP41" s="534"/>
      <c r="FQ41" s="512" t="s">
        <v>512</v>
      </c>
      <c r="FR41" s="532"/>
      <c r="FS41" s="534"/>
      <c r="FT41" s="512" t="s">
        <v>512</v>
      </c>
      <c r="FU41" s="532"/>
      <c r="FV41" s="534"/>
      <c r="FW41" s="512" t="s">
        <v>512</v>
      </c>
      <c r="FX41" s="532"/>
      <c r="FY41" s="534"/>
      <c r="FZ41" s="512" t="s">
        <v>512</v>
      </c>
      <c r="GA41" s="532"/>
      <c r="GB41" s="534"/>
      <c r="GC41" s="512" t="s">
        <v>512</v>
      </c>
      <c r="GD41" s="606"/>
      <c r="GE41" s="607"/>
      <c r="GF41" s="596" t="s">
        <v>512</v>
      </c>
      <c r="GG41" s="532"/>
      <c r="GH41" s="534"/>
      <c r="GI41" s="512" t="s">
        <v>512</v>
      </c>
      <c r="GJ41" s="532"/>
      <c r="GK41" s="534"/>
      <c r="GL41" s="512" t="s">
        <v>512</v>
      </c>
      <c r="GM41" s="532"/>
      <c r="GN41" s="534"/>
      <c r="GO41" s="512" t="s">
        <v>512</v>
      </c>
      <c r="GP41" s="532"/>
      <c r="GQ41" s="534"/>
      <c r="GR41" s="512" t="s">
        <v>512</v>
      </c>
      <c r="GS41" s="606">
        <v>163744</v>
      </c>
      <c r="GT41" s="607">
        <v>6.8</v>
      </c>
      <c r="GU41" s="596">
        <v>24080</v>
      </c>
      <c r="GV41" s="532"/>
      <c r="GW41" s="534"/>
      <c r="GX41" s="512" t="s">
        <v>512</v>
      </c>
      <c r="GY41" s="558"/>
      <c r="GZ41" s="559"/>
      <c r="HA41" s="548" t="s">
        <v>512</v>
      </c>
      <c r="HB41" s="558"/>
      <c r="HC41" s="559"/>
      <c r="HD41" s="548" t="s">
        <v>512</v>
      </c>
      <c r="HE41" s="606"/>
      <c r="HF41" s="607"/>
      <c r="HG41" s="596" t="s">
        <v>512</v>
      </c>
      <c r="HH41" s="606">
        <v>26128</v>
      </c>
      <c r="HI41" s="607">
        <v>1</v>
      </c>
      <c r="HJ41" s="596">
        <v>26128</v>
      </c>
      <c r="HK41" s="606">
        <v>89254</v>
      </c>
      <c r="HL41" s="607">
        <v>2.8</v>
      </c>
      <c r="HM41" s="596">
        <v>31876.428571428572</v>
      </c>
      <c r="HN41" s="678"/>
      <c r="HO41" s="679"/>
      <c r="HP41" s="668" t="s">
        <v>512</v>
      </c>
      <c r="HQ41" s="678">
        <v>11561</v>
      </c>
      <c r="HR41" s="679">
        <v>0.25</v>
      </c>
      <c r="HS41" s="668">
        <v>46244</v>
      </c>
      <c r="HT41" s="678"/>
      <c r="HU41" s="679"/>
      <c r="HV41" s="668" t="s">
        <v>512</v>
      </c>
      <c r="HW41" s="532"/>
      <c r="HX41" s="534"/>
      <c r="HY41" s="532">
        <v>354329</v>
      </c>
      <c r="HZ41" s="534">
        <v>11.85</v>
      </c>
      <c r="IA41" s="532">
        <v>8234555.7095999997</v>
      </c>
      <c r="IB41" s="535">
        <v>221424.02273901913</v>
      </c>
      <c r="IC41" s="536">
        <v>696215.83206098084</v>
      </c>
      <c r="ID41" s="536">
        <v>0.3180393385820402</v>
      </c>
      <c r="IE41" s="536" t="b">
        <v>1</v>
      </c>
    </row>
    <row r="42" spans="1:239">
      <c r="A42" s="520" t="s">
        <v>301</v>
      </c>
      <c r="B42" s="520" t="s">
        <v>514</v>
      </c>
      <c r="C42" s="532"/>
      <c r="D42" s="532"/>
      <c r="E42" s="532"/>
      <c r="F42" s="532"/>
      <c r="G42" s="532"/>
      <c r="H42" s="532">
        <v>28916</v>
      </c>
      <c r="I42" s="532">
        <v>28916</v>
      </c>
      <c r="J42" s="532"/>
      <c r="K42" s="532"/>
      <c r="L42" s="532">
        <v>304572</v>
      </c>
      <c r="M42" s="532">
        <v>104115</v>
      </c>
      <c r="N42" s="532"/>
      <c r="O42" s="532"/>
      <c r="P42" s="532"/>
      <c r="Q42" s="532"/>
      <c r="R42" s="532"/>
      <c r="S42" s="532"/>
      <c r="T42" s="532"/>
      <c r="U42" s="532"/>
      <c r="V42" s="532"/>
      <c r="W42" s="532"/>
      <c r="X42" s="532"/>
      <c r="Y42" s="532"/>
      <c r="Z42" s="532"/>
      <c r="AA42" s="532"/>
      <c r="AB42" s="532"/>
      <c r="AC42" s="532"/>
      <c r="AD42" s="532"/>
      <c r="AE42" s="532"/>
      <c r="AF42" s="532"/>
      <c r="AG42" s="532"/>
      <c r="AH42" s="532"/>
      <c r="AI42" s="532"/>
      <c r="AJ42" s="532"/>
      <c r="AK42" s="532"/>
      <c r="AL42" s="532"/>
      <c r="AM42" s="532"/>
      <c r="AN42" s="532"/>
      <c r="AO42" s="532"/>
      <c r="AP42" s="532"/>
      <c r="AQ42" s="532"/>
      <c r="AR42" s="532"/>
      <c r="AS42" s="532">
        <v>408687</v>
      </c>
      <c r="AT42" s="532"/>
      <c r="AU42" s="532"/>
      <c r="AV42" s="532"/>
      <c r="AW42" s="532"/>
      <c r="AX42" s="532"/>
      <c r="AY42" s="532"/>
      <c r="AZ42" s="532"/>
      <c r="BA42" s="532"/>
      <c r="BB42" s="532"/>
      <c r="BC42" s="532">
        <v>437603</v>
      </c>
      <c r="BD42" s="532">
        <v>213310</v>
      </c>
      <c r="BE42" s="532"/>
      <c r="BF42" s="532"/>
      <c r="BG42" s="532"/>
      <c r="BH42" s="532"/>
      <c r="BI42" s="532"/>
      <c r="BJ42" s="532"/>
      <c r="BK42" s="532">
        <v>213310</v>
      </c>
      <c r="BL42" s="532">
        <v>19450</v>
      </c>
      <c r="BM42" s="532">
        <v>13495</v>
      </c>
      <c r="BN42" s="511">
        <v>0.15444658009469786</v>
      </c>
      <c r="BO42" s="533"/>
      <c r="BP42" s="532">
        <v>246255</v>
      </c>
      <c r="BQ42" s="532"/>
      <c r="BR42" s="532">
        <v>9909</v>
      </c>
      <c r="BS42" s="532">
        <v>21666</v>
      </c>
      <c r="BT42" s="532">
        <v>2368</v>
      </c>
      <c r="BU42" s="532">
        <v>33943</v>
      </c>
      <c r="BV42" s="532"/>
      <c r="BW42" s="532"/>
      <c r="BX42" s="532"/>
      <c r="BY42" s="532"/>
      <c r="BZ42" s="532">
        <v>118</v>
      </c>
      <c r="CA42" s="532"/>
      <c r="CB42" s="532">
        <v>64</v>
      </c>
      <c r="CC42" s="532"/>
      <c r="CD42" s="532">
        <v>3740</v>
      </c>
      <c r="CE42" s="532">
        <v>4402</v>
      </c>
      <c r="CF42" s="532"/>
      <c r="CG42" s="532"/>
      <c r="CH42" s="532">
        <v>1816</v>
      </c>
      <c r="CI42" s="532"/>
      <c r="CJ42" s="532"/>
      <c r="CK42" s="532">
        <v>12790</v>
      </c>
      <c r="CL42" s="532"/>
      <c r="CM42" s="532"/>
      <c r="CN42" s="532">
        <v>22930</v>
      </c>
      <c r="CO42" s="532">
        <v>8632</v>
      </c>
      <c r="CP42" s="532">
        <v>812</v>
      </c>
      <c r="CQ42" s="532"/>
      <c r="CR42" s="532"/>
      <c r="CS42" s="532"/>
      <c r="CT42" s="532"/>
      <c r="CU42" s="532">
        <v>9444</v>
      </c>
      <c r="CV42" s="532">
        <v>62467.520900000003</v>
      </c>
      <c r="CW42" s="532">
        <v>375039.5209</v>
      </c>
      <c r="CX42" s="511">
        <v>0.19985002143506136</v>
      </c>
      <c r="CY42" s="533"/>
      <c r="CZ42" s="532"/>
      <c r="DA42" s="532">
        <v>375039.5209</v>
      </c>
      <c r="DB42" s="532">
        <v>437603</v>
      </c>
      <c r="DC42" s="532">
        <v>62563.479099999997</v>
      </c>
      <c r="DD42" s="532"/>
      <c r="DE42" s="532"/>
      <c r="DF42" s="532"/>
      <c r="DG42" s="532"/>
      <c r="DH42" s="532"/>
      <c r="DI42" s="532"/>
      <c r="DJ42" s="532"/>
      <c r="DK42" s="532"/>
      <c r="DL42" s="532"/>
      <c r="DM42" s="532">
        <v>28916</v>
      </c>
      <c r="DN42" s="532"/>
      <c r="DO42" s="532">
        <v>-28916</v>
      </c>
      <c r="DP42" s="558">
        <v>33269</v>
      </c>
      <c r="DQ42" s="559">
        <v>1</v>
      </c>
      <c r="DR42" s="548">
        <v>33269</v>
      </c>
      <c r="DS42" s="558"/>
      <c r="DT42" s="559"/>
      <c r="DU42" s="548" t="s">
        <v>512</v>
      </c>
      <c r="DV42" s="558"/>
      <c r="DW42" s="559"/>
      <c r="DX42" s="548" t="s">
        <v>512</v>
      </c>
      <c r="DY42" s="585"/>
      <c r="DZ42" s="586"/>
      <c r="EA42" s="575" t="s">
        <v>512</v>
      </c>
      <c r="EB42" s="532"/>
      <c r="EC42" s="534"/>
      <c r="ED42" s="512" t="s">
        <v>512</v>
      </c>
      <c r="EE42" s="532"/>
      <c r="EF42" s="534"/>
      <c r="EG42" s="512" t="s">
        <v>512</v>
      </c>
      <c r="EH42" s="532"/>
      <c r="EI42" s="534"/>
      <c r="EJ42" s="512" t="s">
        <v>512</v>
      </c>
      <c r="EK42" s="532"/>
      <c r="EL42" s="534"/>
      <c r="EM42" s="512" t="s">
        <v>512</v>
      </c>
      <c r="EN42" s="532"/>
      <c r="EO42" s="534"/>
      <c r="EP42" s="512" t="s">
        <v>512</v>
      </c>
      <c r="EQ42" s="532"/>
      <c r="ER42" s="534"/>
      <c r="ES42" s="512" t="s">
        <v>512</v>
      </c>
      <c r="ET42" s="532"/>
      <c r="EU42" s="534"/>
      <c r="EV42" s="512" t="s">
        <v>512</v>
      </c>
      <c r="EW42" s="532"/>
      <c r="EX42" s="534"/>
      <c r="EY42" s="512" t="s">
        <v>512</v>
      </c>
      <c r="EZ42" s="532"/>
      <c r="FA42" s="534"/>
      <c r="FB42" s="512" t="s">
        <v>512</v>
      </c>
      <c r="FC42" s="532"/>
      <c r="FD42" s="534"/>
      <c r="FE42" s="512" t="s">
        <v>512</v>
      </c>
      <c r="FF42" s="532"/>
      <c r="FG42" s="534"/>
      <c r="FH42" s="512" t="s">
        <v>512</v>
      </c>
      <c r="FI42" s="532"/>
      <c r="FJ42" s="534"/>
      <c r="FK42" s="512" t="s">
        <v>512</v>
      </c>
      <c r="FL42" s="532"/>
      <c r="FM42" s="534"/>
      <c r="FN42" s="512" t="s">
        <v>512</v>
      </c>
      <c r="FO42" s="532"/>
      <c r="FP42" s="534"/>
      <c r="FQ42" s="512" t="s">
        <v>512</v>
      </c>
      <c r="FR42" s="532"/>
      <c r="FS42" s="534"/>
      <c r="FT42" s="512" t="s">
        <v>512</v>
      </c>
      <c r="FU42" s="532"/>
      <c r="FV42" s="534"/>
      <c r="FW42" s="512" t="s">
        <v>512</v>
      </c>
      <c r="FX42" s="532"/>
      <c r="FY42" s="534"/>
      <c r="FZ42" s="512" t="s">
        <v>512</v>
      </c>
      <c r="GA42" s="532"/>
      <c r="GB42" s="534"/>
      <c r="GC42" s="512" t="s">
        <v>512</v>
      </c>
      <c r="GD42" s="606"/>
      <c r="GE42" s="607"/>
      <c r="GF42" s="596" t="s">
        <v>512</v>
      </c>
      <c r="GG42" s="532"/>
      <c r="GH42" s="534"/>
      <c r="GI42" s="512" t="s">
        <v>512</v>
      </c>
      <c r="GJ42" s="532"/>
      <c r="GK42" s="534"/>
      <c r="GL42" s="512" t="s">
        <v>512</v>
      </c>
      <c r="GM42" s="532"/>
      <c r="GN42" s="534"/>
      <c r="GO42" s="512" t="s">
        <v>512</v>
      </c>
      <c r="GP42" s="532"/>
      <c r="GQ42" s="534"/>
      <c r="GR42" s="512" t="s">
        <v>512</v>
      </c>
      <c r="GS42" s="606"/>
      <c r="GT42" s="607"/>
      <c r="GU42" s="596" t="s">
        <v>512</v>
      </c>
      <c r="GV42" s="532"/>
      <c r="GW42" s="534"/>
      <c r="GX42" s="512" t="s">
        <v>512</v>
      </c>
      <c r="GY42" s="558"/>
      <c r="GZ42" s="559"/>
      <c r="HA42" s="548" t="s">
        <v>512</v>
      </c>
      <c r="HB42" s="558"/>
      <c r="HC42" s="559"/>
      <c r="HD42" s="548" t="s">
        <v>512</v>
      </c>
      <c r="HE42" s="606"/>
      <c r="HF42" s="607"/>
      <c r="HG42" s="596" t="s">
        <v>512</v>
      </c>
      <c r="HH42" s="606"/>
      <c r="HI42" s="607"/>
      <c r="HJ42" s="596" t="s">
        <v>512</v>
      </c>
      <c r="HK42" s="606">
        <v>157223</v>
      </c>
      <c r="HL42" s="607">
        <v>5.59</v>
      </c>
      <c r="HM42" s="596">
        <v>28125.760286225403</v>
      </c>
      <c r="HN42" s="678"/>
      <c r="HO42" s="679"/>
      <c r="HP42" s="668" t="s">
        <v>512</v>
      </c>
      <c r="HQ42" s="678"/>
      <c r="HR42" s="679"/>
      <c r="HS42" s="668" t="s">
        <v>512</v>
      </c>
      <c r="HT42" s="678"/>
      <c r="HU42" s="679"/>
      <c r="HV42" s="668" t="s">
        <v>512</v>
      </c>
      <c r="HW42" s="532">
        <v>22818</v>
      </c>
      <c r="HX42" s="534">
        <v>0</v>
      </c>
      <c r="HY42" s="532">
        <v>213310</v>
      </c>
      <c r="HZ42" s="534">
        <v>6.59</v>
      </c>
      <c r="IA42" s="532">
        <v>3890596.0417999998</v>
      </c>
      <c r="IB42" s="535">
        <v>62467.520900000003</v>
      </c>
      <c r="IC42" s="536">
        <v>312572</v>
      </c>
      <c r="ID42" s="536">
        <v>0.19985002143506136</v>
      </c>
      <c r="IE42" s="536" t="b">
        <v>1</v>
      </c>
    </row>
    <row r="43" spans="1:239">
      <c r="A43" s="520" t="s">
        <v>302</v>
      </c>
      <c r="B43" s="520" t="s">
        <v>515</v>
      </c>
      <c r="C43" s="532">
        <v>2300</v>
      </c>
      <c r="D43" s="532"/>
      <c r="E43" s="532"/>
      <c r="F43" s="532">
        <v>2300</v>
      </c>
      <c r="G43" s="532"/>
      <c r="H43" s="532">
        <v>3433</v>
      </c>
      <c r="I43" s="532">
        <v>3433</v>
      </c>
      <c r="J43" s="532"/>
      <c r="K43" s="532"/>
      <c r="L43" s="532"/>
      <c r="M43" s="532">
        <v>369032</v>
      </c>
      <c r="N43" s="532"/>
      <c r="O43" s="532"/>
      <c r="P43" s="532"/>
      <c r="Q43" s="532"/>
      <c r="R43" s="532"/>
      <c r="S43" s="532"/>
      <c r="T43" s="532"/>
      <c r="U43" s="532"/>
      <c r="V43" s="532"/>
      <c r="W43" s="532"/>
      <c r="X43" s="532"/>
      <c r="Y43" s="532"/>
      <c r="Z43" s="532"/>
      <c r="AA43" s="532"/>
      <c r="AB43" s="532"/>
      <c r="AC43" s="532"/>
      <c r="AD43" s="532"/>
      <c r="AE43" s="532"/>
      <c r="AF43" s="532"/>
      <c r="AG43" s="532"/>
      <c r="AH43" s="532"/>
      <c r="AI43" s="532">
        <v>6122</v>
      </c>
      <c r="AJ43" s="532"/>
      <c r="AK43" s="532"/>
      <c r="AL43" s="532"/>
      <c r="AM43" s="532"/>
      <c r="AN43" s="532"/>
      <c r="AO43" s="532"/>
      <c r="AP43" s="532"/>
      <c r="AQ43" s="532"/>
      <c r="AR43" s="532"/>
      <c r="AS43" s="532">
        <v>375154</v>
      </c>
      <c r="AT43" s="532">
        <v>34125</v>
      </c>
      <c r="AU43" s="532"/>
      <c r="AV43" s="532"/>
      <c r="AW43" s="532"/>
      <c r="AX43" s="532">
        <v>123</v>
      </c>
      <c r="AY43" s="532">
        <v>2374</v>
      </c>
      <c r="AZ43" s="532"/>
      <c r="BA43" s="532"/>
      <c r="BB43" s="532"/>
      <c r="BC43" s="532">
        <v>417509</v>
      </c>
      <c r="BD43" s="532">
        <v>231842</v>
      </c>
      <c r="BE43" s="532"/>
      <c r="BF43" s="532"/>
      <c r="BG43" s="532">
        <v>10706</v>
      </c>
      <c r="BH43" s="532"/>
      <c r="BI43" s="532">
        <v>10706</v>
      </c>
      <c r="BJ43" s="532"/>
      <c r="BK43" s="532">
        <v>242548</v>
      </c>
      <c r="BL43" s="532">
        <v>18597</v>
      </c>
      <c r="BM43" s="532">
        <v>33957</v>
      </c>
      <c r="BN43" s="511">
        <v>0.21667463759750646</v>
      </c>
      <c r="BO43" s="533"/>
      <c r="BP43" s="532">
        <v>295102</v>
      </c>
      <c r="BQ43" s="532">
        <v>1223</v>
      </c>
      <c r="BR43" s="532">
        <v>12479</v>
      </c>
      <c r="BS43" s="532">
        <v>34164</v>
      </c>
      <c r="BT43" s="532">
        <v>773</v>
      </c>
      <c r="BU43" s="532">
        <v>48639</v>
      </c>
      <c r="BV43" s="532"/>
      <c r="BW43" s="532"/>
      <c r="BX43" s="532"/>
      <c r="BY43" s="532"/>
      <c r="BZ43" s="532">
        <v>410</v>
      </c>
      <c r="CA43" s="532">
        <v>186</v>
      </c>
      <c r="CB43" s="532">
        <v>2165</v>
      </c>
      <c r="CC43" s="532">
        <v>748</v>
      </c>
      <c r="CD43" s="532"/>
      <c r="CE43" s="532"/>
      <c r="CF43" s="532"/>
      <c r="CG43" s="532"/>
      <c r="CH43" s="532"/>
      <c r="CI43" s="532"/>
      <c r="CJ43" s="532"/>
      <c r="CK43" s="532">
        <v>3389</v>
      </c>
      <c r="CL43" s="532"/>
      <c r="CM43" s="532">
        <v>307</v>
      </c>
      <c r="CN43" s="532">
        <v>7205</v>
      </c>
      <c r="CO43" s="532">
        <v>327</v>
      </c>
      <c r="CP43" s="532"/>
      <c r="CQ43" s="532"/>
      <c r="CR43" s="532">
        <v>2148</v>
      </c>
      <c r="CS43" s="532"/>
      <c r="CT43" s="532"/>
      <c r="CU43" s="532">
        <v>2475</v>
      </c>
      <c r="CV43" s="532">
        <v>67388.845799999996</v>
      </c>
      <c r="CW43" s="532">
        <v>420809.84580000001</v>
      </c>
      <c r="CX43" s="511">
        <v>0.23623877556689216</v>
      </c>
      <c r="CY43" s="533"/>
      <c r="CZ43" s="532"/>
      <c r="DA43" s="532">
        <v>420809.84580000001</v>
      </c>
      <c r="DB43" s="532">
        <v>417509</v>
      </c>
      <c r="DC43" s="532">
        <v>-3300.8458000000001</v>
      </c>
      <c r="DD43" s="532"/>
      <c r="DE43" s="532"/>
      <c r="DF43" s="532"/>
      <c r="DG43" s="532"/>
      <c r="DH43" s="532"/>
      <c r="DI43" s="532"/>
      <c r="DJ43" s="532"/>
      <c r="DK43" s="532"/>
      <c r="DL43" s="532"/>
      <c r="DM43" s="532">
        <v>42355</v>
      </c>
      <c r="DN43" s="532"/>
      <c r="DO43" s="532">
        <v>-42355</v>
      </c>
      <c r="DP43" s="558">
        <v>42275</v>
      </c>
      <c r="DQ43" s="559">
        <v>0.96</v>
      </c>
      <c r="DR43" s="548">
        <v>44036.458333333336</v>
      </c>
      <c r="DS43" s="558">
        <v>9839</v>
      </c>
      <c r="DT43" s="559">
        <v>0.15</v>
      </c>
      <c r="DU43" s="548">
        <v>65593.333333333343</v>
      </c>
      <c r="DV43" s="558"/>
      <c r="DW43" s="559"/>
      <c r="DX43" s="548" t="s">
        <v>512</v>
      </c>
      <c r="DY43" s="585"/>
      <c r="DZ43" s="586"/>
      <c r="EA43" s="575" t="s">
        <v>512</v>
      </c>
      <c r="EB43" s="532"/>
      <c r="EC43" s="534"/>
      <c r="ED43" s="512" t="s">
        <v>512</v>
      </c>
      <c r="EE43" s="532"/>
      <c r="EF43" s="534"/>
      <c r="EG43" s="512" t="s">
        <v>512</v>
      </c>
      <c r="EH43" s="532"/>
      <c r="EI43" s="534"/>
      <c r="EJ43" s="512" t="s">
        <v>512</v>
      </c>
      <c r="EK43" s="532"/>
      <c r="EL43" s="534"/>
      <c r="EM43" s="512" t="s">
        <v>512</v>
      </c>
      <c r="EN43" s="532"/>
      <c r="EO43" s="534"/>
      <c r="EP43" s="512" t="s">
        <v>512</v>
      </c>
      <c r="EQ43" s="532"/>
      <c r="ER43" s="534"/>
      <c r="ES43" s="512" t="s">
        <v>512</v>
      </c>
      <c r="ET43" s="532"/>
      <c r="EU43" s="534"/>
      <c r="EV43" s="512" t="s">
        <v>512</v>
      </c>
      <c r="EW43" s="532"/>
      <c r="EX43" s="534"/>
      <c r="EY43" s="512" t="s">
        <v>512</v>
      </c>
      <c r="EZ43" s="532"/>
      <c r="FA43" s="534"/>
      <c r="FB43" s="512" t="s">
        <v>512</v>
      </c>
      <c r="FC43" s="532"/>
      <c r="FD43" s="534"/>
      <c r="FE43" s="512" t="s">
        <v>512</v>
      </c>
      <c r="FF43" s="532"/>
      <c r="FG43" s="534"/>
      <c r="FH43" s="512" t="s">
        <v>512</v>
      </c>
      <c r="FI43" s="532"/>
      <c r="FJ43" s="534"/>
      <c r="FK43" s="512" t="s">
        <v>512</v>
      </c>
      <c r="FL43" s="532"/>
      <c r="FM43" s="534"/>
      <c r="FN43" s="512" t="s">
        <v>512</v>
      </c>
      <c r="FO43" s="532"/>
      <c r="FP43" s="534"/>
      <c r="FQ43" s="512" t="s">
        <v>512</v>
      </c>
      <c r="FR43" s="532"/>
      <c r="FS43" s="534"/>
      <c r="FT43" s="512" t="s">
        <v>512</v>
      </c>
      <c r="FU43" s="532"/>
      <c r="FV43" s="534"/>
      <c r="FW43" s="512" t="s">
        <v>512</v>
      </c>
      <c r="FX43" s="532"/>
      <c r="FY43" s="534"/>
      <c r="FZ43" s="512" t="s">
        <v>512</v>
      </c>
      <c r="GA43" s="532"/>
      <c r="GB43" s="534"/>
      <c r="GC43" s="512" t="s">
        <v>512</v>
      </c>
      <c r="GD43" s="606"/>
      <c r="GE43" s="607"/>
      <c r="GF43" s="596" t="s">
        <v>512</v>
      </c>
      <c r="GG43" s="532"/>
      <c r="GH43" s="534"/>
      <c r="GI43" s="512" t="s">
        <v>512</v>
      </c>
      <c r="GJ43" s="532"/>
      <c r="GK43" s="534"/>
      <c r="GL43" s="512" t="s">
        <v>512</v>
      </c>
      <c r="GM43" s="532"/>
      <c r="GN43" s="534"/>
      <c r="GO43" s="512" t="s">
        <v>512</v>
      </c>
      <c r="GP43" s="532"/>
      <c r="GQ43" s="534"/>
      <c r="GR43" s="512" t="s">
        <v>512</v>
      </c>
      <c r="GS43" s="606">
        <v>458</v>
      </c>
      <c r="GT43" s="607">
        <v>0.01</v>
      </c>
      <c r="GU43" s="596">
        <v>45800</v>
      </c>
      <c r="GV43" s="532"/>
      <c r="GW43" s="534"/>
      <c r="GX43" s="512" t="s">
        <v>512</v>
      </c>
      <c r="GY43" s="558"/>
      <c r="GZ43" s="559"/>
      <c r="HA43" s="548" t="s">
        <v>512</v>
      </c>
      <c r="HB43" s="558">
        <v>8883</v>
      </c>
      <c r="HC43" s="559">
        <v>0.26</v>
      </c>
      <c r="HD43" s="548">
        <v>34165.384615384617</v>
      </c>
      <c r="HE43" s="606"/>
      <c r="HF43" s="607"/>
      <c r="HG43" s="596" t="s">
        <v>512</v>
      </c>
      <c r="HH43" s="606"/>
      <c r="HI43" s="607"/>
      <c r="HJ43" s="596" t="s">
        <v>512</v>
      </c>
      <c r="HK43" s="606">
        <v>170387</v>
      </c>
      <c r="HL43" s="607">
        <v>6.17</v>
      </c>
      <c r="HM43" s="596">
        <v>27615.397082658023</v>
      </c>
      <c r="HN43" s="678"/>
      <c r="HO43" s="679"/>
      <c r="HP43" s="668" t="s">
        <v>512</v>
      </c>
      <c r="HQ43" s="678"/>
      <c r="HR43" s="679"/>
      <c r="HS43" s="668" t="s">
        <v>512</v>
      </c>
      <c r="HT43" s="678"/>
      <c r="HU43" s="679"/>
      <c r="HV43" s="668" t="s">
        <v>512</v>
      </c>
      <c r="HW43" s="532"/>
      <c r="HX43" s="534"/>
      <c r="HY43" s="532">
        <v>231842</v>
      </c>
      <c r="HZ43" s="534">
        <v>7.55</v>
      </c>
      <c r="IA43" s="532">
        <v>3962901.6916</v>
      </c>
      <c r="IB43" s="535">
        <v>80414.564470118901</v>
      </c>
      <c r="IC43" s="536">
        <v>340395.28132988111</v>
      </c>
      <c r="ID43" s="536">
        <v>0.23623877556689216</v>
      </c>
      <c r="IE43" s="536" t="b">
        <v>1</v>
      </c>
    </row>
    <row r="44" spans="1:239">
      <c r="A44" s="518"/>
      <c r="B44" s="537" t="s">
        <v>535</v>
      </c>
      <c r="C44" s="538">
        <v>2951</v>
      </c>
      <c r="D44" s="538"/>
      <c r="E44" s="538"/>
      <c r="F44" s="538">
        <v>2951</v>
      </c>
      <c r="G44" s="538"/>
      <c r="H44" s="538">
        <v>5000</v>
      </c>
      <c r="I44" s="538">
        <v>5000</v>
      </c>
      <c r="J44" s="538"/>
      <c r="K44" s="538"/>
      <c r="L44" s="538"/>
      <c r="M44" s="538">
        <v>353666</v>
      </c>
      <c r="N44" s="538"/>
      <c r="O44" s="538"/>
      <c r="P44" s="538"/>
      <c r="Q44" s="538"/>
      <c r="R44" s="538"/>
      <c r="S44" s="538"/>
      <c r="T44" s="538"/>
      <c r="U44" s="538"/>
      <c r="V44" s="538"/>
      <c r="W44" s="538"/>
      <c r="X44" s="538"/>
      <c r="Y44" s="538"/>
      <c r="Z44" s="538"/>
      <c r="AA44" s="538"/>
      <c r="AB44" s="538"/>
      <c r="AC44" s="538"/>
      <c r="AD44" s="538"/>
      <c r="AE44" s="538"/>
      <c r="AF44" s="538"/>
      <c r="AG44" s="538"/>
      <c r="AH44" s="538"/>
      <c r="AI44" s="538">
        <v>6552</v>
      </c>
      <c r="AJ44" s="538"/>
      <c r="AK44" s="538"/>
      <c r="AL44" s="538"/>
      <c r="AM44" s="538"/>
      <c r="AN44" s="538"/>
      <c r="AO44" s="538"/>
      <c r="AP44" s="538"/>
      <c r="AQ44" s="538"/>
      <c r="AR44" s="538"/>
      <c r="AS44" s="538">
        <v>360218</v>
      </c>
      <c r="AT44" s="538">
        <v>4305</v>
      </c>
      <c r="AU44" s="538"/>
      <c r="AV44" s="538"/>
      <c r="AW44" s="538"/>
      <c r="AX44" s="538"/>
      <c r="AY44" s="538">
        <v>2120</v>
      </c>
      <c r="AZ44" s="538">
        <v>6297</v>
      </c>
      <c r="BA44" s="538"/>
      <c r="BB44" s="538"/>
      <c r="BC44" s="538">
        <v>380891</v>
      </c>
      <c r="BD44" s="538">
        <v>218348</v>
      </c>
      <c r="BE44" s="538"/>
      <c r="BF44" s="538"/>
      <c r="BG44" s="538">
        <v>2546</v>
      </c>
      <c r="BH44" s="538"/>
      <c r="BI44" s="538">
        <v>2546</v>
      </c>
      <c r="BJ44" s="538"/>
      <c r="BK44" s="538">
        <v>220894</v>
      </c>
      <c r="BL44" s="538">
        <v>16732</v>
      </c>
      <c r="BM44" s="538">
        <v>23615</v>
      </c>
      <c r="BN44" s="511">
        <v>0.18265321828569359</v>
      </c>
      <c r="BO44" s="539"/>
      <c r="BP44" s="538">
        <v>261241</v>
      </c>
      <c r="BQ44" s="538">
        <v>7839</v>
      </c>
      <c r="BR44" s="538">
        <v>9006</v>
      </c>
      <c r="BS44" s="538">
        <v>19213</v>
      </c>
      <c r="BT44" s="538">
        <v>697</v>
      </c>
      <c r="BU44" s="538">
        <v>36755</v>
      </c>
      <c r="BV44" s="538"/>
      <c r="BW44" s="538"/>
      <c r="BX44" s="538"/>
      <c r="BY44" s="538"/>
      <c r="BZ44" s="538">
        <v>449</v>
      </c>
      <c r="CA44" s="538">
        <v>1475</v>
      </c>
      <c r="CB44" s="538">
        <v>6160</v>
      </c>
      <c r="CC44" s="538">
        <v>179</v>
      </c>
      <c r="CD44" s="538"/>
      <c r="CE44" s="538"/>
      <c r="CF44" s="538"/>
      <c r="CG44" s="538"/>
      <c r="CH44" s="538"/>
      <c r="CI44" s="538"/>
      <c r="CJ44" s="538"/>
      <c r="CK44" s="538">
        <v>8361</v>
      </c>
      <c r="CL44" s="538"/>
      <c r="CM44" s="538">
        <v>265</v>
      </c>
      <c r="CN44" s="538">
        <v>16889</v>
      </c>
      <c r="CO44" s="538">
        <v>1313</v>
      </c>
      <c r="CP44" s="538"/>
      <c r="CQ44" s="538"/>
      <c r="CR44" s="538">
        <v>4184</v>
      </c>
      <c r="CS44" s="538"/>
      <c r="CT44" s="538"/>
      <c r="CU44" s="538">
        <v>5497</v>
      </c>
      <c r="CV44" s="538">
        <v>59656.421999999999</v>
      </c>
      <c r="CW44" s="538">
        <v>380038.42200000002</v>
      </c>
      <c r="CX44" s="511">
        <v>0.19745806650040634</v>
      </c>
      <c r="CY44" s="539">
        <v>1002</v>
      </c>
      <c r="CZ44" s="538">
        <v>1002</v>
      </c>
      <c r="DA44" s="538">
        <v>382042.42200000002</v>
      </c>
      <c r="DB44" s="538">
        <v>380891</v>
      </c>
      <c r="DC44" s="538">
        <v>-1151.422</v>
      </c>
      <c r="DD44" s="538"/>
      <c r="DE44" s="538"/>
      <c r="DF44" s="538">
        <v>1002</v>
      </c>
      <c r="DG44" s="538"/>
      <c r="DH44" s="538"/>
      <c r="DI44" s="538"/>
      <c r="DJ44" s="538"/>
      <c r="DK44" s="538">
        <v>1002</v>
      </c>
      <c r="DL44" s="538">
        <v>2004</v>
      </c>
      <c r="DM44" s="538">
        <v>20673</v>
      </c>
      <c r="DN44" s="538"/>
      <c r="DO44" s="538">
        <v>-18669</v>
      </c>
      <c r="DP44" s="561">
        <v>19480</v>
      </c>
      <c r="DQ44" s="562">
        <v>0.42</v>
      </c>
      <c r="DR44" s="548">
        <v>46380.952380952382</v>
      </c>
      <c r="DS44" s="561">
        <v>9839</v>
      </c>
      <c r="DT44" s="562">
        <v>0.15</v>
      </c>
      <c r="DU44" s="548">
        <v>65593.333333333343</v>
      </c>
      <c r="DV44" s="561"/>
      <c r="DW44" s="562"/>
      <c r="DX44" s="548" t="s">
        <v>512</v>
      </c>
      <c r="DY44" s="587"/>
      <c r="DZ44" s="588"/>
      <c r="EA44" s="575" t="s">
        <v>512</v>
      </c>
      <c r="EB44" s="538"/>
      <c r="EC44" s="540"/>
      <c r="ED44" s="512" t="s">
        <v>512</v>
      </c>
      <c r="EE44" s="538"/>
      <c r="EF44" s="540"/>
      <c r="EG44" s="512" t="s">
        <v>512</v>
      </c>
      <c r="EH44" s="538"/>
      <c r="EI44" s="540"/>
      <c r="EJ44" s="512" t="s">
        <v>512</v>
      </c>
      <c r="EK44" s="538"/>
      <c r="EL44" s="540"/>
      <c r="EM44" s="512" t="s">
        <v>512</v>
      </c>
      <c r="EN44" s="538"/>
      <c r="EO44" s="540"/>
      <c r="EP44" s="512" t="s">
        <v>512</v>
      </c>
      <c r="EQ44" s="538"/>
      <c r="ER44" s="540"/>
      <c r="ES44" s="512" t="s">
        <v>512</v>
      </c>
      <c r="ET44" s="538"/>
      <c r="EU44" s="540"/>
      <c r="EV44" s="512" t="s">
        <v>512</v>
      </c>
      <c r="EW44" s="538"/>
      <c r="EX44" s="540"/>
      <c r="EY44" s="512" t="s">
        <v>512</v>
      </c>
      <c r="EZ44" s="538"/>
      <c r="FA44" s="540"/>
      <c r="FB44" s="512" t="s">
        <v>512</v>
      </c>
      <c r="FC44" s="538"/>
      <c r="FD44" s="540"/>
      <c r="FE44" s="512" t="s">
        <v>512</v>
      </c>
      <c r="FF44" s="538"/>
      <c r="FG44" s="540"/>
      <c r="FH44" s="512" t="s">
        <v>512</v>
      </c>
      <c r="FI44" s="538"/>
      <c r="FJ44" s="540"/>
      <c r="FK44" s="512" t="s">
        <v>512</v>
      </c>
      <c r="FL44" s="538"/>
      <c r="FM44" s="540"/>
      <c r="FN44" s="512" t="s">
        <v>512</v>
      </c>
      <c r="FO44" s="538"/>
      <c r="FP44" s="540"/>
      <c r="FQ44" s="512" t="s">
        <v>512</v>
      </c>
      <c r="FR44" s="538"/>
      <c r="FS44" s="540"/>
      <c r="FT44" s="512" t="s">
        <v>512</v>
      </c>
      <c r="FU44" s="538"/>
      <c r="FV44" s="540"/>
      <c r="FW44" s="512" t="s">
        <v>512</v>
      </c>
      <c r="FX44" s="538"/>
      <c r="FY44" s="540"/>
      <c r="FZ44" s="512" t="s">
        <v>512</v>
      </c>
      <c r="GA44" s="538"/>
      <c r="GB44" s="540"/>
      <c r="GC44" s="512" t="s">
        <v>512</v>
      </c>
      <c r="GD44" s="608"/>
      <c r="GE44" s="609"/>
      <c r="GF44" s="596" t="s">
        <v>512</v>
      </c>
      <c r="GG44" s="538"/>
      <c r="GH44" s="540"/>
      <c r="GI44" s="512" t="s">
        <v>512</v>
      </c>
      <c r="GJ44" s="538"/>
      <c r="GK44" s="540"/>
      <c r="GL44" s="512" t="s">
        <v>512</v>
      </c>
      <c r="GM44" s="538"/>
      <c r="GN44" s="540"/>
      <c r="GO44" s="512" t="s">
        <v>512</v>
      </c>
      <c r="GP44" s="538"/>
      <c r="GQ44" s="540"/>
      <c r="GR44" s="512" t="s">
        <v>512</v>
      </c>
      <c r="GS44" s="608">
        <v>194</v>
      </c>
      <c r="GT44" s="609">
        <v>0.01</v>
      </c>
      <c r="GU44" s="596">
        <v>22880</v>
      </c>
      <c r="GV44" s="538"/>
      <c r="GW44" s="540"/>
      <c r="GX44" s="512" t="s">
        <v>512</v>
      </c>
      <c r="GY44" s="561"/>
      <c r="GZ44" s="562"/>
      <c r="HA44" s="548" t="s">
        <v>512</v>
      </c>
      <c r="HB44" s="561">
        <v>42115</v>
      </c>
      <c r="HC44" s="562">
        <v>1.1499999999999999</v>
      </c>
      <c r="HD44" s="548">
        <v>36621.739130434784</v>
      </c>
      <c r="HE44" s="608"/>
      <c r="HF44" s="609"/>
      <c r="HG44" s="596" t="s">
        <v>512</v>
      </c>
      <c r="HH44" s="608">
        <v>196</v>
      </c>
      <c r="HI44" s="609">
        <v>4.0000000000000001E-3</v>
      </c>
      <c r="HJ44" s="596">
        <v>49000</v>
      </c>
      <c r="HK44" s="608">
        <v>146524</v>
      </c>
      <c r="HL44" s="609">
        <v>5.31</v>
      </c>
      <c r="HM44" s="596">
        <v>27593.973634651604</v>
      </c>
      <c r="HN44" s="680"/>
      <c r="HO44" s="681"/>
      <c r="HP44" s="668" t="s">
        <v>512</v>
      </c>
      <c r="HQ44" s="680"/>
      <c r="HR44" s="681"/>
      <c r="HS44" s="668" t="s">
        <v>512</v>
      </c>
      <c r="HT44" s="680"/>
      <c r="HU44" s="681"/>
      <c r="HV44" s="668" t="s">
        <v>512</v>
      </c>
      <c r="HW44" s="538"/>
      <c r="HX44" s="540"/>
      <c r="HY44" s="538">
        <v>218348</v>
      </c>
      <c r="HZ44" s="540">
        <v>7.0439999999999996</v>
      </c>
      <c r="IA44" s="538">
        <v>3640343.844</v>
      </c>
      <c r="IB44" s="535">
        <v>62667.457093755373</v>
      </c>
      <c r="IC44" s="536">
        <v>317370.9649062446</v>
      </c>
      <c r="ID44" s="536">
        <v>0.19745806650040634</v>
      </c>
      <c r="IE44" s="536" t="b">
        <v>1</v>
      </c>
    </row>
    <row r="45" spans="1:239">
      <c r="A45" s="520" t="s">
        <v>303</v>
      </c>
      <c r="B45" s="520" t="s">
        <v>536</v>
      </c>
      <c r="C45" s="532">
        <v>369</v>
      </c>
      <c r="D45" s="532"/>
      <c r="E45" s="532"/>
      <c r="F45" s="532">
        <v>369</v>
      </c>
      <c r="G45" s="532"/>
      <c r="H45" s="532"/>
      <c r="I45" s="532"/>
      <c r="J45" s="532"/>
      <c r="K45" s="532"/>
      <c r="L45" s="532"/>
      <c r="M45" s="532">
        <v>1233645</v>
      </c>
      <c r="N45" s="532"/>
      <c r="O45" s="532"/>
      <c r="P45" s="532"/>
      <c r="Q45" s="532"/>
      <c r="R45" s="532"/>
      <c r="S45" s="532"/>
      <c r="T45" s="532"/>
      <c r="U45" s="532"/>
      <c r="V45" s="532"/>
      <c r="W45" s="532"/>
      <c r="X45" s="532"/>
      <c r="Y45" s="532"/>
      <c r="Z45" s="532"/>
      <c r="AA45" s="532"/>
      <c r="AB45" s="532"/>
      <c r="AC45" s="532"/>
      <c r="AD45" s="532"/>
      <c r="AE45" s="532"/>
      <c r="AF45" s="532"/>
      <c r="AG45" s="532">
        <v>15000</v>
      </c>
      <c r="AH45" s="532"/>
      <c r="AI45" s="532"/>
      <c r="AJ45" s="532"/>
      <c r="AK45" s="532"/>
      <c r="AL45" s="532"/>
      <c r="AM45" s="532"/>
      <c r="AN45" s="532">
        <v>5638</v>
      </c>
      <c r="AO45" s="532"/>
      <c r="AP45" s="532"/>
      <c r="AQ45" s="532"/>
      <c r="AR45" s="532"/>
      <c r="AS45" s="532">
        <v>1254283</v>
      </c>
      <c r="AT45" s="532"/>
      <c r="AU45" s="532"/>
      <c r="AV45" s="532"/>
      <c r="AW45" s="532"/>
      <c r="AX45" s="532"/>
      <c r="AY45" s="532"/>
      <c r="AZ45" s="532">
        <v>40000</v>
      </c>
      <c r="BA45" s="532"/>
      <c r="BB45" s="532"/>
      <c r="BC45" s="532">
        <v>1294652</v>
      </c>
      <c r="BD45" s="532">
        <v>563543.02</v>
      </c>
      <c r="BE45" s="532"/>
      <c r="BF45" s="532"/>
      <c r="BG45" s="532"/>
      <c r="BH45" s="532"/>
      <c r="BI45" s="532"/>
      <c r="BJ45" s="532"/>
      <c r="BK45" s="532">
        <v>563543.02</v>
      </c>
      <c r="BL45" s="532">
        <v>57013</v>
      </c>
      <c r="BM45" s="532">
        <v>58638</v>
      </c>
      <c r="BN45" s="511">
        <v>0.20522124468864861</v>
      </c>
      <c r="BO45" s="533">
        <v>12344</v>
      </c>
      <c r="BP45" s="532">
        <v>691538.02</v>
      </c>
      <c r="BQ45" s="532">
        <v>46586</v>
      </c>
      <c r="BR45" s="532">
        <v>75647</v>
      </c>
      <c r="BS45" s="532">
        <v>136394</v>
      </c>
      <c r="BT45" s="532">
        <v>24371</v>
      </c>
      <c r="BU45" s="532">
        <v>282998</v>
      </c>
      <c r="BV45" s="532">
        <v>30316</v>
      </c>
      <c r="BW45" s="532"/>
      <c r="BX45" s="532"/>
      <c r="BY45" s="532"/>
      <c r="BZ45" s="532">
        <v>1197</v>
      </c>
      <c r="CA45" s="532">
        <v>820</v>
      </c>
      <c r="CB45" s="532">
        <v>82722</v>
      </c>
      <c r="CC45" s="532"/>
      <c r="CD45" s="532">
        <v>7049</v>
      </c>
      <c r="CE45" s="532">
        <v>3405</v>
      </c>
      <c r="CF45" s="532"/>
      <c r="CG45" s="532">
        <v>10448</v>
      </c>
      <c r="CH45" s="532"/>
      <c r="CI45" s="532"/>
      <c r="CJ45" s="532"/>
      <c r="CK45" s="532">
        <v>6566</v>
      </c>
      <c r="CL45" s="532"/>
      <c r="CM45" s="532"/>
      <c r="CN45" s="532">
        <v>142523</v>
      </c>
      <c r="CO45" s="532"/>
      <c r="CP45" s="532"/>
      <c r="CQ45" s="532"/>
      <c r="CR45" s="532">
        <v>64841</v>
      </c>
      <c r="CS45" s="532"/>
      <c r="CT45" s="532"/>
      <c r="CU45" s="532">
        <v>64841</v>
      </c>
      <c r="CV45" s="532">
        <v>272084.39059999998</v>
      </c>
      <c r="CW45" s="532">
        <v>1453984.4106000001</v>
      </c>
      <c r="CX45" s="511">
        <v>0.23020931212100323</v>
      </c>
      <c r="CY45" s="533">
        <v>62500</v>
      </c>
      <c r="CZ45" s="532"/>
      <c r="DA45" s="532">
        <v>1516484.4106000001</v>
      </c>
      <c r="DB45" s="532">
        <v>1294652</v>
      </c>
      <c r="DC45" s="532">
        <v>-221832.4106</v>
      </c>
      <c r="DD45" s="532"/>
      <c r="DE45" s="532"/>
      <c r="DF45" s="532"/>
      <c r="DG45" s="532"/>
      <c r="DH45" s="532"/>
      <c r="DI45" s="532"/>
      <c r="DJ45" s="532">
        <v>62500</v>
      </c>
      <c r="DK45" s="532">
        <v>62500</v>
      </c>
      <c r="DL45" s="532">
        <v>62500</v>
      </c>
      <c r="DM45" s="532">
        <v>40369</v>
      </c>
      <c r="DN45" s="532">
        <v>62500</v>
      </c>
      <c r="DO45" s="532">
        <v>-40369</v>
      </c>
      <c r="DP45" s="558">
        <v>44998</v>
      </c>
      <c r="DQ45" s="559">
        <v>0.75</v>
      </c>
      <c r="DR45" s="548">
        <v>59997.333333333336</v>
      </c>
      <c r="DS45" s="558">
        <v>40800</v>
      </c>
      <c r="DT45" s="559">
        <v>0.44</v>
      </c>
      <c r="DU45" s="548">
        <v>92727.272727272721</v>
      </c>
      <c r="DV45" s="558">
        <v>48217</v>
      </c>
      <c r="DW45" s="559">
        <v>0.96</v>
      </c>
      <c r="DX45" s="548">
        <v>50226.041666666672</v>
      </c>
      <c r="DY45" s="585"/>
      <c r="DZ45" s="586"/>
      <c r="EA45" s="575" t="s">
        <v>512</v>
      </c>
      <c r="EB45" s="532"/>
      <c r="EC45" s="534"/>
      <c r="ED45" s="512" t="s">
        <v>512</v>
      </c>
      <c r="EE45" s="532"/>
      <c r="EF45" s="534"/>
      <c r="EG45" s="512" t="s">
        <v>512</v>
      </c>
      <c r="EH45" s="532"/>
      <c r="EI45" s="534"/>
      <c r="EJ45" s="512" t="s">
        <v>512</v>
      </c>
      <c r="EK45" s="532"/>
      <c r="EL45" s="534"/>
      <c r="EM45" s="512" t="s">
        <v>512</v>
      </c>
      <c r="EN45" s="532"/>
      <c r="EO45" s="534"/>
      <c r="EP45" s="512" t="s">
        <v>512</v>
      </c>
      <c r="EQ45" s="532"/>
      <c r="ER45" s="534"/>
      <c r="ES45" s="512" t="s">
        <v>512</v>
      </c>
      <c r="ET45" s="532"/>
      <c r="EU45" s="534"/>
      <c r="EV45" s="512" t="s">
        <v>512</v>
      </c>
      <c r="EW45" s="532"/>
      <c r="EX45" s="534"/>
      <c r="EY45" s="512" t="s">
        <v>512</v>
      </c>
      <c r="EZ45" s="532"/>
      <c r="FA45" s="534"/>
      <c r="FB45" s="512" t="s">
        <v>512</v>
      </c>
      <c r="FC45" s="532"/>
      <c r="FD45" s="534"/>
      <c r="FE45" s="512" t="s">
        <v>512</v>
      </c>
      <c r="FF45" s="532"/>
      <c r="FG45" s="534"/>
      <c r="FH45" s="512" t="s">
        <v>512</v>
      </c>
      <c r="FI45" s="532"/>
      <c r="FJ45" s="534"/>
      <c r="FK45" s="512" t="s">
        <v>512</v>
      </c>
      <c r="FL45" s="532"/>
      <c r="FM45" s="534"/>
      <c r="FN45" s="512" t="s">
        <v>512</v>
      </c>
      <c r="FO45" s="532"/>
      <c r="FP45" s="534"/>
      <c r="FQ45" s="512" t="s">
        <v>512</v>
      </c>
      <c r="FR45" s="532"/>
      <c r="FS45" s="534"/>
      <c r="FT45" s="512" t="s">
        <v>512</v>
      </c>
      <c r="FU45" s="532"/>
      <c r="FV45" s="534"/>
      <c r="FW45" s="512" t="s">
        <v>512</v>
      </c>
      <c r="FX45" s="532"/>
      <c r="FY45" s="534"/>
      <c r="FZ45" s="512" t="s">
        <v>512</v>
      </c>
      <c r="GA45" s="532"/>
      <c r="GB45" s="534"/>
      <c r="GC45" s="512" t="s">
        <v>512</v>
      </c>
      <c r="GD45" s="606"/>
      <c r="GE45" s="607"/>
      <c r="GF45" s="596" t="s">
        <v>512</v>
      </c>
      <c r="GG45" s="532"/>
      <c r="GH45" s="534"/>
      <c r="GI45" s="512" t="s">
        <v>512</v>
      </c>
      <c r="GJ45" s="532"/>
      <c r="GK45" s="534"/>
      <c r="GL45" s="512" t="s">
        <v>512</v>
      </c>
      <c r="GM45" s="532"/>
      <c r="GN45" s="534"/>
      <c r="GO45" s="512" t="s">
        <v>512</v>
      </c>
      <c r="GP45" s="532"/>
      <c r="GQ45" s="534"/>
      <c r="GR45" s="512" t="s">
        <v>512</v>
      </c>
      <c r="GS45" s="606">
        <v>10891.02</v>
      </c>
      <c r="GT45" s="607">
        <v>0.36</v>
      </c>
      <c r="GU45" s="596">
        <v>30252.833333333336</v>
      </c>
      <c r="GV45" s="532"/>
      <c r="GW45" s="534"/>
      <c r="GX45" s="512" t="s">
        <v>512</v>
      </c>
      <c r="GY45" s="558">
        <v>33753</v>
      </c>
      <c r="GZ45" s="559">
        <v>1.03</v>
      </c>
      <c r="HA45" s="548">
        <v>32769.902912621357</v>
      </c>
      <c r="HB45" s="558">
        <v>84439</v>
      </c>
      <c r="HC45" s="559">
        <v>1.74</v>
      </c>
      <c r="HD45" s="548">
        <v>48528.160919540227</v>
      </c>
      <c r="HE45" s="606"/>
      <c r="HF45" s="607"/>
      <c r="HG45" s="596" t="s">
        <v>512</v>
      </c>
      <c r="HH45" s="606"/>
      <c r="HI45" s="607"/>
      <c r="HJ45" s="596" t="s">
        <v>512</v>
      </c>
      <c r="HK45" s="606">
        <v>216056</v>
      </c>
      <c r="HL45" s="607">
        <v>7.14</v>
      </c>
      <c r="HM45" s="596">
        <v>30259.94397759104</v>
      </c>
      <c r="HN45" s="678">
        <v>3388</v>
      </c>
      <c r="HO45" s="679">
        <v>0.13</v>
      </c>
      <c r="HP45" s="668">
        <v>26061.538461538461</v>
      </c>
      <c r="HQ45" s="678"/>
      <c r="HR45" s="679"/>
      <c r="HS45" s="668" t="s">
        <v>512</v>
      </c>
      <c r="HT45" s="678">
        <v>36615</v>
      </c>
      <c r="HU45" s="679">
        <v>1.17</v>
      </c>
      <c r="HV45" s="668">
        <v>31294.871794871797</v>
      </c>
      <c r="HW45" s="532">
        <v>44386</v>
      </c>
      <c r="HX45" s="534">
        <v>0</v>
      </c>
      <c r="HY45" s="532">
        <v>563543.02</v>
      </c>
      <c r="HZ45" s="534">
        <v>13.72</v>
      </c>
      <c r="IA45" s="532">
        <v>12526257.901199996</v>
      </c>
      <c r="IB45" s="535">
        <v>272084.39059999998</v>
      </c>
      <c r="IC45" s="536">
        <v>1181900.02</v>
      </c>
      <c r="ID45" s="536">
        <v>0.23020931212100323</v>
      </c>
      <c r="IE45" s="536" t="b">
        <v>1</v>
      </c>
    </row>
    <row r="46" spans="1:239">
      <c r="BN46" s="511" t="s">
        <v>512</v>
      </c>
      <c r="CX46" s="511" t="s">
        <v>512</v>
      </c>
      <c r="DO46" s="503" t="s">
        <v>86</v>
      </c>
      <c r="DP46" s="563">
        <f>SUM(DP12:DP45)</f>
        <v>862257.90249999997</v>
      </c>
      <c r="DQ46" s="563">
        <f t="shared" ref="DQ46:GB46" si="0">SUM(DQ12:DQ45)</f>
        <v>15.952800824175826</v>
      </c>
      <c r="DR46" s="563">
        <f t="shared" si="0"/>
        <v>1811276.8548151492</v>
      </c>
      <c r="DS46" s="563">
        <f t="shared" si="0"/>
        <v>199712.43969999999</v>
      </c>
      <c r="DT46" s="563">
        <f t="shared" si="0"/>
        <v>3.493176923076923</v>
      </c>
      <c r="DU46" s="563">
        <f t="shared" si="0"/>
        <v>728862.70244128886</v>
      </c>
      <c r="DV46" s="563">
        <f t="shared" si="0"/>
        <v>117225.09</v>
      </c>
      <c r="DW46" s="563">
        <f t="shared" si="0"/>
        <v>2.2399999999999998</v>
      </c>
      <c r="DX46" s="563">
        <f t="shared" si="0"/>
        <v>221553.54271159874</v>
      </c>
      <c r="DY46" s="589">
        <f t="shared" si="0"/>
        <v>9905</v>
      </c>
      <c r="DZ46" s="589">
        <f t="shared" si="0"/>
        <v>0.22</v>
      </c>
      <c r="EA46" s="589">
        <f t="shared" si="0"/>
        <v>45022.727272727272</v>
      </c>
      <c r="EB46" s="563">
        <f t="shared" si="0"/>
        <v>0</v>
      </c>
      <c r="EC46" s="563">
        <f t="shared" si="0"/>
        <v>0</v>
      </c>
      <c r="ED46" s="563">
        <f t="shared" si="0"/>
        <v>0</v>
      </c>
      <c r="EE46" s="563">
        <f t="shared" si="0"/>
        <v>0</v>
      </c>
      <c r="EF46" s="563">
        <f t="shared" si="0"/>
        <v>0</v>
      </c>
      <c r="EG46" s="563">
        <f t="shared" si="0"/>
        <v>0</v>
      </c>
      <c r="EH46" s="563">
        <f t="shared" si="0"/>
        <v>0</v>
      </c>
      <c r="EI46" s="563">
        <f t="shared" si="0"/>
        <v>0</v>
      </c>
      <c r="EJ46" s="563">
        <f t="shared" si="0"/>
        <v>0</v>
      </c>
      <c r="EK46" s="563">
        <f t="shared" si="0"/>
        <v>0</v>
      </c>
      <c r="EL46" s="563">
        <f t="shared" si="0"/>
        <v>0</v>
      </c>
      <c r="EM46" s="563">
        <f t="shared" si="0"/>
        <v>0</v>
      </c>
      <c r="EN46" s="563">
        <f t="shared" si="0"/>
        <v>0</v>
      </c>
      <c r="EO46" s="563">
        <f t="shared" si="0"/>
        <v>0</v>
      </c>
      <c r="EP46" s="563">
        <f t="shared" si="0"/>
        <v>0</v>
      </c>
      <c r="EQ46" s="563">
        <f t="shared" si="0"/>
        <v>0</v>
      </c>
      <c r="ER46" s="563">
        <f t="shared" si="0"/>
        <v>0</v>
      </c>
      <c r="ES46" s="563">
        <f t="shared" si="0"/>
        <v>0</v>
      </c>
      <c r="ET46" s="563">
        <f t="shared" si="0"/>
        <v>0</v>
      </c>
      <c r="EU46" s="563">
        <f t="shared" si="0"/>
        <v>0</v>
      </c>
      <c r="EV46" s="563">
        <f t="shared" si="0"/>
        <v>0</v>
      </c>
      <c r="EW46" s="563">
        <f t="shared" si="0"/>
        <v>0</v>
      </c>
      <c r="EX46" s="563">
        <f t="shared" si="0"/>
        <v>0</v>
      </c>
      <c r="EY46" s="563">
        <f t="shared" si="0"/>
        <v>0</v>
      </c>
      <c r="EZ46" s="563">
        <f t="shared" si="0"/>
        <v>0</v>
      </c>
      <c r="FA46" s="563">
        <f t="shared" si="0"/>
        <v>0</v>
      </c>
      <c r="FB46" s="563">
        <f t="shared" si="0"/>
        <v>0</v>
      </c>
      <c r="FC46" s="563">
        <f t="shared" si="0"/>
        <v>0</v>
      </c>
      <c r="FD46" s="563">
        <f t="shared" si="0"/>
        <v>0</v>
      </c>
      <c r="FE46" s="563">
        <f t="shared" si="0"/>
        <v>0</v>
      </c>
      <c r="FF46" s="563">
        <f t="shared" si="0"/>
        <v>0</v>
      </c>
      <c r="FG46" s="563">
        <f t="shared" si="0"/>
        <v>0</v>
      </c>
      <c r="FH46" s="563">
        <f t="shared" si="0"/>
        <v>0</v>
      </c>
      <c r="FI46" s="563">
        <f t="shared" si="0"/>
        <v>0</v>
      </c>
      <c r="FJ46" s="563">
        <f t="shared" si="0"/>
        <v>0</v>
      </c>
      <c r="FK46" s="563">
        <f t="shared" si="0"/>
        <v>0</v>
      </c>
      <c r="FL46" s="563">
        <f t="shared" si="0"/>
        <v>0</v>
      </c>
      <c r="FM46" s="563">
        <f t="shared" si="0"/>
        <v>0</v>
      </c>
      <c r="FN46" s="563">
        <f t="shared" si="0"/>
        <v>0</v>
      </c>
      <c r="FO46" s="563">
        <f t="shared" si="0"/>
        <v>32303</v>
      </c>
      <c r="FP46" s="563">
        <f t="shared" si="0"/>
        <v>0.88</v>
      </c>
      <c r="FQ46" s="563">
        <f t="shared" si="0"/>
        <v>36707.954545454544</v>
      </c>
      <c r="FR46" s="563">
        <f t="shared" si="0"/>
        <v>39613</v>
      </c>
      <c r="FS46" s="563">
        <f t="shared" si="0"/>
        <v>1</v>
      </c>
      <c r="FT46" s="563">
        <f t="shared" si="0"/>
        <v>39613</v>
      </c>
      <c r="FU46" s="563">
        <f t="shared" si="0"/>
        <v>0</v>
      </c>
      <c r="FV46" s="563">
        <f t="shared" si="0"/>
        <v>0</v>
      </c>
      <c r="FW46" s="563">
        <f t="shared" si="0"/>
        <v>0</v>
      </c>
      <c r="FX46" s="563">
        <f t="shared" si="0"/>
        <v>0</v>
      </c>
      <c r="FY46" s="563">
        <f t="shared" si="0"/>
        <v>0</v>
      </c>
      <c r="FZ46" s="563">
        <f t="shared" si="0"/>
        <v>0</v>
      </c>
      <c r="GA46" s="563">
        <f t="shared" si="0"/>
        <v>0</v>
      </c>
      <c r="GB46" s="563">
        <f t="shared" si="0"/>
        <v>0</v>
      </c>
      <c r="GC46" s="563">
        <f t="shared" ref="GC46:IA46" si="1">SUM(GC12:GC45)</f>
        <v>0</v>
      </c>
      <c r="GD46" s="610">
        <f t="shared" si="1"/>
        <v>43073.42</v>
      </c>
      <c r="GE46" s="610">
        <f t="shared" si="1"/>
        <v>0.34</v>
      </c>
      <c r="GF46" s="610">
        <f>SUM(GF12:GF45)</f>
        <v>35143.058823529405</v>
      </c>
      <c r="GG46" s="563">
        <f t="shared" si="1"/>
        <v>0</v>
      </c>
      <c r="GH46" s="563">
        <f t="shared" si="1"/>
        <v>0</v>
      </c>
      <c r="GI46" s="563">
        <f t="shared" si="1"/>
        <v>0</v>
      </c>
      <c r="GJ46" s="563">
        <f t="shared" si="1"/>
        <v>0</v>
      </c>
      <c r="GK46" s="563">
        <f t="shared" si="1"/>
        <v>0</v>
      </c>
      <c r="GL46" s="563">
        <f t="shared" si="1"/>
        <v>0</v>
      </c>
      <c r="GM46" s="563">
        <f t="shared" si="1"/>
        <v>0</v>
      </c>
      <c r="GN46" s="563">
        <f t="shared" si="1"/>
        <v>0</v>
      </c>
      <c r="GO46" s="563">
        <f t="shared" si="1"/>
        <v>0</v>
      </c>
      <c r="GP46" s="563">
        <f t="shared" si="1"/>
        <v>0</v>
      </c>
      <c r="GQ46" s="563">
        <f t="shared" si="1"/>
        <v>0</v>
      </c>
      <c r="GR46" s="563">
        <f t="shared" si="1"/>
        <v>0</v>
      </c>
      <c r="GS46" s="610">
        <f t="shared" si="1"/>
        <v>202436.02</v>
      </c>
      <c r="GT46" s="610">
        <f t="shared" si="1"/>
        <v>7.89</v>
      </c>
      <c r="GU46" s="610">
        <f t="shared" si="1"/>
        <v>161250.86150234743</v>
      </c>
      <c r="GV46" s="563">
        <f t="shared" si="1"/>
        <v>0</v>
      </c>
      <c r="GW46" s="563">
        <f t="shared" si="1"/>
        <v>0</v>
      </c>
      <c r="GX46" s="563">
        <f t="shared" si="1"/>
        <v>0</v>
      </c>
      <c r="GY46" s="563">
        <f t="shared" si="1"/>
        <v>846105</v>
      </c>
      <c r="GZ46" s="563">
        <f t="shared" si="1"/>
        <v>26.40508241758242</v>
      </c>
      <c r="HA46" s="563">
        <f t="shared" si="1"/>
        <v>392908.31852009392</v>
      </c>
      <c r="HB46" s="563">
        <f t="shared" si="1"/>
        <v>399775.26659999997</v>
      </c>
      <c r="HC46" s="563">
        <f t="shared" si="1"/>
        <v>8.505641025641026</v>
      </c>
      <c r="HD46" s="563">
        <f t="shared" si="1"/>
        <v>610020.52757669834</v>
      </c>
      <c r="HE46" s="610">
        <f t="shared" si="1"/>
        <v>396748.87</v>
      </c>
      <c r="HF46" s="610">
        <f t="shared" si="1"/>
        <v>11.489752747252746</v>
      </c>
      <c r="HG46" s="610">
        <f t="shared" si="1"/>
        <v>314907.76216798893</v>
      </c>
      <c r="HH46" s="610">
        <f t="shared" si="1"/>
        <v>1145178.7198999999</v>
      </c>
      <c r="HI46" s="610">
        <f t="shared" si="1"/>
        <v>32.697916314454773</v>
      </c>
      <c r="HJ46" s="610">
        <f t="shared" si="1"/>
        <v>673246.31074839621</v>
      </c>
      <c r="HK46" s="610">
        <f t="shared" si="1"/>
        <v>2374580.821</v>
      </c>
      <c r="HL46" s="610">
        <f t="shared" si="1"/>
        <v>76.140054945054956</v>
      </c>
      <c r="HM46" s="610">
        <f t="shared" si="1"/>
        <v>712566.39590515022</v>
      </c>
      <c r="HN46" s="682">
        <f t="shared" si="1"/>
        <v>103753.9566</v>
      </c>
      <c r="HO46" s="682">
        <f t="shared" si="1"/>
        <v>2.9666263736263736</v>
      </c>
      <c r="HP46" s="682">
        <f t="shared" si="1"/>
        <v>265657.53137167345</v>
      </c>
      <c r="HQ46" s="682">
        <f t="shared" si="1"/>
        <v>172575.43</v>
      </c>
      <c r="HR46" s="682">
        <f t="shared" si="1"/>
        <v>4.4191208791208787</v>
      </c>
      <c r="HS46" s="682">
        <f t="shared" si="1"/>
        <v>408490.72716810048</v>
      </c>
      <c r="HT46" s="682">
        <f t="shared" si="1"/>
        <v>46659</v>
      </c>
      <c r="HU46" s="682">
        <f t="shared" si="1"/>
        <v>1.45</v>
      </c>
      <c r="HV46" s="682">
        <f t="shared" si="1"/>
        <v>67166.300366300362</v>
      </c>
      <c r="HW46" s="563">
        <f t="shared" si="1"/>
        <v>268699.73369999998</v>
      </c>
      <c r="HX46" s="563">
        <f t="shared" si="1"/>
        <v>0</v>
      </c>
      <c r="HY46" s="563">
        <f t="shared" si="1"/>
        <v>7260602.6699999999</v>
      </c>
      <c r="HZ46" s="563">
        <f t="shared" si="1"/>
        <v>196.09017244998591</v>
      </c>
      <c r="IA46" s="563">
        <f t="shared" si="1"/>
        <v>146010112.74189997</v>
      </c>
      <c r="IB46" s="563"/>
      <c r="IC46" s="536" t="s">
        <v>512</v>
      </c>
      <c r="ID46" s="536" t="s">
        <v>512</v>
      </c>
      <c r="IE46" s="536" t="b">
        <v>1</v>
      </c>
    </row>
    <row r="47" spans="1:239">
      <c r="BN47" s="511" t="s">
        <v>512</v>
      </c>
      <c r="CX47" s="511" t="s">
        <v>512</v>
      </c>
      <c r="DR47" s="548" t="s">
        <v>512</v>
      </c>
      <c r="DU47" s="548" t="s">
        <v>512</v>
      </c>
      <c r="DX47" s="548" t="s">
        <v>512</v>
      </c>
      <c r="EA47" s="575" t="s">
        <v>512</v>
      </c>
      <c r="ED47" s="512" t="s">
        <v>512</v>
      </c>
      <c r="EG47" s="512" t="s">
        <v>512</v>
      </c>
      <c r="EJ47" s="512" t="s">
        <v>512</v>
      </c>
      <c r="EM47" s="512" t="s">
        <v>512</v>
      </c>
      <c r="EP47" s="512" t="s">
        <v>512</v>
      </c>
      <c r="ES47" s="512" t="s">
        <v>512</v>
      </c>
      <c r="EV47" s="512" t="s">
        <v>512</v>
      </c>
      <c r="EY47" s="512" t="s">
        <v>512</v>
      </c>
      <c r="FB47" s="512" t="s">
        <v>512</v>
      </c>
      <c r="FE47" s="512" t="s">
        <v>512</v>
      </c>
      <c r="FH47" s="512" t="s">
        <v>512</v>
      </c>
      <c r="FK47" s="512" t="s">
        <v>512</v>
      </c>
      <c r="FN47" s="512" t="s">
        <v>512</v>
      </c>
      <c r="FQ47" s="512" t="s">
        <v>512</v>
      </c>
      <c r="FT47" s="512" t="s">
        <v>512</v>
      </c>
      <c r="FW47" s="512" t="s">
        <v>512</v>
      </c>
      <c r="FZ47" s="512" t="s">
        <v>512</v>
      </c>
      <c r="GC47" s="512" t="s">
        <v>512</v>
      </c>
      <c r="GF47" s="596" t="s">
        <v>512</v>
      </c>
      <c r="GI47" s="512" t="s">
        <v>512</v>
      </c>
      <c r="GL47" s="512" t="s">
        <v>512</v>
      </c>
      <c r="GO47" s="512" t="s">
        <v>512</v>
      </c>
      <c r="GR47" s="512" t="s">
        <v>512</v>
      </c>
      <c r="GU47" s="596" t="s">
        <v>512</v>
      </c>
      <c r="GX47" s="512" t="s">
        <v>512</v>
      </c>
      <c r="HA47" s="548" t="s">
        <v>512</v>
      </c>
      <c r="HD47" s="548" t="s">
        <v>512</v>
      </c>
      <c r="HG47" s="596" t="s">
        <v>512</v>
      </c>
      <c r="HJ47" s="596" t="s">
        <v>512</v>
      </c>
      <c r="HM47" s="596" t="s">
        <v>512</v>
      </c>
      <c r="HP47" s="668" t="s">
        <v>512</v>
      </c>
      <c r="HS47" s="668" t="s">
        <v>512</v>
      </c>
      <c r="HV47" s="668" t="s">
        <v>512</v>
      </c>
      <c r="IB47" s="535" t="s">
        <v>512</v>
      </c>
      <c r="IC47" s="536" t="s">
        <v>512</v>
      </c>
      <c r="ID47" s="536" t="s">
        <v>512</v>
      </c>
      <c r="IE47" s="536" t="b">
        <v>1</v>
      </c>
    </row>
    <row r="48" spans="1:239">
      <c r="BN48" s="511" t="s">
        <v>512</v>
      </c>
      <c r="CX48" s="511" t="s">
        <v>512</v>
      </c>
      <c r="DR48" s="548" t="s">
        <v>512</v>
      </c>
      <c r="DU48" s="548" t="s">
        <v>512</v>
      </c>
      <c r="DX48" s="548" t="s">
        <v>512</v>
      </c>
      <c r="EA48" s="575" t="s">
        <v>512</v>
      </c>
      <c r="ED48" s="512" t="s">
        <v>512</v>
      </c>
      <c r="EG48" s="512" t="s">
        <v>512</v>
      </c>
      <c r="EJ48" s="512" t="s">
        <v>512</v>
      </c>
      <c r="EM48" s="512" t="s">
        <v>512</v>
      </c>
      <c r="EP48" s="512" t="s">
        <v>512</v>
      </c>
      <c r="ES48" s="512" t="s">
        <v>512</v>
      </c>
      <c r="EV48" s="512" t="s">
        <v>512</v>
      </c>
      <c r="EY48" s="512" t="s">
        <v>512</v>
      </c>
      <c r="FB48" s="512" t="s">
        <v>512</v>
      </c>
      <c r="FE48" s="512" t="s">
        <v>512</v>
      </c>
      <c r="FH48" s="512" t="s">
        <v>512</v>
      </c>
      <c r="FK48" s="512" t="s">
        <v>512</v>
      </c>
      <c r="FN48" s="512" t="s">
        <v>512</v>
      </c>
      <c r="FQ48" s="512" t="s">
        <v>512</v>
      </c>
      <c r="FT48" s="512" t="s">
        <v>512</v>
      </c>
      <c r="FW48" s="512" t="s">
        <v>512</v>
      </c>
      <c r="FZ48" s="512" t="s">
        <v>512</v>
      </c>
      <c r="GC48" s="512" t="s">
        <v>512</v>
      </c>
      <c r="GF48" s="596" t="s">
        <v>512</v>
      </c>
      <c r="GI48" s="512" t="s">
        <v>512</v>
      </c>
      <c r="GL48" s="512" t="s">
        <v>512</v>
      </c>
      <c r="GO48" s="512" t="s">
        <v>512</v>
      </c>
      <c r="GR48" s="512" t="s">
        <v>512</v>
      </c>
      <c r="GU48" s="596" t="s">
        <v>512</v>
      </c>
      <c r="GX48" s="512" t="s">
        <v>512</v>
      </c>
      <c r="HA48" s="548" t="s">
        <v>512</v>
      </c>
      <c r="HD48" s="548" t="s">
        <v>512</v>
      </c>
      <c r="HG48" s="596" t="s">
        <v>512</v>
      </c>
      <c r="HJ48" s="596" t="s">
        <v>512</v>
      </c>
      <c r="HM48" s="596" t="s">
        <v>512</v>
      </c>
      <c r="HP48" s="668" t="s">
        <v>512</v>
      </c>
      <c r="HS48" s="668" t="s">
        <v>512</v>
      </c>
      <c r="HV48" s="668" t="s">
        <v>512</v>
      </c>
      <c r="IB48" s="535" t="s">
        <v>512</v>
      </c>
      <c r="IC48" s="536" t="s">
        <v>512</v>
      </c>
      <c r="ID48" s="536" t="s">
        <v>512</v>
      </c>
      <c r="IE48" s="536" t="b">
        <v>1</v>
      </c>
    </row>
    <row r="49" spans="66:239">
      <c r="BN49" s="511" t="s">
        <v>512</v>
      </c>
      <c r="CX49" s="511" t="s">
        <v>512</v>
      </c>
      <c r="DO49" s="503" t="s">
        <v>15</v>
      </c>
      <c r="DP49" s="541">
        <f>DP46+DS46+DV46+GY46+HB46</f>
        <v>2425075.6987999999</v>
      </c>
      <c r="DQ49" s="541">
        <f>DQ46+DT46+DW46+GZ46+HC46</f>
        <v>56.596701190476196</v>
      </c>
      <c r="DR49" s="548">
        <f>DP49/DQ49</f>
        <v>42848.357727394883</v>
      </c>
      <c r="DU49" s="548" t="s">
        <v>512</v>
      </c>
      <c r="DX49" s="548" t="s">
        <v>512</v>
      </c>
      <c r="EA49" s="575" t="s">
        <v>512</v>
      </c>
      <c r="ED49" s="512" t="s">
        <v>512</v>
      </c>
      <c r="EG49" s="512" t="s">
        <v>512</v>
      </c>
      <c r="EJ49" s="512" t="s">
        <v>512</v>
      </c>
      <c r="EM49" s="512" t="s">
        <v>512</v>
      </c>
      <c r="EP49" s="512" t="s">
        <v>512</v>
      </c>
      <c r="ES49" s="512" t="s">
        <v>512</v>
      </c>
      <c r="EV49" s="512" t="s">
        <v>512</v>
      </c>
      <c r="EY49" s="512" t="s">
        <v>512</v>
      </c>
      <c r="FB49" s="512" t="s">
        <v>512</v>
      </c>
      <c r="FE49" s="512" t="s">
        <v>512</v>
      </c>
      <c r="FH49" s="512" t="s">
        <v>512</v>
      </c>
      <c r="FK49" s="512" t="s">
        <v>512</v>
      </c>
      <c r="FN49" s="512" t="s">
        <v>512</v>
      </c>
      <c r="FQ49" s="512" t="s">
        <v>512</v>
      </c>
      <c r="FT49" s="512" t="s">
        <v>512</v>
      </c>
      <c r="FW49" s="512" t="s">
        <v>512</v>
      </c>
      <c r="FZ49" s="512" t="s">
        <v>512</v>
      </c>
      <c r="GC49" s="512" t="s">
        <v>512</v>
      </c>
      <c r="GF49" s="596" t="s">
        <v>512</v>
      </c>
      <c r="GI49" s="512" t="s">
        <v>512</v>
      </c>
      <c r="GL49" s="512" t="s">
        <v>512</v>
      </c>
      <c r="GO49" s="512" t="s">
        <v>512</v>
      </c>
      <c r="GR49" s="512" t="s">
        <v>512</v>
      </c>
      <c r="GU49" s="596" t="s">
        <v>512</v>
      </c>
      <c r="GX49" s="512" t="s">
        <v>512</v>
      </c>
      <c r="HA49" s="548" t="s">
        <v>512</v>
      </c>
      <c r="HD49" s="548" t="s">
        <v>512</v>
      </c>
      <c r="HG49" s="596" t="s">
        <v>512</v>
      </c>
      <c r="HJ49" s="596" t="s">
        <v>512</v>
      </c>
      <c r="HM49" s="596" t="s">
        <v>512</v>
      </c>
      <c r="HP49" s="668" t="s">
        <v>512</v>
      </c>
      <c r="HS49" s="668" t="s">
        <v>512</v>
      </c>
      <c r="HV49" s="668" t="s">
        <v>512</v>
      </c>
      <c r="IB49" s="535" t="s">
        <v>512</v>
      </c>
      <c r="IC49" s="536" t="s">
        <v>512</v>
      </c>
      <c r="ID49" s="536" t="s">
        <v>512</v>
      </c>
      <c r="IE49" s="536" t="b">
        <v>1</v>
      </c>
    </row>
    <row r="50" spans="66:239">
      <c r="BN50" s="511" t="s">
        <v>512</v>
      </c>
      <c r="CX50" s="511" t="s">
        <v>512</v>
      </c>
      <c r="DR50" s="548" t="s">
        <v>512</v>
      </c>
      <c r="DU50" s="548" t="s">
        <v>512</v>
      </c>
      <c r="DX50" s="548" t="s">
        <v>512</v>
      </c>
      <c r="EA50" s="575" t="s">
        <v>512</v>
      </c>
      <c r="ED50" s="512" t="s">
        <v>512</v>
      </c>
      <c r="EG50" s="512" t="s">
        <v>512</v>
      </c>
      <c r="EJ50" s="512" t="s">
        <v>512</v>
      </c>
      <c r="EM50" s="512" t="s">
        <v>512</v>
      </c>
      <c r="EP50" s="512" t="s">
        <v>512</v>
      </c>
      <c r="ES50" s="512" t="s">
        <v>512</v>
      </c>
      <c r="EV50" s="512" t="s">
        <v>512</v>
      </c>
      <c r="EY50" s="512" t="s">
        <v>512</v>
      </c>
      <c r="FB50" s="512" t="s">
        <v>512</v>
      </c>
      <c r="FE50" s="512" t="s">
        <v>512</v>
      </c>
      <c r="FH50" s="512" t="s">
        <v>512</v>
      </c>
      <c r="FK50" s="512" t="s">
        <v>512</v>
      </c>
      <c r="FN50" s="512" t="s">
        <v>512</v>
      </c>
      <c r="FQ50" s="512" t="s">
        <v>512</v>
      </c>
      <c r="FT50" s="512" t="s">
        <v>512</v>
      </c>
      <c r="FW50" s="512" t="s">
        <v>512</v>
      </c>
      <c r="FZ50" s="512" t="s">
        <v>512</v>
      </c>
      <c r="GC50" s="512" t="s">
        <v>512</v>
      </c>
      <c r="GF50" s="596" t="s">
        <v>512</v>
      </c>
      <c r="GI50" s="512" t="s">
        <v>512</v>
      </c>
      <c r="GL50" s="512" t="s">
        <v>512</v>
      </c>
      <c r="GO50" s="512" t="s">
        <v>512</v>
      </c>
      <c r="GR50" s="512" t="s">
        <v>512</v>
      </c>
      <c r="GU50" s="596" t="s">
        <v>512</v>
      </c>
      <c r="GX50" s="512" t="s">
        <v>512</v>
      </c>
      <c r="HA50" s="548" t="s">
        <v>512</v>
      </c>
      <c r="HD50" s="548" t="s">
        <v>512</v>
      </c>
      <c r="HG50" s="596" t="s">
        <v>512</v>
      </c>
      <c r="HJ50" s="596" t="s">
        <v>512</v>
      </c>
      <c r="HM50" s="596" t="s">
        <v>512</v>
      </c>
      <c r="HN50" s="683">
        <f>HN46+HQ46+HT46</f>
        <v>322988.38659999997</v>
      </c>
      <c r="HO50" s="683">
        <f>HO46+HR46+HU46</f>
        <v>8.835747252747252</v>
      </c>
      <c r="HP50" s="668">
        <f>HN50/HO50</f>
        <v>36554.733556867519</v>
      </c>
      <c r="HS50" s="668" t="s">
        <v>512</v>
      </c>
      <c r="HV50" s="668" t="s">
        <v>512</v>
      </c>
      <c r="IB50" s="535" t="s">
        <v>512</v>
      </c>
      <c r="IC50" s="536" t="s">
        <v>512</v>
      </c>
      <c r="ID50" s="536" t="s">
        <v>512</v>
      </c>
      <c r="IE50" s="536" t="b">
        <v>1</v>
      </c>
    </row>
    <row r="51" spans="66:239">
      <c r="BN51" s="511" t="s">
        <v>512</v>
      </c>
      <c r="CX51" s="511" t="s">
        <v>512</v>
      </c>
      <c r="DR51" s="548" t="s">
        <v>512</v>
      </c>
      <c r="DU51" s="548" t="s">
        <v>512</v>
      </c>
      <c r="DX51" s="548" t="s">
        <v>512</v>
      </c>
      <c r="EA51" s="575" t="s">
        <v>512</v>
      </c>
      <c r="ED51" s="512" t="s">
        <v>512</v>
      </c>
      <c r="EG51" s="512" t="s">
        <v>512</v>
      </c>
      <c r="EJ51" s="512" t="s">
        <v>512</v>
      </c>
      <c r="EM51" s="512" t="s">
        <v>512</v>
      </c>
      <c r="EP51" s="512" t="s">
        <v>512</v>
      </c>
      <c r="ES51" s="512" t="s">
        <v>512</v>
      </c>
      <c r="EV51" s="512" t="s">
        <v>512</v>
      </c>
      <c r="EY51" s="512" t="s">
        <v>512</v>
      </c>
      <c r="FB51" s="512" t="s">
        <v>512</v>
      </c>
      <c r="FE51" s="512" t="s">
        <v>512</v>
      </c>
      <c r="FH51" s="512" t="s">
        <v>512</v>
      </c>
      <c r="FK51" s="512" t="s">
        <v>512</v>
      </c>
      <c r="FN51" s="512" t="s">
        <v>512</v>
      </c>
      <c r="FQ51" s="512" t="s">
        <v>512</v>
      </c>
      <c r="FT51" s="512" t="s">
        <v>512</v>
      </c>
      <c r="FW51" s="512" t="s">
        <v>512</v>
      </c>
      <c r="FZ51" s="512" t="s">
        <v>512</v>
      </c>
      <c r="GC51" s="512" t="s">
        <v>512</v>
      </c>
      <c r="GF51" s="596" t="s">
        <v>512</v>
      </c>
      <c r="GI51" s="512" t="s">
        <v>512</v>
      </c>
      <c r="GL51" s="512" t="s">
        <v>512</v>
      </c>
      <c r="GO51" s="512" t="s">
        <v>512</v>
      </c>
      <c r="GR51" s="512" t="s">
        <v>512</v>
      </c>
      <c r="GU51" s="596" t="s">
        <v>512</v>
      </c>
      <c r="GX51" s="512" t="s">
        <v>512</v>
      </c>
      <c r="HA51" s="548" t="s">
        <v>512</v>
      </c>
      <c r="HD51" s="548" t="s">
        <v>512</v>
      </c>
      <c r="HG51" s="596" t="s">
        <v>512</v>
      </c>
      <c r="HJ51" s="596" t="s">
        <v>512</v>
      </c>
      <c r="HM51" s="596" t="s">
        <v>512</v>
      </c>
      <c r="HP51" s="668" t="s">
        <v>512</v>
      </c>
      <c r="HS51" s="668" t="s">
        <v>512</v>
      </c>
      <c r="HV51" s="668" t="s">
        <v>512</v>
      </c>
      <c r="IB51" s="535" t="s">
        <v>512</v>
      </c>
      <c r="IC51" s="536" t="s">
        <v>512</v>
      </c>
      <c r="ID51" s="536" t="s">
        <v>512</v>
      </c>
      <c r="IE51" s="536" t="b">
        <v>1</v>
      </c>
    </row>
    <row r="52" spans="66:239">
      <c r="BN52" s="511" t="s">
        <v>512</v>
      </c>
      <c r="CX52" s="511" t="s">
        <v>512</v>
      </c>
      <c r="DR52" s="548" t="s">
        <v>512</v>
      </c>
      <c r="DU52" s="548" t="s">
        <v>512</v>
      </c>
      <c r="DX52" s="548" t="s">
        <v>512</v>
      </c>
      <c r="EA52" s="575" t="s">
        <v>512</v>
      </c>
      <c r="ED52" s="512" t="s">
        <v>512</v>
      </c>
      <c r="EG52" s="512" t="s">
        <v>512</v>
      </c>
      <c r="EJ52" s="512" t="s">
        <v>512</v>
      </c>
      <c r="EM52" s="512" t="s">
        <v>512</v>
      </c>
      <c r="EP52" s="512" t="s">
        <v>512</v>
      </c>
      <c r="ES52" s="512" t="s">
        <v>512</v>
      </c>
      <c r="EV52" s="512" t="s">
        <v>512</v>
      </c>
      <c r="EY52" s="512" t="s">
        <v>512</v>
      </c>
      <c r="FB52" s="512" t="s">
        <v>512</v>
      </c>
      <c r="FE52" s="512" t="s">
        <v>512</v>
      </c>
      <c r="FH52" s="512" t="s">
        <v>512</v>
      </c>
      <c r="FK52" s="512" t="s">
        <v>512</v>
      </c>
      <c r="FN52" s="512" t="s">
        <v>512</v>
      </c>
      <c r="FQ52" s="512" t="s">
        <v>512</v>
      </c>
      <c r="FT52" s="512" t="s">
        <v>512</v>
      </c>
      <c r="FW52" s="512" t="s">
        <v>512</v>
      </c>
      <c r="FZ52" s="512" t="s">
        <v>512</v>
      </c>
      <c r="GC52" s="512" t="s">
        <v>512</v>
      </c>
      <c r="GF52" s="596" t="s">
        <v>512</v>
      </c>
      <c r="GI52" s="512" t="s">
        <v>512</v>
      </c>
      <c r="GL52" s="512" t="s">
        <v>512</v>
      </c>
      <c r="GO52" s="512" t="s">
        <v>512</v>
      </c>
      <c r="GR52" s="512" t="s">
        <v>512</v>
      </c>
      <c r="GU52" s="596" t="s">
        <v>512</v>
      </c>
      <c r="GX52" s="512" t="s">
        <v>512</v>
      </c>
      <c r="HA52" s="548" t="s">
        <v>512</v>
      </c>
      <c r="HD52" s="548" t="s">
        <v>512</v>
      </c>
      <c r="HG52" s="596" t="s">
        <v>512</v>
      </c>
      <c r="HJ52" s="596" t="s">
        <v>512</v>
      </c>
      <c r="HM52" s="596" t="s">
        <v>512</v>
      </c>
      <c r="HP52" s="668" t="s">
        <v>512</v>
      </c>
      <c r="HS52" s="668" t="s">
        <v>512</v>
      </c>
      <c r="HV52" s="668" t="s">
        <v>512</v>
      </c>
      <c r="IB52" s="535" t="s">
        <v>512</v>
      </c>
      <c r="IC52" s="536" t="s">
        <v>512</v>
      </c>
      <c r="ID52" s="536" t="s">
        <v>512</v>
      </c>
      <c r="IE52" s="536" t="b">
        <v>1</v>
      </c>
    </row>
    <row r="53" spans="66:239">
      <c r="BN53" s="511" t="s">
        <v>512</v>
      </c>
      <c r="CX53" s="511" t="s">
        <v>512</v>
      </c>
      <c r="DR53" s="548" t="s">
        <v>512</v>
      </c>
      <c r="DU53" s="548" t="s">
        <v>512</v>
      </c>
      <c r="DX53" s="548" t="s">
        <v>512</v>
      </c>
      <c r="EA53" s="575" t="s">
        <v>512</v>
      </c>
      <c r="ED53" s="512" t="s">
        <v>512</v>
      </c>
      <c r="EG53" s="512" t="s">
        <v>512</v>
      </c>
      <c r="EJ53" s="512" t="s">
        <v>512</v>
      </c>
      <c r="EM53" s="512" t="s">
        <v>512</v>
      </c>
      <c r="EP53" s="512" t="s">
        <v>512</v>
      </c>
      <c r="ES53" s="512" t="s">
        <v>512</v>
      </c>
      <c r="EV53" s="512" t="s">
        <v>512</v>
      </c>
      <c r="EY53" s="512" t="s">
        <v>512</v>
      </c>
      <c r="FB53" s="512" t="s">
        <v>512</v>
      </c>
      <c r="FE53" s="512" t="s">
        <v>512</v>
      </c>
      <c r="FH53" s="512" t="s">
        <v>512</v>
      </c>
      <c r="FK53" s="512" t="s">
        <v>512</v>
      </c>
      <c r="FN53" s="512" t="s">
        <v>512</v>
      </c>
      <c r="FQ53" s="512" t="s">
        <v>512</v>
      </c>
      <c r="FT53" s="512" t="s">
        <v>512</v>
      </c>
      <c r="FW53" s="512" t="s">
        <v>512</v>
      </c>
      <c r="FZ53" s="512" t="s">
        <v>512</v>
      </c>
      <c r="GC53" s="512" t="s">
        <v>512</v>
      </c>
      <c r="GF53" s="596" t="s">
        <v>512</v>
      </c>
      <c r="GI53" s="512" t="s">
        <v>512</v>
      </c>
      <c r="GL53" s="512" t="s">
        <v>512</v>
      </c>
      <c r="GO53" s="512" t="s">
        <v>512</v>
      </c>
      <c r="GR53" s="512" t="s">
        <v>512</v>
      </c>
      <c r="GU53" s="596" t="s">
        <v>512</v>
      </c>
      <c r="GX53" s="512" t="s">
        <v>512</v>
      </c>
      <c r="HA53" s="548" t="s">
        <v>512</v>
      </c>
      <c r="HD53" s="548" t="s">
        <v>512</v>
      </c>
      <c r="HG53" s="596" t="s">
        <v>512</v>
      </c>
      <c r="HJ53" s="596" t="s">
        <v>512</v>
      </c>
      <c r="HM53" s="596" t="s">
        <v>512</v>
      </c>
      <c r="HP53" s="668" t="s">
        <v>512</v>
      </c>
      <c r="HS53" s="668" t="s">
        <v>512</v>
      </c>
      <c r="HV53" s="668" t="s">
        <v>512</v>
      </c>
      <c r="IB53" s="535" t="s">
        <v>512</v>
      </c>
      <c r="IC53" s="536" t="s">
        <v>512</v>
      </c>
      <c r="ID53" s="536" t="s">
        <v>512</v>
      </c>
      <c r="IE53" s="536" t="b">
        <v>1</v>
      </c>
    </row>
    <row r="54" spans="66:239">
      <c r="BN54" s="511" t="s">
        <v>512</v>
      </c>
      <c r="CX54" s="511" t="s">
        <v>512</v>
      </c>
      <c r="DR54" s="548" t="s">
        <v>512</v>
      </c>
      <c r="DU54" s="548" t="s">
        <v>512</v>
      </c>
      <c r="DX54" s="548" t="s">
        <v>512</v>
      </c>
      <c r="EA54" s="575" t="s">
        <v>512</v>
      </c>
      <c r="ED54" s="512" t="s">
        <v>512</v>
      </c>
      <c r="EG54" s="512" t="s">
        <v>512</v>
      </c>
      <c r="EJ54" s="512" t="s">
        <v>512</v>
      </c>
      <c r="EM54" s="512" t="s">
        <v>512</v>
      </c>
      <c r="EP54" s="512" t="s">
        <v>512</v>
      </c>
      <c r="ES54" s="512" t="s">
        <v>512</v>
      </c>
      <c r="EV54" s="512" t="s">
        <v>512</v>
      </c>
      <c r="EY54" s="512" t="s">
        <v>512</v>
      </c>
      <c r="FB54" s="512" t="s">
        <v>512</v>
      </c>
      <c r="FE54" s="512" t="s">
        <v>512</v>
      </c>
      <c r="FH54" s="512" t="s">
        <v>512</v>
      </c>
      <c r="FK54" s="512" t="s">
        <v>512</v>
      </c>
      <c r="FN54" s="512" t="s">
        <v>512</v>
      </c>
      <c r="FQ54" s="512" t="s">
        <v>512</v>
      </c>
      <c r="FT54" s="512" t="s">
        <v>512</v>
      </c>
      <c r="FW54" s="512" t="s">
        <v>512</v>
      </c>
      <c r="FZ54" s="512" t="s">
        <v>512</v>
      </c>
      <c r="GC54" s="512" t="s">
        <v>512</v>
      </c>
      <c r="GD54" s="611">
        <f>GD46+GS46+HE46+HH46+HK46</f>
        <v>4162017.8509</v>
      </c>
      <c r="GE54" s="611">
        <f>GE46+GT46+HF46+HI46+HL46</f>
        <v>128.55772400676247</v>
      </c>
      <c r="GF54" s="596">
        <f>GD54/GE54</f>
        <v>32374.700805072334</v>
      </c>
      <c r="GI54" s="512" t="s">
        <v>512</v>
      </c>
      <c r="GL54" s="512" t="s">
        <v>512</v>
      </c>
      <c r="GO54" s="512" t="s">
        <v>512</v>
      </c>
      <c r="GR54" s="512" t="s">
        <v>512</v>
      </c>
      <c r="GU54" s="596" t="s">
        <v>512</v>
      </c>
      <c r="GX54" s="512" t="s">
        <v>512</v>
      </c>
      <c r="HA54" s="548" t="s">
        <v>512</v>
      </c>
      <c r="HD54" s="548" t="s">
        <v>512</v>
      </c>
      <c r="HG54" s="596" t="s">
        <v>512</v>
      </c>
      <c r="HJ54" s="596" t="s">
        <v>512</v>
      </c>
      <c r="HM54" s="596" t="s">
        <v>512</v>
      </c>
      <c r="HP54" s="668" t="s">
        <v>512</v>
      </c>
      <c r="HS54" s="668" t="s">
        <v>512</v>
      </c>
      <c r="HV54" s="668" t="s">
        <v>512</v>
      </c>
      <c r="IB54" s="535" t="s">
        <v>512</v>
      </c>
      <c r="IC54" s="536" t="s">
        <v>512</v>
      </c>
      <c r="ID54" s="536" t="s">
        <v>512</v>
      </c>
      <c r="IE54" s="536" t="b">
        <v>1</v>
      </c>
    </row>
    <row r="55" spans="66:239">
      <c r="BN55" s="511" t="s">
        <v>512</v>
      </c>
      <c r="CX55" s="511" t="s">
        <v>512</v>
      </c>
      <c r="DR55" s="548" t="s">
        <v>512</v>
      </c>
      <c r="DU55" s="548" t="s">
        <v>512</v>
      </c>
      <c r="DX55" s="548" t="s">
        <v>512</v>
      </c>
      <c r="EA55" s="575" t="s">
        <v>512</v>
      </c>
      <c r="ED55" s="512" t="s">
        <v>512</v>
      </c>
      <c r="EG55" s="512" t="s">
        <v>512</v>
      </c>
      <c r="EJ55" s="512" t="s">
        <v>512</v>
      </c>
      <c r="EM55" s="512" t="s">
        <v>512</v>
      </c>
      <c r="EP55" s="512" t="s">
        <v>512</v>
      </c>
      <c r="ES55" s="512" t="s">
        <v>512</v>
      </c>
      <c r="EV55" s="512" t="s">
        <v>512</v>
      </c>
      <c r="EY55" s="512" t="s">
        <v>512</v>
      </c>
      <c r="FB55" s="512" t="s">
        <v>512</v>
      </c>
      <c r="FE55" s="512" t="s">
        <v>512</v>
      </c>
      <c r="FH55" s="512" t="s">
        <v>512</v>
      </c>
      <c r="FK55" s="512" t="s">
        <v>512</v>
      </c>
      <c r="FN55" s="512" t="s">
        <v>512</v>
      </c>
      <c r="FQ55" s="512" t="s">
        <v>512</v>
      </c>
      <c r="FT55" s="512" t="s">
        <v>512</v>
      </c>
      <c r="FW55" s="512" t="s">
        <v>512</v>
      </c>
      <c r="FZ55" s="512" t="s">
        <v>512</v>
      </c>
      <c r="GC55" s="512" t="s">
        <v>512</v>
      </c>
      <c r="GF55" s="596" t="s">
        <v>512</v>
      </c>
      <c r="GI55" s="512" t="s">
        <v>512</v>
      </c>
      <c r="GL55" s="512" t="s">
        <v>512</v>
      </c>
      <c r="GO55" s="512" t="s">
        <v>512</v>
      </c>
      <c r="GR55" s="512" t="s">
        <v>512</v>
      </c>
      <c r="GU55" s="596" t="s">
        <v>512</v>
      </c>
      <c r="GX55" s="512" t="s">
        <v>512</v>
      </c>
      <c r="HA55" s="548" t="s">
        <v>512</v>
      </c>
      <c r="HD55" s="548" t="s">
        <v>512</v>
      </c>
      <c r="HG55" s="596" t="s">
        <v>512</v>
      </c>
      <c r="HJ55" s="596" t="s">
        <v>512</v>
      </c>
      <c r="HM55" s="596" t="s">
        <v>512</v>
      </c>
      <c r="HP55" s="668" t="s">
        <v>512</v>
      </c>
      <c r="HS55" s="668" t="s">
        <v>512</v>
      </c>
      <c r="HV55" s="668" t="s">
        <v>512</v>
      </c>
      <c r="IB55" s="535" t="s">
        <v>512</v>
      </c>
      <c r="IC55" s="536" t="s">
        <v>512</v>
      </c>
      <c r="ID55" s="536" t="s">
        <v>512</v>
      </c>
      <c r="IE55" s="536" t="b">
        <v>1</v>
      </c>
    </row>
    <row r="56" spans="66:239">
      <c r="BN56" s="511" t="s">
        <v>512</v>
      </c>
      <c r="CX56" s="511" t="s">
        <v>512</v>
      </c>
      <c r="DR56" s="548" t="s">
        <v>512</v>
      </c>
      <c r="DU56" s="548" t="s">
        <v>512</v>
      </c>
      <c r="DX56" s="548" t="s">
        <v>512</v>
      </c>
      <c r="EA56" s="575" t="s">
        <v>512</v>
      </c>
      <c r="ED56" s="512" t="s">
        <v>512</v>
      </c>
      <c r="EG56" s="512" t="s">
        <v>512</v>
      </c>
      <c r="EJ56" s="512" t="s">
        <v>512</v>
      </c>
      <c r="EM56" s="512" t="s">
        <v>512</v>
      </c>
      <c r="EP56" s="512" t="s">
        <v>512</v>
      </c>
      <c r="ES56" s="512" t="s">
        <v>512</v>
      </c>
      <c r="EV56" s="512" t="s">
        <v>512</v>
      </c>
      <c r="EY56" s="512" t="s">
        <v>512</v>
      </c>
      <c r="FB56" s="512" t="s">
        <v>512</v>
      </c>
      <c r="FE56" s="512" t="s">
        <v>512</v>
      </c>
      <c r="FH56" s="512" t="s">
        <v>512</v>
      </c>
      <c r="FK56" s="512" t="s">
        <v>512</v>
      </c>
      <c r="FN56" s="512" t="s">
        <v>512</v>
      </c>
      <c r="FQ56" s="512" t="s">
        <v>512</v>
      </c>
      <c r="FT56" s="512" t="s">
        <v>512</v>
      </c>
      <c r="FW56" s="512" t="s">
        <v>512</v>
      </c>
      <c r="FZ56" s="512" t="s">
        <v>512</v>
      </c>
      <c r="GC56" s="512" t="s">
        <v>512</v>
      </c>
      <c r="GF56" s="596" t="s">
        <v>512</v>
      </c>
      <c r="GI56" s="512" t="s">
        <v>512</v>
      </c>
      <c r="GL56" s="512" t="s">
        <v>512</v>
      </c>
      <c r="GO56" s="512" t="s">
        <v>512</v>
      </c>
      <c r="GR56" s="512" t="s">
        <v>512</v>
      </c>
      <c r="GU56" s="596" t="s">
        <v>512</v>
      </c>
      <c r="GX56" s="512" t="s">
        <v>512</v>
      </c>
      <c r="HA56" s="548" t="s">
        <v>512</v>
      </c>
      <c r="HD56" s="548" t="s">
        <v>512</v>
      </c>
      <c r="HG56" s="596" t="s">
        <v>512</v>
      </c>
      <c r="HJ56" s="596" t="s">
        <v>512</v>
      </c>
      <c r="HM56" s="596" t="s">
        <v>512</v>
      </c>
      <c r="HP56" s="668" t="s">
        <v>512</v>
      </c>
      <c r="HS56" s="668" t="s">
        <v>512</v>
      </c>
      <c r="HV56" s="668" t="s">
        <v>512</v>
      </c>
      <c r="IB56" s="535" t="s">
        <v>512</v>
      </c>
      <c r="IC56" s="536" t="s">
        <v>512</v>
      </c>
      <c r="ID56" s="536" t="s">
        <v>512</v>
      </c>
      <c r="IE56" s="536" t="b">
        <v>1</v>
      </c>
    </row>
    <row r="57" spans="66:239">
      <c r="BN57" s="511" t="s">
        <v>512</v>
      </c>
      <c r="CX57" s="511" t="s">
        <v>512</v>
      </c>
      <c r="DR57" s="548" t="s">
        <v>512</v>
      </c>
      <c r="DU57" s="548" t="s">
        <v>512</v>
      </c>
      <c r="DX57" s="548" t="s">
        <v>512</v>
      </c>
      <c r="EA57" s="575" t="s">
        <v>512</v>
      </c>
      <c r="ED57" s="512" t="s">
        <v>512</v>
      </c>
      <c r="EG57" s="512" t="s">
        <v>512</v>
      </c>
      <c r="EJ57" s="512" t="s">
        <v>512</v>
      </c>
      <c r="EM57" s="512" t="s">
        <v>512</v>
      </c>
      <c r="EP57" s="512" t="s">
        <v>512</v>
      </c>
      <c r="ES57" s="512" t="s">
        <v>512</v>
      </c>
      <c r="EV57" s="512" t="s">
        <v>512</v>
      </c>
      <c r="EY57" s="512" t="s">
        <v>512</v>
      </c>
      <c r="FB57" s="512" t="s">
        <v>512</v>
      </c>
      <c r="FE57" s="512" t="s">
        <v>512</v>
      </c>
      <c r="FH57" s="512" t="s">
        <v>512</v>
      </c>
      <c r="FK57" s="512" t="s">
        <v>512</v>
      </c>
      <c r="FN57" s="512" t="s">
        <v>512</v>
      </c>
      <c r="FQ57" s="512" t="s">
        <v>512</v>
      </c>
      <c r="FT57" s="512" t="s">
        <v>512</v>
      </c>
      <c r="FW57" s="512" t="s">
        <v>512</v>
      </c>
      <c r="FZ57" s="512" t="s">
        <v>512</v>
      </c>
      <c r="GC57" s="512" t="s">
        <v>512</v>
      </c>
      <c r="GF57" s="596" t="s">
        <v>512</v>
      </c>
      <c r="GI57" s="512" t="s">
        <v>512</v>
      </c>
      <c r="GL57" s="512" t="s">
        <v>512</v>
      </c>
      <c r="GO57" s="512" t="s">
        <v>512</v>
      </c>
      <c r="GR57" s="512" t="s">
        <v>512</v>
      </c>
      <c r="GU57" s="596" t="s">
        <v>512</v>
      </c>
      <c r="GX57" s="512" t="s">
        <v>512</v>
      </c>
      <c r="HA57" s="548" t="s">
        <v>512</v>
      </c>
      <c r="HD57" s="548" t="s">
        <v>512</v>
      </c>
      <c r="HG57" s="596" t="s">
        <v>512</v>
      </c>
      <c r="HJ57" s="596" t="s">
        <v>512</v>
      </c>
      <c r="HM57" s="596" t="s">
        <v>512</v>
      </c>
      <c r="HP57" s="668" t="s">
        <v>512</v>
      </c>
      <c r="HS57" s="668" t="s">
        <v>512</v>
      </c>
      <c r="HV57" s="668" t="s">
        <v>512</v>
      </c>
      <c r="IB57" s="535" t="s">
        <v>512</v>
      </c>
      <c r="IC57" s="536" t="s">
        <v>512</v>
      </c>
      <c r="ID57" s="536" t="s">
        <v>512</v>
      </c>
      <c r="IE57" s="536" t="b">
        <v>1</v>
      </c>
    </row>
    <row r="58" spans="66:239">
      <c r="BN58" s="511" t="s">
        <v>512</v>
      </c>
      <c r="CX58" s="511" t="s">
        <v>512</v>
      </c>
      <c r="DR58" s="548" t="s">
        <v>512</v>
      </c>
      <c r="DU58" s="548" t="s">
        <v>512</v>
      </c>
      <c r="DX58" s="548" t="s">
        <v>512</v>
      </c>
      <c r="EA58" s="575" t="s">
        <v>512</v>
      </c>
      <c r="ED58" s="512" t="s">
        <v>512</v>
      </c>
      <c r="EG58" s="512" t="s">
        <v>512</v>
      </c>
      <c r="EJ58" s="512" t="s">
        <v>512</v>
      </c>
      <c r="EM58" s="512" t="s">
        <v>512</v>
      </c>
      <c r="EP58" s="512" t="s">
        <v>512</v>
      </c>
      <c r="ES58" s="512" t="s">
        <v>512</v>
      </c>
      <c r="EV58" s="512" t="s">
        <v>512</v>
      </c>
      <c r="EY58" s="512" t="s">
        <v>512</v>
      </c>
      <c r="FB58" s="512" t="s">
        <v>512</v>
      </c>
      <c r="FE58" s="512" t="s">
        <v>512</v>
      </c>
      <c r="FH58" s="512" t="s">
        <v>512</v>
      </c>
      <c r="FK58" s="512" t="s">
        <v>512</v>
      </c>
      <c r="FN58" s="512" t="s">
        <v>512</v>
      </c>
      <c r="FQ58" s="512" t="s">
        <v>512</v>
      </c>
      <c r="FT58" s="512" t="s">
        <v>512</v>
      </c>
      <c r="FW58" s="512" t="s">
        <v>512</v>
      </c>
      <c r="FZ58" s="512" t="s">
        <v>512</v>
      </c>
      <c r="GC58" s="512" t="s">
        <v>512</v>
      </c>
      <c r="GF58" s="596" t="s">
        <v>512</v>
      </c>
      <c r="GI58" s="512" t="s">
        <v>512</v>
      </c>
      <c r="GL58" s="512" t="s">
        <v>512</v>
      </c>
      <c r="GO58" s="512" t="s">
        <v>512</v>
      </c>
      <c r="GR58" s="512" t="s">
        <v>512</v>
      </c>
      <c r="GU58" s="596" t="s">
        <v>512</v>
      </c>
      <c r="GX58" s="512" t="s">
        <v>512</v>
      </c>
      <c r="HA58" s="548" t="s">
        <v>512</v>
      </c>
      <c r="HD58" s="548" t="s">
        <v>512</v>
      </c>
      <c r="HG58" s="596" t="s">
        <v>512</v>
      </c>
      <c r="HJ58" s="596" t="s">
        <v>512</v>
      </c>
      <c r="HM58" s="596" t="s">
        <v>512</v>
      </c>
      <c r="HP58" s="668" t="s">
        <v>512</v>
      </c>
      <c r="HS58" s="668" t="s">
        <v>512</v>
      </c>
      <c r="HV58" s="668" t="s">
        <v>512</v>
      </c>
      <c r="IB58" s="535" t="s">
        <v>512</v>
      </c>
      <c r="IC58" s="536" t="s">
        <v>512</v>
      </c>
      <c r="ID58" s="536" t="s">
        <v>512</v>
      </c>
      <c r="IE58" s="536" t="b">
        <v>1</v>
      </c>
    </row>
    <row r="59" spans="66:239">
      <c r="BN59" s="511" t="s">
        <v>512</v>
      </c>
      <c r="CX59" s="511" t="s">
        <v>512</v>
      </c>
      <c r="DR59" s="548" t="s">
        <v>512</v>
      </c>
      <c r="DU59" s="548" t="s">
        <v>512</v>
      </c>
      <c r="DX59" s="548" t="s">
        <v>512</v>
      </c>
      <c r="EA59" s="575" t="s">
        <v>512</v>
      </c>
      <c r="ED59" s="512" t="s">
        <v>512</v>
      </c>
      <c r="EG59" s="512" t="s">
        <v>512</v>
      </c>
      <c r="EJ59" s="512" t="s">
        <v>512</v>
      </c>
      <c r="EM59" s="512" t="s">
        <v>512</v>
      </c>
      <c r="EP59" s="512" t="s">
        <v>512</v>
      </c>
      <c r="ES59" s="512" t="s">
        <v>512</v>
      </c>
      <c r="EV59" s="512" t="s">
        <v>512</v>
      </c>
      <c r="EY59" s="512" t="s">
        <v>512</v>
      </c>
      <c r="FB59" s="512" t="s">
        <v>512</v>
      </c>
      <c r="FE59" s="512" t="s">
        <v>512</v>
      </c>
      <c r="FH59" s="512" t="s">
        <v>512</v>
      </c>
      <c r="FK59" s="512" t="s">
        <v>512</v>
      </c>
      <c r="FN59" s="512" t="s">
        <v>512</v>
      </c>
      <c r="FQ59" s="512" t="s">
        <v>512</v>
      </c>
      <c r="FT59" s="512" t="s">
        <v>512</v>
      </c>
      <c r="FW59" s="512" t="s">
        <v>512</v>
      </c>
      <c r="FZ59" s="512" t="s">
        <v>512</v>
      </c>
      <c r="GC59" s="512" t="s">
        <v>512</v>
      </c>
      <c r="GF59" s="596" t="s">
        <v>512</v>
      </c>
      <c r="GI59" s="512" t="s">
        <v>512</v>
      </c>
      <c r="GL59" s="512" t="s">
        <v>512</v>
      </c>
      <c r="GO59" s="512" t="s">
        <v>512</v>
      </c>
      <c r="GR59" s="512" t="s">
        <v>512</v>
      </c>
      <c r="GU59" s="596" t="s">
        <v>512</v>
      </c>
      <c r="GX59" s="512" t="s">
        <v>512</v>
      </c>
      <c r="HA59" s="548" t="s">
        <v>512</v>
      </c>
      <c r="HD59" s="548" t="s">
        <v>512</v>
      </c>
      <c r="HG59" s="596" t="s">
        <v>512</v>
      </c>
      <c r="HJ59" s="596" t="s">
        <v>512</v>
      </c>
      <c r="HM59" s="596" t="s">
        <v>512</v>
      </c>
      <c r="HP59" s="668" t="s">
        <v>512</v>
      </c>
      <c r="HS59" s="668" t="s">
        <v>512</v>
      </c>
      <c r="HV59" s="668" t="s">
        <v>512</v>
      </c>
      <c r="IB59" s="535" t="s">
        <v>512</v>
      </c>
      <c r="IC59" s="536" t="s">
        <v>512</v>
      </c>
      <c r="ID59" s="536" t="s">
        <v>512</v>
      </c>
      <c r="IE59" s="536" t="b">
        <v>1</v>
      </c>
    </row>
    <row r="60" spans="66:239">
      <c r="BN60" s="511" t="s">
        <v>512</v>
      </c>
      <c r="CX60" s="511" t="s">
        <v>512</v>
      </c>
      <c r="DR60" s="548" t="s">
        <v>512</v>
      </c>
      <c r="DU60" s="548" t="s">
        <v>512</v>
      </c>
      <c r="DX60" s="548" t="s">
        <v>512</v>
      </c>
      <c r="EA60" s="575" t="s">
        <v>512</v>
      </c>
      <c r="ED60" s="512" t="s">
        <v>512</v>
      </c>
      <c r="EG60" s="512" t="s">
        <v>512</v>
      </c>
      <c r="EJ60" s="512" t="s">
        <v>512</v>
      </c>
      <c r="EM60" s="512" t="s">
        <v>512</v>
      </c>
      <c r="EP60" s="512" t="s">
        <v>512</v>
      </c>
      <c r="ES60" s="512" t="s">
        <v>512</v>
      </c>
      <c r="EV60" s="512" t="s">
        <v>512</v>
      </c>
      <c r="EY60" s="512" t="s">
        <v>512</v>
      </c>
      <c r="FB60" s="512" t="s">
        <v>512</v>
      </c>
      <c r="FE60" s="512" t="s">
        <v>512</v>
      </c>
      <c r="FH60" s="512" t="s">
        <v>512</v>
      </c>
      <c r="FK60" s="512" t="s">
        <v>512</v>
      </c>
      <c r="FN60" s="512" t="s">
        <v>512</v>
      </c>
      <c r="FQ60" s="512" t="s">
        <v>512</v>
      </c>
      <c r="FT60" s="512" t="s">
        <v>512</v>
      </c>
      <c r="FW60" s="512" t="s">
        <v>512</v>
      </c>
      <c r="FZ60" s="512" t="s">
        <v>512</v>
      </c>
      <c r="GC60" s="512" t="s">
        <v>512</v>
      </c>
      <c r="GF60" s="596" t="s">
        <v>512</v>
      </c>
      <c r="GI60" s="512" t="s">
        <v>512</v>
      </c>
      <c r="GL60" s="512" t="s">
        <v>512</v>
      </c>
      <c r="GO60" s="512" t="s">
        <v>512</v>
      </c>
      <c r="GR60" s="512" t="s">
        <v>512</v>
      </c>
      <c r="GU60" s="596" t="s">
        <v>512</v>
      </c>
      <c r="GX60" s="512" t="s">
        <v>512</v>
      </c>
      <c r="HA60" s="548" t="s">
        <v>512</v>
      </c>
      <c r="HD60" s="548" t="s">
        <v>512</v>
      </c>
      <c r="HG60" s="596" t="s">
        <v>512</v>
      </c>
      <c r="HJ60" s="596" t="s">
        <v>512</v>
      </c>
      <c r="HM60" s="596" t="s">
        <v>512</v>
      </c>
      <c r="HP60" s="668" t="s">
        <v>512</v>
      </c>
      <c r="HS60" s="668" t="s">
        <v>512</v>
      </c>
      <c r="HV60" s="668" t="s">
        <v>512</v>
      </c>
      <c r="IB60" s="535" t="s">
        <v>512</v>
      </c>
      <c r="IC60" s="536" t="s">
        <v>512</v>
      </c>
      <c r="ID60" s="536" t="s">
        <v>512</v>
      </c>
      <c r="IE60" s="536" t="b">
        <v>1</v>
      </c>
    </row>
    <row r="61" spans="66:239">
      <c r="BN61" s="511" t="s">
        <v>512</v>
      </c>
      <c r="CX61" s="511" t="s">
        <v>512</v>
      </c>
      <c r="DR61" s="548" t="s">
        <v>512</v>
      </c>
      <c r="DU61" s="548" t="s">
        <v>512</v>
      </c>
      <c r="DX61" s="548" t="s">
        <v>512</v>
      </c>
      <c r="EA61" s="575" t="s">
        <v>512</v>
      </c>
      <c r="ED61" s="512" t="s">
        <v>512</v>
      </c>
      <c r="EG61" s="512" t="s">
        <v>512</v>
      </c>
      <c r="EJ61" s="512" t="s">
        <v>512</v>
      </c>
      <c r="EM61" s="512" t="s">
        <v>512</v>
      </c>
      <c r="EP61" s="512" t="s">
        <v>512</v>
      </c>
      <c r="ES61" s="512" t="s">
        <v>512</v>
      </c>
      <c r="EV61" s="512" t="s">
        <v>512</v>
      </c>
      <c r="EY61" s="512" t="s">
        <v>512</v>
      </c>
      <c r="FB61" s="512" t="s">
        <v>512</v>
      </c>
      <c r="FE61" s="512" t="s">
        <v>512</v>
      </c>
      <c r="FH61" s="512" t="s">
        <v>512</v>
      </c>
      <c r="FK61" s="512" t="s">
        <v>512</v>
      </c>
      <c r="FN61" s="512" t="s">
        <v>512</v>
      </c>
      <c r="FQ61" s="512" t="s">
        <v>512</v>
      </c>
      <c r="FT61" s="512" t="s">
        <v>512</v>
      </c>
      <c r="FW61" s="512" t="s">
        <v>512</v>
      </c>
      <c r="FZ61" s="512" t="s">
        <v>512</v>
      </c>
      <c r="GC61" s="512" t="s">
        <v>512</v>
      </c>
      <c r="GF61" s="596" t="s">
        <v>512</v>
      </c>
      <c r="GI61" s="512" t="s">
        <v>512</v>
      </c>
      <c r="GL61" s="512" t="s">
        <v>512</v>
      </c>
      <c r="GO61" s="512" t="s">
        <v>512</v>
      </c>
      <c r="GR61" s="512" t="s">
        <v>512</v>
      </c>
      <c r="GU61" s="596" t="s">
        <v>512</v>
      </c>
      <c r="GX61" s="512" t="s">
        <v>512</v>
      </c>
      <c r="HA61" s="548" t="s">
        <v>512</v>
      </c>
      <c r="HD61" s="548" t="s">
        <v>512</v>
      </c>
      <c r="HG61" s="596" t="s">
        <v>512</v>
      </c>
      <c r="HJ61" s="596" t="s">
        <v>512</v>
      </c>
      <c r="HM61" s="596" t="s">
        <v>512</v>
      </c>
      <c r="HP61" s="668" t="s">
        <v>512</v>
      </c>
      <c r="HS61" s="668" t="s">
        <v>512</v>
      </c>
      <c r="HV61" s="668" t="s">
        <v>512</v>
      </c>
      <c r="IB61" s="535" t="s">
        <v>512</v>
      </c>
      <c r="IC61" s="536" t="s">
        <v>512</v>
      </c>
      <c r="ID61" s="536" t="s">
        <v>512</v>
      </c>
      <c r="IE61" s="536" t="b">
        <v>1</v>
      </c>
    </row>
    <row r="62" spans="66:239">
      <c r="BN62" s="511" t="s">
        <v>512</v>
      </c>
      <c r="CX62" s="511" t="s">
        <v>512</v>
      </c>
      <c r="DR62" s="548" t="s">
        <v>512</v>
      </c>
      <c r="DU62" s="548" t="s">
        <v>512</v>
      </c>
      <c r="DX62" s="548" t="s">
        <v>512</v>
      </c>
      <c r="EA62" s="575" t="s">
        <v>512</v>
      </c>
      <c r="ED62" s="512" t="s">
        <v>512</v>
      </c>
      <c r="EG62" s="512" t="s">
        <v>512</v>
      </c>
      <c r="EJ62" s="512" t="s">
        <v>512</v>
      </c>
      <c r="EM62" s="512" t="s">
        <v>512</v>
      </c>
      <c r="EP62" s="512" t="s">
        <v>512</v>
      </c>
      <c r="ES62" s="512" t="s">
        <v>512</v>
      </c>
      <c r="EV62" s="512" t="s">
        <v>512</v>
      </c>
      <c r="EY62" s="512" t="s">
        <v>512</v>
      </c>
      <c r="FB62" s="512" t="s">
        <v>512</v>
      </c>
      <c r="FE62" s="512" t="s">
        <v>512</v>
      </c>
      <c r="FH62" s="512" t="s">
        <v>512</v>
      </c>
      <c r="FK62" s="512" t="s">
        <v>512</v>
      </c>
      <c r="FN62" s="512" t="s">
        <v>512</v>
      </c>
      <c r="FQ62" s="512" t="s">
        <v>512</v>
      </c>
      <c r="FT62" s="512" t="s">
        <v>512</v>
      </c>
      <c r="FW62" s="512" t="s">
        <v>512</v>
      </c>
      <c r="FZ62" s="512" t="s">
        <v>512</v>
      </c>
      <c r="GC62" s="512" t="s">
        <v>512</v>
      </c>
      <c r="GF62" s="596" t="s">
        <v>512</v>
      </c>
      <c r="GI62" s="512" t="s">
        <v>512</v>
      </c>
      <c r="GL62" s="512" t="s">
        <v>512</v>
      </c>
      <c r="GO62" s="512" t="s">
        <v>512</v>
      </c>
      <c r="GR62" s="512" t="s">
        <v>512</v>
      </c>
      <c r="GU62" s="596" t="s">
        <v>512</v>
      </c>
      <c r="GX62" s="512" t="s">
        <v>512</v>
      </c>
      <c r="HA62" s="548" t="s">
        <v>512</v>
      </c>
      <c r="HD62" s="548" t="s">
        <v>512</v>
      </c>
      <c r="HG62" s="596" t="s">
        <v>512</v>
      </c>
      <c r="HJ62" s="596" t="s">
        <v>512</v>
      </c>
      <c r="HM62" s="596" t="s">
        <v>512</v>
      </c>
      <c r="HP62" s="668" t="s">
        <v>512</v>
      </c>
      <c r="HS62" s="668" t="s">
        <v>512</v>
      </c>
      <c r="HV62" s="668" t="s">
        <v>512</v>
      </c>
      <c r="IB62" s="535" t="s">
        <v>512</v>
      </c>
      <c r="IC62" s="536" t="s">
        <v>512</v>
      </c>
      <c r="ID62" s="536" t="s">
        <v>512</v>
      </c>
      <c r="IE62" s="536" t="b">
        <v>1</v>
      </c>
    </row>
    <row r="63" spans="66:239">
      <c r="BN63" s="511" t="s">
        <v>512</v>
      </c>
      <c r="CX63" s="511" t="s">
        <v>512</v>
      </c>
      <c r="DR63" s="548" t="s">
        <v>512</v>
      </c>
      <c r="DU63" s="548" t="s">
        <v>512</v>
      </c>
      <c r="DX63" s="548" t="s">
        <v>512</v>
      </c>
      <c r="EA63" s="575" t="s">
        <v>512</v>
      </c>
      <c r="ED63" s="512" t="s">
        <v>512</v>
      </c>
      <c r="EG63" s="512" t="s">
        <v>512</v>
      </c>
      <c r="EJ63" s="512" t="s">
        <v>512</v>
      </c>
      <c r="EM63" s="512" t="s">
        <v>512</v>
      </c>
      <c r="EP63" s="512" t="s">
        <v>512</v>
      </c>
      <c r="ES63" s="512" t="s">
        <v>512</v>
      </c>
      <c r="EV63" s="512" t="s">
        <v>512</v>
      </c>
      <c r="EY63" s="512" t="s">
        <v>512</v>
      </c>
      <c r="FB63" s="512" t="s">
        <v>512</v>
      </c>
      <c r="FE63" s="512" t="s">
        <v>512</v>
      </c>
      <c r="FH63" s="512" t="s">
        <v>512</v>
      </c>
      <c r="FK63" s="512" t="s">
        <v>512</v>
      </c>
      <c r="FN63" s="512" t="s">
        <v>512</v>
      </c>
      <c r="FQ63" s="512" t="s">
        <v>512</v>
      </c>
      <c r="FT63" s="512" t="s">
        <v>512</v>
      </c>
      <c r="FW63" s="512" t="s">
        <v>512</v>
      </c>
      <c r="FZ63" s="512" t="s">
        <v>512</v>
      </c>
      <c r="GC63" s="512" t="s">
        <v>512</v>
      </c>
      <c r="GF63" s="596" t="s">
        <v>512</v>
      </c>
      <c r="GI63" s="512" t="s">
        <v>512</v>
      </c>
      <c r="GL63" s="512" t="s">
        <v>512</v>
      </c>
      <c r="GO63" s="512" t="s">
        <v>512</v>
      </c>
      <c r="GR63" s="512" t="s">
        <v>512</v>
      </c>
      <c r="GU63" s="596" t="s">
        <v>512</v>
      </c>
      <c r="GX63" s="512" t="s">
        <v>512</v>
      </c>
      <c r="HA63" s="548" t="s">
        <v>512</v>
      </c>
      <c r="HD63" s="548" t="s">
        <v>512</v>
      </c>
      <c r="HG63" s="596" t="s">
        <v>512</v>
      </c>
      <c r="HJ63" s="596" t="s">
        <v>512</v>
      </c>
      <c r="HM63" s="596" t="s">
        <v>512</v>
      </c>
      <c r="HP63" s="668" t="s">
        <v>512</v>
      </c>
      <c r="HS63" s="668" t="s">
        <v>512</v>
      </c>
      <c r="HV63" s="668" t="s">
        <v>512</v>
      </c>
      <c r="IB63" s="535" t="s">
        <v>512</v>
      </c>
      <c r="IC63" s="536" t="s">
        <v>512</v>
      </c>
      <c r="ID63" s="536" t="s">
        <v>512</v>
      </c>
      <c r="IE63" s="536" t="b">
        <v>1</v>
      </c>
    </row>
    <row r="64" spans="66:239">
      <c r="BN64" s="511" t="s">
        <v>512</v>
      </c>
      <c r="CX64" s="511" t="s">
        <v>512</v>
      </c>
      <c r="DR64" s="548" t="s">
        <v>512</v>
      </c>
      <c r="DU64" s="548" t="s">
        <v>512</v>
      </c>
      <c r="DX64" s="548" t="s">
        <v>512</v>
      </c>
      <c r="EA64" s="575" t="s">
        <v>512</v>
      </c>
      <c r="ED64" s="512" t="s">
        <v>512</v>
      </c>
      <c r="EG64" s="512" t="s">
        <v>512</v>
      </c>
      <c r="EJ64" s="512" t="s">
        <v>512</v>
      </c>
      <c r="EM64" s="512" t="s">
        <v>512</v>
      </c>
      <c r="EP64" s="512" t="s">
        <v>512</v>
      </c>
      <c r="ES64" s="512" t="s">
        <v>512</v>
      </c>
      <c r="EV64" s="512" t="s">
        <v>512</v>
      </c>
      <c r="EY64" s="512" t="s">
        <v>512</v>
      </c>
      <c r="FB64" s="512" t="s">
        <v>512</v>
      </c>
      <c r="FE64" s="512" t="s">
        <v>512</v>
      </c>
      <c r="FH64" s="512" t="s">
        <v>512</v>
      </c>
      <c r="FK64" s="512" t="s">
        <v>512</v>
      </c>
      <c r="FN64" s="512" t="s">
        <v>512</v>
      </c>
      <c r="FQ64" s="512" t="s">
        <v>512</v>
      </c>
      <c r="FT64" s="512" t="s">
        <v>512</v>
      </c>
      <c r="FW64" s="512" t="s">
        <v>512</v>
      </c>
      <c r="FZ64" s="512" t="s">
        <v>512</v>
      </c>
      <c r="GC64" s="512" t="s">
        <v>512</v>
      </c>
      <c r="GF64" s="596" t="s">
        <v>512</v>
      </c>
      <c r="GI64" s="512" t="s">
        <v>512</v>
      </c>
      <c r="GL64" s="512" t="s">
        <v>512</v>
      </c>
      <c r="GO64" s="512" t="s">
        <v>512</v>
      </c>
      <c r="GR64" s="512" t="s">
        <v>512</v>
      </c>
      <c r="GU64" s="596" t="s">
        <v>512</v>
      </c>
      <c r="GX64" s="512" t="s">
        <v>512</v>
      </c>
      <c r="HA64" s="548" t="s">
        <v>512</v>
      </c>
      <c r="HD64" s="548" t="s">
        <v>512</v>
      </c>
      <c r="HG64" s="596" t="s">
        <v>512</v>
      </c>
      <c r="HJ64" s="596" t="s">
        <v>512</v>
      </c>
      <c r="HM64" s="596" t="s">
        <v>512</v>
      </c>
      <c r="HP64" s="668" t="s">
        <v>512</v>
      </c>
      <c r="HS64" s="668" t="s">
        <v>512</v>
      </c>
      <c r="HV64" s="668" t="s">
        <v>512</v>
      </c>
      <c r="IB64" s="535" t="s">
        <v>512</v>
      </c>
      <c r="IC64" s="536" t="s">
        <v>512</v>
      </c>
      <c r="ID64" s="536" t="s">
        <v>512</v>
      </c>
      <c r="IE64" s="536" t="b">
        <v>1</v>
      </c>
    </row>
    <row r="65" spans="66:239">
      <c r="BN65" s="511" t="s">
        <v>512</v>
      </c>
      <c r="CX65" s="511" t="s">
        <v>512</v>
      </c>
      <c r="DR65" s="548" t="s">
        <v>512</v>
      </c>
      <c r="DU65" s="548" t="s">
        <v>512</v>
      </c>
      <c r="DX65" s="548" t="s">
        <v>512</v>
      </c>
      <c r="EA65" s="575" t="s">
        <v>512</v>
      </c>
      <c r="ED65" s="512" t="s">
        <v>512</v>
      </c>
      <c r="EG65" s="512" t="s">
        <v>512</v>
      </c>
      <c r="EJ65" s="512" t="s">
        <v>512</v>
      </c>
      <c r="EM65" s="512" t="s">
        <v>512</v>
      </c>
      <c r="EP65" s="512" t="s">
        <v>512</v>
      </c>
      <c r="ES65" s="512" t="s">
        <v>512</v>
      </c>
      <c r="EV65" s="512" t="s">
        <v>512</v>
      </c>
      <c r="EY65" s="512" t="s">
        <v>512</v>
      </c>
      <c r="FB65" s="512" t="s">
        <v>512</v>
      </c>
      <c r="FE65" s="512" t="s">
        <v>512</v>
      </c>
      <c r="FH65" s="512" t="s">
        <v>512</v>
      </c>
      <c r="FK65" s="512" t="s">
        <v>512</v>
      </c>
      <c r="FN65" s="512" t="s">
        <v>512</v>
      </c>
      <c r="FQ65" s="512" t="s">
        <v>512</v>
      </c>
      <c r="FT65" s="512" t="s">
        <v>512</v>
      </c>
      <c r="FW65" s="512" t="s">
        <v>512</v>
      </c>
      <c r="FZ65" s="512" t="s">
        <v>512</v>
      </c>
      <c r="GC65" s="512" t="s">
        <v>512</v>
      </c>
      <c r="GF65" s="596" t="s">
        <v>512</v>
      </c>
      <c r="GI65" s="512" t="s">
        <v>512</v>
      </c>
      <c r="GL65" s="512" t="s">
        <v>512</v>
      </c>
      <c r="GO65" s="512" t="s">
        <v>512</v>
      </c>
      <c r="GR65" s="512" t="s">
        <v>512</v>
      </c>
      <c r="GU65" s="596" t="s">
        <v>512</v>
      </c>
      <c r="GX65" s="512" t="s">
        <v>512</v>
      </c>
      <c r="HA65" s="548" t="s">
        <v>512</v>
      </c>
      <c r="HD65" s="548" t="s">
        <v>512</v>
      </c>
      <c r="HG65" s="596" t="s">
        <v>512</v>
      </c>
      <c r="HJ65" s="596" t="s">
        <v>512</v>
      </c>
      <c r="HM65" s="596" t="s">
        <v>512</v>
      </c>
      <c r="HP65" s="668" t="s">
        <v>512</v>
      </c>
      <c r="HS65" s="668" t="s">
        <v>512</v>
      </c>
      <c r="HV65" s="668" t="s">
        <v>512</v>
      </c>
      <c r="IB65" s="535" t="s">
        <v>512</v>
      </c>
      <c r="IC65" s="536" t="s">
        <v>512</v>
      </c>
      <c r="ID65" s="536" t="s">
        <v>512</v>
      </c>
      <c r="IE65" s="536" t="b">
        <v>1</v>
      </c>
    </row>
    <row r="66" spans="66:239">
      <c r="BN66" s="511" t="s">
        <v>512</v>
      </c>
      <c r="CX66" s="511" t="s">
        <v>512</v>
      </c>
      <c r="DR66" s="548" t="s">
        <v>512</v>
      </c>
      <c r="DU66" s="548" t="s">
        <v>512</v>
      </c>
      <c r="DX66" s="548" t="s">
        <v>512</v>
      </c>
      <c r="EA66" s="575" t="s">
        <v>512</v>
      </c>
      <c r="ED66" s="512" t="s">
        <v>512</v>
      </c>
      <c r="EG66" s="512" t="s">
        <v>512</v>
      </c>
      <c r="EJ66" s="512" t="s">
        <v>512</v>
      </c>
      <c r="EM66" s="512" t="s">
        <v>512</v>
      </c>
      <c r="EP66" s="512" t="s">
        <v>512</v>
      </c>
      <c r="ES66" s="512" t="s">
        <v>512</v>
      </c>
      <c r="EV66" s="512" t="s">
        <v>512</v>
      </c>
      <c r="EY66" s="512" t="s">
        <v>512</v>
      </c>
      <c r="FB66" s="512" t="s">
        <v>512</v>
      </c>
      <c r="FE66" s="512" t="s">
        <v>512</v>
      </c>
      <c r="FH66" s="512" t="s">
        <v>512</v>
      </c>
      <c r="FK66" s="512" t="s">
        <v>512</v>
      </c>
      <c r="FN66" s="512" t="s">
        <v>512</v>
      </c>
      <c r="FQ66" s="512" t="s">
        <v>512</v>
      </c>
      <c r="FT66" s="512" t="s">
        <v>512</v>
      </c>
      <c r="FW66" s="512" t="s">
        <v>512</v>
      </c>
      <c r="FZ66" s="512" t="s">
        <v>512</v>
      </c>
      <c r="GC66" s="512" t="s">
        <v>512</v>
      </c>
      <c r="GF66" s="596" t="s">
        <v>512</v>
      </c>
      <c r="GI66" s="512" t="s">
        <v>512</v>
      </c>
      <c r="GL66" s="512" t="s">
        <v>512</v>
      </c>
      <c r="GO66" s="512" t="s">
        <v>512</v>
      </c>
      <c r="GR66" s="512" t="s">
        <v>512</v>
      </c>
      <c r="GU66" s="596" t="s">
        <v>512</v>
      </c>
      <c r="GX66" s="512" t="s">
        <v>512</v>
      </c>
      <c r="HA66" s="548" t="s">
        <v>512</v>
      </c>
      <c r="HD66" s="548" t="s">
        <v>512</v>
      </c>
      <c r="HG66" s="596" t="s">
        <v>512</v>
      </c>
      <c r="HJ66" s="596" t="s">
        <v>512</v>
      </c>
      <c r="HM66" s="596" t="s">
        <v>512</v>
      </c>
      <c r="HP66" s="668" t="s">
        <v>512</v>
      </c>
      <c r="HS66" s="668" t="s">
        <v>512</v>
      </c>
      <c r="HV66" s="668" t="s">
        <v>512</v>
      </c>
      <c r="IB66" s="535" t="s">
        <v>512</v>
      </c>
      <c r="IC66" s="536" t="s">
        <v>512</v>
      </c>
      <c r="ID66" s="536" t="s">
        <v>512</v>
      </c>
      <c r="IE66" s="536" t="b">
        <v>1</v>
      </c>
    </row>
    <row r="67" spans="66:239">
      <c r="BN67" s="511" t="s">
        <v>512</v>
      </c>
      <c r="CX67" s="511" t="s">
        <v>512</v>
      </c>
      <c r="DR67" s="548" t="s">
        <v>512</v>
      </c>
      <c r="DU67" s="548" t="s">
        <v>512</v>
      </c>
      <c r="DX67" s="548" t="s">
        <v>512</v>
      </c>
      <c r="EA67" s="575" t="s">
        <v>512</v>
      </c>
      <c r="ED67" s="512" t="s">
        <v>512</v>
      </c>
      <c r="EG67" s="512" t="s">
        <v>512</v>
      </c>
      <c r="EJ67" s="512" t="s">
        <v>512</v>
      </c>
      <c r="EM67" s="512" t="s">
        <v>512</v>
      </c>
      <c r="EP67" s="512" t="s">
        <v>512</v>
      </c>
      <c r="ES67" s="512" t="s">
        <v>512</v>
      </c>
      <c r="EV67" s="512" t="s">
        <v>512</v>
      </c>
      <c r="EY67" s="512" t="s">
        <v>512</v>
      </c>
      <c r="FB67" s="512" t="s">
        <v>512</v>
      </c>
      <c r="FE67" s="512" t="s">
        <v>512</v>
      </c>
      <c r="FH67" s="512" t="s">
        <v>512</v>
      </c>
      <c r="FK67" s="512" t="s">
        <v>512</v>
      </c>
      <c r="FN67" s="512" t="s">
        <v>512</v>
      </c>
      <c r="FQ67" s="512" t="s">
        <v>512</v>
      </c>
      <c r="FT67" s="512" t="s">
        <v>512</v>
      </c>
      <c r="FW67" s="512" t="s">
        <v>512</v>
      </c>
      <c r="FZ67" s="512" t="s">
        <v>512</v>
      </c>
      <c r="GC67" s="512" t="s">
        <v>512</v>
      </c>
      <c r="GF67" s="596" t="s">
        <v>512</v>
      </c>
      <c r="GI67" s="512" t="s">
        <v>512</v>
      </c>
      <c r="GL67" s="512" t="s">
        <v>512</v>
      </c>
      <c r="GO67" s="512" t="s">
        <v>512</v>
      </c>
      <c r="GR67" s="512" t="s">
        <v>512</v>
      </c>
      <c r="GU67" s="596" t="s">
        <v>512</v>
      </c>
      <c r="GX67" s="512" t="s">
        <v>512</v>
      </c>
      <c r="HA67" s="548" t="s">
        <v>512</v>
      </c>
      <c r="HD67" s="548" t="s">
        <v>512</v>
      </c>
      <c r="HG67" s="596" t="s">
        <v>512</v>
      </c>
      <c r="HJ67" s="596" t="s">
        <v>512</v>
      </c>
      <c r="HM67" s="596" t="s">
        <v>512</v>
      </c>
      <c r="HP67" s="668" t="s">
        <v>512</v>
      </c>
      <c r="HS67" s="668" t="s">
        <v>512</v>
      </c>
      <c r="HV67" s="668" t="s">
        <v>512</v>
      </c>
      <c r="IB67" s="535" t="s">
        <v>512</v>
      </c>
      <c r="IC67" s="536" t="s">
        <v>512</v>
      </c>
      <c r="ID67" s="536" t="s">
        <v>512</v>
      </c>
      <c r="IE67" s="536" t="b">
        <v>1</v>
      </c>
    </row>
    <row r="68" spans="66:239">
      <c r="BN68" s="511" t="s">
        <v>512</v>
      </c>
      <c r="CX68" s="511" t="s">
        <v>512</v>
      </c>
      <c r="DR68" s="548" t="s">
        <v>512</v>
      </c>
      <c r="DU68" s="548" t="s">
        <v>512</v>
      </c>
      <c r="DX68" s="548" t="s">
        <v>512</v>
      </c>
      <c r="EA68" s="575" t="s">
        <v>512</v>
      </c>
      <c r="ED68" s="512" t="s">
        <v>512</v>
      </c>
      <c r="EG68" s="512" t="s">
        <v>512</v>
      </c>
      <c r="EJ68" s="512" t="s">
        <v>512</v>
      </c>
      <c r="EM68" s="512" t="s">
        <v>512</v>
      </c>
      <c r="EP68" s="512" t="s">
        <v>512</v>
      </c>
      <c r="ES68" s="512" t="s">
        <v>512</v>
      </c>
      <c r="EV68" s="512" t="s">
        <v>512</v>
      </c>
      <c r="EY68" s="512" t="s">
        <v>512</v>
      </c>
      <c r="FB68" s="512" t="s">
        <v>512</v>
      </c>
      <c r="FE68" s="512" t="s">
        <v>512</v>
      </c>
      <c r="FH68" s="512" t="s">
        <v>512</v>
      </c>
      <c r="FK68" s="512" t="s">
        <v>512</v>
      </c>
      <c r="FN68" s="512" t="s">
        <v>512</v>
      </c>
      <c r="FQ68" s="512" t="s">
        <v>512</v>
      </c>
      <c r="FT68" s="512" t="s">
        <v>512</v>
      </c>
      <c r="FW68" s="512" t="s">
        <v>512</v>
      </c>
      <c r="FZ68" s="512" t="s">
        <v>512</v>
      </c>
      <c r="GC68" s="512" t="s">
        <v>512</v>
      </c>
      <c r="GF68" s="596" t="s">
        <v>512</v>
      </c>
      <c r="GI68" s="512" t="s">
        <v>512</v>
      </c>
      <c r="GL68" s="512" t="s">
        <v>512</v>
      </c>
      <c r="GO68" s="512" t="s">
        <v>512</v>
      </c>
      <c r="GR68" s="512" t="s">
        <v>512</v>
      </c>
      <c r="GU68" s="596" t="s">
        <v>512</v>
      </c>
      <c r="GX68" s="512" t="s">
        <v>512</v>
      </c>
      <c r="HA68" s="548" t="s">
        <v>512</v>
      </c>
      <c r="HD68" s="548" t="s">
        <v>512</v>
      </c>
      <c r="HG68" s="596" t="s">
        <v>512</v>
      </c>
      <c r="HJ68" s="596" t="s">
        <v>512</v>
      </c>
      <c r="HM68" s="596" t="s">
        <v>512</v>
      </c>
      <c r="HP68" s="668" t="s">
        <v>512</v>
      </c>
      <c r="HS68" s="668" t="s">
        <v>512</v>
      </c>
      <c r="HV68" s="668" t="s">
        <v>512</v>
      </c>
      <c r="IB68" s="535" t="s">
        <v>512</v>
      </c>
      <c r="IC68" s="536" t="s">
        <v>512</v>
      </c>
      <c r="ID68" s="536" t="s">
        <v>512</v>
      </c>
      <c r="IE68" s="536" t="b">
        <v>1</v>
      </c>
    </row>
    <row r="69" spans="66:239">
      <c r="BN69" s="511" t="s">
        <v>512</v>
      </c>
      <c r="CX69" s="511" t="s">
        <v>512</v>
      </c>
      <c r="DR69" s="548" t="s">
        <v>512</v>
      </c>
      <c r="DU69" s="548" t="s">
        <v>512</v>
      </c>
      <c r="DX69" s="548" t="s">
        <v>512</v>
      </c>
      <c r="EA69" s="575" t="s">
        <v>512</v>
      </c>
      <c r="ED69" s="512" t="s">
        <v>512</v>
      </c>
      <c r="EG69" s="512" t="s">
        <v>512</v>
      </c>
      <c r="EJ69" s="512" t="s">
        <v>512</v>
      </c>
      <c r="EM69" s="512" t="s">
        <v>512</v>
      </c>
      <c r="EP69" s="512" t="s">
        <v>512</v>
      </c>
      <c r="ES69" s="512" t="s">
        <v>512</v>
      </c>
      <c r="EV69" s="512" t="s">
        <v>512</v>
      </c>
      <c r="EY69" s="512" t="s">
        <v>512</v>
      </c>
      <c r="FB69" s="512" t="s">
        <v>512</v>
      </c>
      <c r="FE69" s="512" t="s">
        <v>512</v>
      </c>
      <c r="FH69" s="512" t="s">
        <v>512</v>
      </c>
      <c r="FK69" s="512" t="s">
        <v>512</v>
      </c>
      <c r="FN69" s="512" t="s">
        <v>512</v>
      </c>
      <c r="FQ69" s="512" t="s">
        <v>512</v>
      </c>
      <c r="FT69" s="512" t="s">
        <v>512</v>
      </c>
      <c r="FW69" s="512" t="s">
        <v>512</v>
      </c>
      <c r="FZ69" s="512" t="s">
        <v>512</v>
      </c>
      <c r="GC69" s="512" t="s">
        <v>512</v>
      </c>
      <c r="GF69" s="596" t="s">
        <v>512</v>
      </c>
      <c r="GI69" s="512" t="s">
        <v>512</v>
      </c>
      <c r="GL69" s="512" t="s">
        <v>512</v>
      </c>
      <c r="GO69" s="512" t="s">
        <v>512</v>
      </c>
      <c r="GR69" s="512" t="s">
        <v>512</v>
      </c>
      <c r="GU69" s="596" t="s">
        <v>512</v>
      </c>
      <c r="GX69" s="512" t="s">
        <v>512</v>
      </c>
      <c r="HA69" s="548" t="s">
        <v>512</v>
      </c>
      <c r="HD69" s="548" t="s">
        <v>512</v>
      </c>
      <c r="HG69" s="596" t="s">
        <v>512</v>
      </c>
      <c r="HJ69" s="596" t="s">
        <v>512</v>
      </c>
      <c r="HM69" s="596" t="s">
        <v>512</v>
      </c>
      <c r="HP69" s="668" t="s">
        <v>512</v>
      </c>
      <c r="HS69" s="668" t="s">
        <v>512</v>
      </c>
      <c r="HV69" s="668" t="s">
        <v>512</v>
      </c>
      <c r="IB69" s="535" t="s">
        <v>512</v>
      </c>
      <c r="IC69" s="536" t="s">
        <v>512</v>
      </c>
      <c r="ID69" s="536" t="s">
        <v>512</v>
      </c>
      <c r="IE69" s="536" t="b">
        <v>1</v>
      </c>
    </row>
    <row r="70" spans="66:239">
      <c r="BN70" s="511" t="s">
        <v>512</v>
      </c>
      <c r="CX70" s="511" t="s">
        <v>512</v>
      </c>
      <c r="DR70" s="548" t="s">
        <v>512</v>
      </c>
      <c r="DU70" s="548" t="s">
        <v>512</v>
      </c>
      <c r="DX70" s="548" t="s">
        <v>512</v>
      </c>
      <c r="EA70" s="575" t="s">
        <v>512</v>
      </c>
      <c r="ED70" s="512" t="s">
        <v>512</v>
      </c>
      <c r="EG70" s="512" t="s">
        <v>512</v>
      </c>
      <c r="EJ70" s="512" t="s">
        <v>512</v>
      </c>
      <c r="EM70" s="512" t="s">
        <v>512</v>
      </c>
      <c r="EP70" s="512" t="s">
        <v>512</v>
      </c>
      <c r="ES70" s="512" t="s">
        <v>512</v>
      </c>
      <c r="EV70" s="512" t="s">
        <v>512</v>
      </c>
      <c r="EY70" s="512" t="s">
        <v>512</v>
      </c>
      <c r="FB70" s="512" t="s">
        <v>512</v>
      </c>
      <c r="FE70" s="512" t="s">
        <v>512</v>
      </c>
      <c r="FH70" s="512" t="s">
        <v>512</v>
      </c>
      <c r="FK70" s="512" t="s">
        <v>512</v>
      </c>
      <c r="FN70" s="512" t="s">
        <v>512</v>
      </c>
      <c r="FQ70" s="512" t="s">
        <v>512</v>
      </c>
      <c r="FT70" s="512" t="s">
        <v>512</v>
      </c>
      <c r="FW70" s="512" t="s">
        <v>512</v>
      </c>
      <c r="FZ70" s="512" t="s">
        <v>512</v>
      </c>
      <c r="GC70" s="512" t="s">
        <v>512</v>
      </c>
      <c r="GF70" s="596" t="s">
        <v>512</v>
      </c>
      <c r="GI70" s="512" t="s">
        <v>512</v>
      </c>
      <c r="GL70" s="512" t="s">
        <v>512</v>
      </c>
      <c r="GO70" s="512" t="s">
        <v>512</v>
      </c>
      <c r="GR70" s="512" t="s">
        <v>512</v>
      </c>
      <c r="GU70" s="596" t="s">
        <v>512</v>
      </c>
      <c r="GX70" s="512" t="s">
        <v>512</v>
      </c>
      <c r="HA70" s="548" t="s">
        <v>512</v>
      </c>
      <c r="HD70" s="548" t="s">
        <v>512</v>
      </c>
      <c r="HG70" s="596" t="s">
        <v>512</v>
      </c>
      <c r="HJ70" s="596" t="s">
        <v>512</v>
      </c>
      <c r="HM70" s="596" t="s">
        <v>512</v>
      </c>
      <c r="HP70" s="668" t="s">
        <v>512</v>
      </c>
      <c r="HS70" s="668" t="s">
        <v>512</v>
      </c>
      <c r="HV70" s="668" t="s">
        <v>512</v>
      </c>
      <c r="IB70" s="535" t="s">
        <v>512</v>
      </c>
      <c r="IC70" s="536" t="s">
        <v>512</v>
      </c>
      <c r="ID70" s="536" t="s">
        <v>512</v>
      </c>
      <c r="IE70" s="536" t="b">
        <v>1</v>
      </c>
    </row>
    <row r="71" spans="66:239">
      <c r="BN71" s="511" t="s">
        <v>512</v>
      </c>
      <c r="CX71" s="511" t="s">
        <v>512</v>
      </c>
      <c r="DR71" s="548" t="s">
        <v>512</v>
      </c>
      <c r="DU71" s="548" t="s">
        <v>512</v>
      </c>
      <c r="DX71" s="548" t="s">
        <v>512</v>
      </c>
      <c r="EA71" s="575" t="s">
        <v>512</v>
      </c>
      <c r="ED71" s="512" t="s">
        <v>512</v>
      </c>
      <c r="EG71" s="512" t="s">
        <v>512</v>
      </c>
      <c r="EJ71" s="512" t="s">
        <v>512</v>
      </c>
      <c r="EM71" s="512" t="s">
        <v>512</v>
      </c>
      <c r="EP71" s="512" t="s">
        <v>512</v>
      </c>
      <c r="ES71" s="512" t="s">
        <v>512</v>
      </c>
      <c r="EV71" s="512" t="s">
        <v>512</v>
      </c>
      <c r="EY71" s="512" t="s">
        <v>512</v>
      </c>
      <c r="FB71" s="512" t="s">
        <v>512</v>
      </c>
      <c r="FE71" s="512" t="s">
        <v>512</v>
      </c>
      <c r="FH71" s="512" t="s">
        <v>512</v>
      </c>
      <c r="FK71" s="512" t="s">
        <v>512</v>
      </c>
      <c r="FN71" s="512" t="s">
        <v>512</v>
      </c>
      <c r="FQ71" s="512" t="s">
        <v>512</v>
      </c>
      <c r="FT71" s="512" t="s">
        <v>512</v>
      </c>
      <c r="FW71" s="512" t="s">
        <v>512</v>
      </c>
      <c r="FZ71" s="512" t="s">
        <v>512</v>
      </c>
      <c r="GC71" s="512" t="s">
        <v>512</v>
      </c>
      <c r="GF71" s="596" t="s">
        <v>512</v>
      </c>
      <c r="GI71" s="512" t="s">
        <v>512</v>
      </c>
      <c r="GL71" s="512" t="s">
        <v>512</v>
      </c>
      <c r="GO71" s="512" t="s">
        <v>512</v>
      </c>
      <c r="GR71" s="512" t="s">
        <v>512</v>
      </c>
      <c r="GU71" s="596" t="s">
        <v>512</v>
      </c>
      <c r="GX71" s="512" t="s">
        <v>512</v>
      </c>
      <c r="HA71" s="548" t="s">
        <v>512</v>
      </c>
      <c r="HD71" s="548" t="s">
        <v>512</v>
      </c>
      <c r="HG71" s="596" t="s">
        <v>512</v>
      </c>
      <c r="HJ71" s="596" t="s">
        <v>512</v>
      </c>
      <c r="HM71" s="596" t="s">
        <v>512</v>
      </c>
      <c r="HP71" s="668" t="s">
        <v>512</v>
      </c>
      <c r="HS71" s="668" t="s">
        <v>512</v>
      </c>
      <c r="HV71" s="668" t="s">
        <v>512</v>
      </c>
      <c r="IB71" s="535" t="s">
        <v>512</v>
      </c>
      <c r="IC71" s="536" t="s">
        <v>512</v>
      </c>
      <c r="ID71" s="536" t="s">
        <v>512</v>
      </c>
      <c r="IE71" s="536" t="b">
        <v>1</v>
      </c>
    </row>
    <row r="72" spans="66:239">
      <c r="BN72" s="511" t="s">
        <v>512</v>
      </c>
      <c r="CX72" s="511" t="s">
        <v>512</v>
      </c>
      <c r="DR72" s="548" t="s">
        <v>512</v>
      </c>
      <c r="DU72" s="548" t="s">
        <v>512</v>
      </c>
      <c r="DX72" s="548" t="s">
        <v>512</v>
      </c>
      <c r="EA72" s="575" t="s">
        <v>512</v>
      </c>
      <c r="ED72" s="512" t="s">
        <v>512</v>
      </c>
      <c r="EG72" s="512" t="s">
        <v>512</v>
      </c>
      <c r="EJ72" s="512" t="s">
        <v>512</v>
      </c>
      <c r="EM72" s="512" t="s">
        <v>512</v>
      </c>
      <c r="EP72" s="512" t="s">
        <v>512</v>
      </c>
      <c r="ES72" s="512" t="s">
        <v>512</v>
      </c>
      <c r="EV72" s="512" t="s">
        <v>512</v>
      </c>
      <c r="EY72" s="512" t="s">
        <v>512</v>
      </c>
      <c r="FB72" s="512" t="s">
        <v>512</v>
      </c>
      <c r="FE72" s="512" t="s">
        <v>512</v>
      </c>
      <c r="FH72" s="512" t="s">
        <v>512</v>
      </c>
      <c r="FK72" s="512" t="s">
        <v>512</v>
      </c>
      <c r="FN72" s="512" t="s">
        <v>512</v>
      </c>
      <c r="FQ72" s="512" t="s">
        <v>512</v>
      </c>
      <c r="FT72" s="512" t="s">
        <v>512</v>
      </c>
      <c r="FW72" s="512" t="s">
        <v>512</v>
      </c>
      <c r="FZ72" s="512" t="s">
        <v>512</v>
      </c>
      <c r="GC72" s="512" t="s">
        <v>512</v>
      </c>
      <c r="GF72" s="596" t="s">
        <v>512</v>
      </c>
      <c r="GI72" s="512" t="s">
        <v>512</v>
      </c>
      <c r="GL72" s="512" t="s">
        <v>512</v>
      </c>
      <c r="GO72" s="512" t="s">
        <v>512</v>
      </c>
      <c r="GR72" s="512" t="s">
        <v>512</v>
      </c>
      <c r="GU72" s="596" t="s">
        <v>512</v>
      </c>
      <c r="GX72" s="512" t="s">
        <v>512</v>
      </c>
      <c r="HA72" s="548" t="s">
        <v>512</v>
      </c>
      <c r="HD72" s="548" t="s">
        <v>512</v>
      </c>
      <c r="HG72" s="596" t="s">
        <v>512</v>
      </c>
      <c r="HJ72" s="596" t="s">
        <v>512</v>
      </c>
      <c r="HM72" s="596" t="s">
        <v>512</v>
      </c>
      <c r="HP72" s="668" t="s">
        <v>512</v>
      </c>
      <c r="HS72" s="668" t="s">
        <v>512</v>
      </c>
      <c r="HV72" s="668" t="s">
        <v>512</v>
      </c>
      <c r="IB72" s="535" t="s">
        <v>512</v>
      </c>
      <c r="IC72" s="536" t="s">
        <v>512</v>
      </c>
      <c r="ID72" s="536" t="s">
        <v>512</v>
      </c>
      <c r="IE72" s="536" t="b">
        <v>1</v>
      </c>
    </row>
    <row r="73" spans="66:239">
      <c r="BN73" s="511" t="s">
        <v>512</v>
      </c>
      <c r="CX73" s="511" t="s">
        <v>512</v>
      </c>
      <c r="DR73" s="548" t="s">
        <v>512</v>
      </c>
      <c r="DU73" s="548" t="s">
        <v>512</v>
      </c>
      <c r="DX73" s="548" t="s">
        <v>512</v>
      </c>
      <c r="EA73" s="575" t="s">
        <v>512</v>
      </c>
      <c r="ED73" s="512" t="s">
        <v>512</v>
      </c>
      <c r="EG73" s="512" t="s">
        <v>512</v>
      </c>
      <c r="EJ73" s="512" t="s">
        <v>512</v>
      </c>
      <c r="EM73" s="512" t="s">
        <v>512</v>
      </c>
      <c r="EP73" s="512" t="s">
        <v>512</v>
      </c>
      <c r="ES73" s="512" t="s">
        <v>512</v>
      </c>
      <c r="EV73" s="512" t="s">
        <v>512</v>
      </c>
      <c r="EY73" s="512" t="s">
        <v>512</v>
      </c>
      <c r="FB73" s="512" t="s">
        <v>512</v>
      </c>
      <c r="FE73" s="512" t="s">
        <v>512</v>
      </c>
      <c r="FH73" s="512" t="s">
        <v>512</v>
      </c>
      <c r="FK73" s="512" t="s">
        <v>512</v>
      </c>
      <c r="FN73" s="512" t="s">
        <v>512</v>
      </c>
      <c r="FQ73" s="512" t="s">
        <v>512</v>
      </c>
      <c r="FT73" s="512" t="s">
        <v>512</v>
      </c>
      <c r="FW73" s="512" t="s">
        <v>512</v>
      </c>
      <c r="FZ73" s="512" t="s">
        <v>512</v>
      </c>
      <c r="GC73" s="512" t="s">
        <v>512</v>
      </c>
      <c r="GF73" s="596" t="s">
        <v>512</v>
      </c>
      <c r="GI73" s="512" t="s">
        <v>512</v>
      </c>
      <c r="GL73" s="512" t="s">
        <v>512</v>
      </c>
      <c r="GO73" s="512" t="s">
        <v>512</v>
      </c>
      <c r="GR73" s="512" t="s">
        <v>512</v>
      </c>
      <c r="GU73" s="596" t="s">
        <v>512</v>
      </c>
      <c r="GX73" s="512" t="s">
        <v>512</v>
      </c>
      <c r="HA73" s="548" t="s">
        <v>512</v>
      </c>
      <c r="HD73" s="548" t="s">
        <v>512</v>
      </c>
      <c r="HG73" s="596" t="s">
        <v>512</v>
      </c>
      <c r="HJ73" s="596" t="s">
        <v>512</v>
      </c>
      <c r="HM73" s="596" t="s">
        <v>512</v>
      </c>
      <c r="HP73" s="668" t="s">
        <v>512</v>
      </c>
      <c r="HS73" s="668" t="s">
        <v>512</v>
      </c>
      <c r="HV73" s="668" t="s">
        <v>512</v>
      </c>
      <c r="IB73" s="535" t="s">
        <v>512</v>
      </c>
      <c r="IC73" s="536" t="s">
        <v>512</v>
      </c>
      <c r="ID73" s="536" t="s">
        <v>512</v>
      </c>
      <c r="IE73" s="536" t="b">
        <v>1</v>
      </c>
    </row>
    <row r="74" spans="66:239">
      <c r="BN74" s="511" t="s">
        <v>512</v>
      </c>
      <c r="CX74" s="511" t="s">
        <v>512</v>
      </c>
      <c r="DR74" s="548" t="s">
        <v>512</v>
      </c>
      <c r="DU74" s="548" t="s">
        <v>512</v>
      </c>
      <c r="DX74" s="548" t="s">
        <v>512</v>
      </c>
      <c r="EA74" s="575" t="s">
        <v>512</v>
      </c>
      <c r="ED74" s="512" t="s">
        <v>512</v>
      </c>
      <c r="EG74" s="512" t="s">
        <v>512</v>
      </c>
      <c r="EJ74" s="512" t="s">
        <v>512</v>
      </c>
      <c r="EM74" s="512" t="s">
        <v>512</v>
      </c>
      <c r="EP74" s="512" t="s">
        <v>512</v>
      </c>
      <c r="ES74" s="512" t="s">
        <v>512</v>
      </c>
      <c r="EV74" s="512" t="s">
        <v>512</v>
      </c>
      <c r="EY74" s="512" t="s">
        <v>512</v>
      </c>
      <c r="FB74" s="512" t="s">
        <v>512</v>
      </c>
      <c r="FE74" s="512" t="s">
        <v>512</v>
      </c>
      <c r="FH74" s="512" t="s">
        <v>512</v>
      </c>
      <c r="FK74" s="512" t="s">
        <v>512</v>
      </c>
      <c r="FN74" s="512" t="s">
        <v>512</v>
      </c>
      <c r="FQ74" s="512" t="s">
        <v>512</v>
      </c>
      <c r="FT74" s="512" t="s">
        <v>512</v>
      </c>
      <c r="FW74" s="512" t="s">
        <v>512</v>
      </c>
      <c r="FZ74" s="512" t="s">
        <v>512</v>
      </c>
      <c r="GC74" s="512" t="s">
        <v>512</v>
      </c>
      <c r="GF74" s="596" t="s">
        <v>512</v>
      </c>
      <c r="GI74" s="512" t="s">
        <v>512</v>
      </c>
      <c r="GL74" s="512" t="s">
        <v>512</v>
      </c>
      <c r="GO74" s="512" t="s">
        <v>512</v>
      </c>
      <c r="GR74" s="512" t="s">
        <v>512</v>
      </c>
      <c r="GU74" s="596" t="s">
        <v>512</v>
      </c>
      <c r="GX74" s="512" t="s">
        <v>512</v>
      </c>
      <c r="HA74" s="548" t="s">
        <v>512</v>
      </c>
      <c r="HD74" s="548" t="s">
        <v>512</v>
      </c>
      <c r="HG74" s="596" t="s">
        <v>512</v>
      </c>
      <c r="HJ74" s="596" t="s">
        <v>512</v>
      </c>
      <c r="HM74" s="596" t="s">
        <v>512</v>
      </c>
      <c r="HP74" s="668" t="s">
        <v>512</v>
      </c>
      <c r="HS74" s="668" t="s">
        <v>512</v>
      </c>
      <c r="HV74" s="668" t="s">
        <v>512</v>
      </c>
      <c r="IB74" s="535" t="s">
        <v>512</v>
      </c>
      <c r="IC74" s="536" t="s">
        <v>512</v>
      </c>
      <c r="ID74" s="536" t="s">
        <v>512</v>
      </c>
      <c r="IE74" s="536" t="b">
        <v>1</v>
      </c>
    </row>
    <row r="75" spans="66:239">
      <c r="BN75" s="511" t="s">
        <v>512</v>
      </c>
      <c r="CX75" s="511" t="s">
        <v>512</v>
      </c>
      <c r="DR75" s="548" t="s">
        <v>512</v>
      </c>
      <c r="DU75" s="548" t="s">
        <v>512</v>
      </c>
      <c r="DX75" s="548" t="s">
        <v>512</v>
      </c>
      <c r="EA75" s="575" t="s">
        <v>512</v>
      </c>
      <c r="ED75" s="512" t="s">
        <v>512</v>
      </c>
      <c r="EG75" s="512" t="s">
        <v>512</v>
      </c>
      <c r="EJ75" s="512" t="s">
        <v>512</v>
      </c>
      <c r="EM75" s="512" t="s">
        <v>512</v>
      </c>
      <c r="EP75" s="512" t="s">
        <v>512</v>
      </c>
      <c r="ES75" s="512" t="s">
        <v>512</v>
      </c>
      <c r="EV75" s="512" t="s">
        <v>512</v>
      </c>
      <c r="EY75" s="512" t="s">
        <v>512</v>
      </c>
      <c r="FB75" s="512" t="s">
        <v>512</v>
      </c>
      <c r="FE75" s="512" t="s">
        <v>512</v>
      </c>
      <c r="FH75" s="512" t="s">
        <v>512</v>
      </c>
      <c r="FK75" s="512" t="s">
        <v>512</v>
      </c>
      <c r="FN75" s="512" t="s">
        <v>512</v>
      </c>
      <c r="FQ75" s="512" t="s">
        <v>512</v>
      </c>
      <c r="FT75" s="512" t="s">
        <v>512</v>
      </c>
      <c r="FW75" s="512" t="s">
        <v>512</v>
      </c>
      <c r="FZ75" s="512" t="s">
        <v>512</v>
      </c>
      <c r="GC75" s="512" t="s">
        <v>512</v>
      </c>
      <c r="GF75" s="596" t="s">
        <v>512</v>
      </c>
      <c r="GI75" s="512" t="s">
        <v>512</v>
      </c>
      <c r="GL75" s="512" t="s">
        <v>512</v>
      </c>
      <c r="GO75" s="512" t="s">
        <v>512</v>
      </c>
      <c r="GR75" s="512" t="s">
        <v>512</v>
      </c>
      <c r="GU75" s="596" t="s">
        <v>512</v>
      </c>
      <c r="GX75" s="512" t="s">
        <v>512</v>
      </c>
      <c r="HA75" s="548" t="s">
        <v>512</v>
      </c>
      <c r="HD75" s="548" t="s">
        <v>512</v>
      </c>
      <c r="HG75" s="596" t="s">
        <v>512</v>
      </c>
      <c r="HJ75" s="596" t="s">
        <v>512</v>
      </c>
      <c r="HM75" s="596" t="s">
        <v>512</v>
      </c>
      <c r="HP75" s="668" t="s">
        <v>512</v>
      </c>
      <c r="HS75" s="668" t="s">
        <v>512</v>
      </c>
      <c r="HV75" s="668" t="s">
        <v>512</v>
      </c>
      <c r="IB75" s="535" t="s">
        <v>512</v>
      </c>
      <c r="IC75" s="536" t="s">
        <v>512</v>
      </c>
      <c r="ID75" s="536" t="s">
        <v>512</v>
      </c>
      <c r="IE75" s="536" t="b">
        <v>1</v>
      </c>
    </row>
    <row r="76" spans="66:239">
      <c r="BN76" s="511" t="s">
        <v>512</v>
      </c>
      <c r="CX76" s="511" t="s">
        <v>512</v>
      </c>
      <c r="DR76" s="548" t="s">
        <v>512</v>
      </c>
      <c r="DU76" s="548" t="s">
        <v>512</v>
      </c>
      <c r="DX76" s="548" t="s">
        <v>512</v>
      </c>
      <c r="EA76" s="575" t="s">
        <v>512</v>
      </c>
      <c r="ED76" s="512" t="s">
        <v>512</v>
      </c>
      <c r="EG76" s="512" t="s">
        <v>512</v>
      </c>
      <c r="EJ76" s="512" t="s">
        <v>512</v>
      </c>
      <c r="EM76" s="512" t="s">
        <v>512</v>
      </c>
      <c r="EP76" s="512" t="s">
        <v>512</v>
      </c>
      <c r="ES76" s="512" t="s">
        <v>512</v>
      </c>
      <c r="EV76" s="512" t="s">
        <v>512</v>
      </c>
      <c r="EY76" s="512" t="s">
        <v>512</v>
      </c>
      <c r="FB76" s="512" t="s">
        <v>512</v>
      </c>
      <c r="FE76" s="512" t="s">
        <v>512</v>
      </c>
      <c r="FH76" s="512" t="s">
        <v>512</v>
      </c>
      <c r="FK76" s="512" t="s">
        <v>512</v>
      </c>
      <c r="FN76" s="512" t="s">
        <v>512</v>
      </c>
      <c r="FQ76" s="512" t="s">
        <v>512</v>
      </c>
      <c r="FT76" s="512" t="s">
        <v>512</v>
      </c>
      <c r="FW76" s="512" t="s">
        <v>512</v>
      </c>
      <c r="FZ76" s="512" t="s">
        <v>512</v>
      </c>
      <c r="GC76" s="512" t="s">
        <v>512</v>
      </c>
      <c r="GF76" s="596" t="s">
        <v>512</v>
      </c>
      <c r="GI76" s="512" t="s">
        <v>512</v>
      </c>
      <c r="GL76" s="512" t="s">
        <v>512</v>
      </c>
      <c r="GO76" s="512" t="s">
        <v>512</v>
      </c>
      <c r="GR76" s="512" t="s">
        <v>512</v>
      </c>
      <c r="GU76" s="596" t="s">
        <v>512</v>
      </c>
      <c r="GX76" s="512" t="s">
        <v>512</v>
      </c>
      <c r="HA76" s="548" t="s">
        <v>512</v>
      </c>
      <c r="HD76" s="548" t="s">
        <v>512</v>
      </c>
      <c r="HG76" s="596" t="s">
        <v>512</v>
      </c>
      <c r="HJ76" s="596" t="s">
        <v>512</v>
      </c>
      <c r="HM76" s="596" t="s">
        <v>512</v>
      </c>
      <c r="HP76" s="668" t="s">
        <v>512</v>
      </c>
      <c r="HS76" s="668" t="s">
        <v>512</v>
      </c>
      <c r="HV76" s="668" t="s">
        <v>512</v>
      </c>
      <c r="IB76" s="535" t="s">
        <v>512</v>
      </c>
      <c r="IC76" s="536" t="s">
        <v>512</v>
      </c>
      <c r="ID76" s="536" t="s">
        <v>512</v>
      </c>
      <c r="IE76" s="536" t="b">
        <v>1</v>
      </c>
    </row>
    <row r="77" spans="66:239">
      <c r="BN77" s="511" t="s">
        <v>512</v>
      </c>
      <c r="CX77" s="511" t="s">
        <v>512</v>
      </c>
      <c r="DR77" s="548" t="s">
        <v>512</v>
      </c>
      <c r="DU77" s="548" t="s">
        <v>512</v>
      </c>
      <c r="DX77" s="548" t="s">
        <v>512</v>
      </c>
      <c r="EA77" s="575" t="s">
        <v>512</v>
      </c>
      <c r="ED77" s="512" t="s">
        <v>512</v>
      </c>
      <c r="EG77" s="512" t="s">
        <v>512</v>
      </c>
      <c r="EJ77" s="512" t="s">
        <v>512</v>
      </c>
      <c r="EM77" s="512" t="s">
        <v>512</v>
      </c>
      <c r="EP77" s="512" t="s">
        <v>512</v>
      </c>
      <c r="ES77" s="512" t="s">
        <v>512</v>
      </c>
      <c r="EV77" s="512" t="s">
        <v>512</v>
      </c>
      <c r="EY77" s="512" t="s">
        <v>512</v>
      </c>
      <c r="FB77" s="512" t="s">
        <v>512</v>
      </c>
      <c r="FE77" s="512" t="s">
        <v>512</v>
      </c>
      <c r="FH77" s="512" t="s">
        <v>512</v>
      </c>
      <c r="FK77" s="512" t="s">
        <v>512</v>
      </c>
      <c r="FN77" s="512" t="s">
        <v>512</v>
      </c>
      <c r="FQ77" s="512" t="s">
        <v>512</v>
      </c>
      <c r="FT77" s="512" t="s">
        <v>512</v>
      </c>
      <c r="FW77" s="512" t="s">
        <v>512</v>
      </c>
      <c r="FZ77" s="512" t="s">
        <v>512</v>
      </c>
      <c r="GC77" s="512" t="s">
        <v>512</v>
      </c>
      <c r="GF77" s="596" t="s">
        <v>512</v>
      </c>
      <c r="GI77" s="512" t="s">
        <v>512</v>
      </c>
      <c r="GL77" s="512" t="s">
        <v>512</v>
      </c>
      <c r="GO77" s="512" t="s">
        <v>512</v>
      </c>
      <c r="GR77" s="512" t="s">
        <v>512</v>
      </c>
      <c r="GU77" s="596" t="s">
        <v>512</v>
      </c>
      <c r="GX77" s="512" t="s">
        <v>512</v>
      </c>
      <c r="HA77" s="548" t="s">
        <v>512</v>
      </c>
      <c r="HD77" s="548" t="s">
        <v>512</v>
      </c>
      <c r="HG77" s="596" t="s">
        <v>512</v>
      </c>
      <c r="HJ77" s="596" t="s">
        <v>512</v>
      </c>
      <c r="HM77" s="596" t="s">
        <v>512</v>
      </c>
      <c r="HP77" s="668" t="s">
        <v>512</v>
      </c>
      <c r="HS77" s="668" t="s">
        <v>512</v>
      </c>
      <c r="HV77" s="668" t="s">
        <v>512</v>
      </c>
      <c r="IB77" s="535" t="s">
        <v>512</v>
      </c>
      <c r="IC77" s="536" t="s">
        <v>512</v>
      </c>
      <c r="ID77" s="536" t="s">
        <v>512</v>
      </c>
      <c r="IE77" s="536" t="b">
        <v>1</v>
      </c>
    </row>
    <row r="78" spans="66:239">
      <c r="BN78" s="511" t="s">
        <v>512</v>
      </c>
      <c r="CX78" s="511" t="s">
        <v>512</v>
      </c>
      <c r="DR78" s="548" t="s">
        <v>512</v>
      </c>
      <c r="DU78" s="548" t="s">
        <v>512</v>
      </c>
      <c r="DX78" s="548" t="s">
        <v>512</v>
      </c>
      <c r="EA78" s="575" t="s">
        <v>512</v>
      </c>
      <c r="ED78" s="512" t="s">
        <v>512</v>
      </c>
      <c r="EG78" s="512" t="s">
        <v>512</v>
      </c>
      <c r="EJ78" s="512" t="s">
        <v>512</v>
      </c>
      <c r="EM78" s="512" t="s">
        <v>512</v>
      </c>
      <c r="EP78" s="512" t="s">
        <v>512</v>
      </c>
      <c r="ES78" s="512" t="s">
        <v>512</v>
      </c>
      <c r="EV78" s="512" t="s">
        <v>512</v>
      </c>
      <c r="EY78" s="512" t="s">
        <v>512</v>
      </c>
      <c r="FB78" s="512" t="s">
        <v>512</v>
      </c>
      <c r="FE78" s="512" t="s">
        <v>512</v>
      </c>
      <c r="FH78" s="512" t="s">
        <v>512</v>
      </c>
      <c r="FK78" s="512" t="s">
        <v>512</v>
      </c>
      <c r="FN78" s="512" t="s">
        <v>512</v>
      </c>
      <c r="FQ78" s="512" t="s">
        <v>512</v>
      </c>
      <c r="FT78" s="512" t="s">
        <v>512</v>
      </c>
      <c r="FW78" s="512" t="s">
        <v>512</v>
      </c>
      <c r="FZ78" s="512" t="s">
        <v>512</v>
      </c>
      <c r="GC78" s="512" t="s">
        <v>512</v>
      </c>
      <c r="GF78" s="596" t="s">
        <v>512</v>
      </c>
      <c r="GI78" s="512" t="s">
        <v>512</v>
      </c>
      <c r="GL78" s="512" t="s">
        <v>512</v>
      </c>
      <c r="GO78" s="512" t="s">
        <v>512</v>
      </c>
      <c r="GR78" s="512" t="s">
        <v>512</v>
      </c>
      <c r="GU78" s="596" t="s">
        <v>512</v>
      </c>
      <c r="GX78" s="512" t="s">
        <v>512</v>
      </c>
      <c r="HA78" s="548" t="s">
        <v>512</v>
      </c>
      <c r="HD78" s="548" t="s">
        <v>512</v>
      </c>
      <c r="HG78" s="596" t="s">
        <v>512</v>
      </c>
      <c r="HJ78" s="596" t="s">
        <v>512</v>
      </c>
      <c r="HM78" s="596" t="s">
        <v>512</v>
      </c>
      <c r="HP78" s="668" t="s">
        <v>512</v>
      </c>
      <c r="HS78" s="668" t="s">
        <v>512</v>
      </c>
      <c r="HV78" s="668" t="s">
        <v>512</v>
      </c>
      <c r="IB78" s="535" t="s">
        <v>512</v>
      </c>
      <c r="IC78" s="536" t="s">
        <v>512</v>
      </c>
      <c r="ID78" s="536" t="s">
        <v>512</v>
      </c>
      <c r="IE78" s="536" t="b">
        <v>1</v>
      </c>
    </row>
    <row r="79" spans="66:239">
      <c r="BN79" s="511" t="s">
        <v>512</v>
      </c>
      <c r="CX79" s="511" t="s">
        <v>512</v>
      </c>
      <c r="DR79" s="548" t="s">
        <v>512</v>
      </c>
      <c r="DU79" s="548" t="s">
        <v>512</v>
      </c>
      <c r="DX79" s="548" t="s">
        <v>512</v>
      </c>
      <c r="EA79" s="575" t="s">
        <v>512</v>
      </c>
      <c r="ED79" s="512" t="s">
        <v>512</v>
      </c>
      <c r="EG79" s="512" t="s">
        <v>512</v>
      </c>
      <c r="EJ79" s="512" t="s">
        <v>512</v>
      </c>
      <c r="EM79" s="512" t="s">
        <v>512</v>
      </c>
      <c r="EP79" s="512" t="s">
        <v>512</v>
      </c>
      <c r="ES79" s="512" t="s">
        <v>512</v>
      </c>
      <c r="EV79" s="512" t="s">
        <v>512</v>
      </c>
      <c r="EY79" s="512" t="s">
        <v>512</v>
      </c>
      <c r="FB79" s="512" t="s">
        <v>512</v>
      </c>
      <c r="FE79" s="512" t="s">
        <v>512</v>
      </c>
      <c r="FH79" s="512" t="s">
        <v>512</v>
      </c>
      <c r="FK79" s="512" t="s">
        <v>512</v>
      </c>
      <c r="FN79" s="512" t="s">
        <v>512</v>
      </c>
      <c r="FQ79" s="512" t="s">
        <v>512</v>
      </c>
      <c r="FT79" s="512" t="s">
        <v>512</v>
      </c>
      <c r="FW79" s="512" t="s">
        <v>512</v>
      </c>
      <c r="FZ79" s="512" t="s">
        <v>512</v>
      </c>
      <c r="GC79" s="512" t="s">
        <v>512</v>
      </c>
      <c r="GF79" s="596" t="s">
        <v>512</v>
      </c>
      <c r="GI79" s="512" t="s">
        <v>512</v>
      </c>
      <c r="GL79" s="512" t="s">
        <v>512</v>
      </c>
      <c r="GO79" s="512" t="s">
        <v>512</v>
      </c>
      <c r="GR79" s="512" t="s">
        <v>512</v>
      </c>
      <c r="GU79" s="596" t="s">
        <v>512</v>
      </c>
      <c r="GX79" s="512" t="s">
        <v>512</v>
      </c>
      <c r="HA79" s="548" t="s">
        <v>512</v>
      </c>
      <c r="HD79" s="548" t="s">
        <v>512</v>
      </c>
      <c r="HG79" s="596" t="s">
        <v>512</v>
      </c>
      <c r="HJ79" s="596" t="s">
        <v>512</v>
      </c>
      <c r="HM79" s="596" t="s">
        <v>512</v>
      </c>
      <c r="HP79" s="668" t="s">
        <v>512</v>
      </c>
      <c r="HS79" s="668" t="s">
        <v>512</v>
      </c>
      <c r="HV79" s="668" t="s">
        <v>512</v>
      </c>
      <c r="IB79" s="535" t="s">
        <v>512</v>
      </c>
      <c r="IC79" s="536" t="s">
        <v>512</v>
      </c>
      <c r="ID79" s="536" t="s">
        <v>512</v>
      </c>
      <c r="IE79" s="536" t="b">
        <v>1</v>
      </c>
    </row>
    <row r="80" spans="66:239">
      <c r="BN80" s="511" t="s">
        <v>512</v>
      </c>
      <c r="CX80" s="511" t="s">
        <v>512</v>
      </c>
      <c r="DR80" s="548" t="s">
        <v>512</v>
      </c>
      <c r="DU80" s="548" t="s">
        <v>512</v>
      </c>
      <c r="DX80" s="548" t="s">
        <v>512</v>
      </c>
      <c r="EA80" s="575" t="s">
        <v>512</v>
      </c>
      <c r="ED80" s="512" t="s">
        <v>512</v>
      </c>
      <c r="EG80" s="512" t="s">
        <v>512</v>
      </c>
      <c r="EJ80" s="512" t="s">
        <v>512</v>
      </c>
      <c r="EM80" s="512" t="s">
        <v>512</v>
      </c>
      <c r="EP80" s="512" t="s">
        <v>512</v>
      </c>
      <c r="ES80" s="512" t="s">
        <v>512</v>
      </c>
      <c r="EV80" s="512" t="s">
        <v>512</v>
      </c>
      <c r="EY80" s="512" t="s">
        <v>512</v>
      </c>
      <c r="FB80" s="512" t="s">
        <v>512</v>
      </c>
      <c r="FE80" s="512" t="s">
        <v>512</v>
      </c>
      <c r="FH80" s="512" t="s">
        <v>512</v>
      </c>
      <c r="FK80" s="512" t="s">
        <v>512</v>
      </c>
      <c r="FN80" s="512" t="s">
        <v>512</v>
      </c>
      <c r="FQ80" s="512" t="s">
        <v>512</v>
      </c>
      <c r="FT80" s="512" t="s">
        <v>512</v>
      </c>
      <c r="FW80" s="512" t="s">
        <v>512</v>
      </c>
      <c r="FZ80" s="512" t="s">
        <v>512</v>
      </c>
      <c r="GC80" s="512" t="s">
        <v>512</v>
      </c>
      <c r="GF80" s="596" t="s">
        <v>512</v>
      </c>
      <c r="GI80" s="512" t="s">
        <v>512</v>
      </c>
      <c r="GL80" s="512" t="s">
        <v>512</v>
      </c>
      <c r="GO80" s="512" t="s">
        <v>512</v>
      </c>
      <c r="GR80" s="512" t="s">
        <v>512</v>
      </c>
      <c r="GU80" s="596" t="s">
        <v>512</v>
      </c>
      <c r="GX80" s="512" t="s">
        <v>512</v>
      </c>
      <c r="HA80" s="548" t="s">
        <v>512</v>
      </c>
      <c r="HD80" s="548" t="s">
        <v>512</v>
      </c>
      <c r="HG80" s="596" t="s">
        <v>512</v>
      </c>
      <c r="HJ80" s="596" t="s">
        <v>512</v>
      </c>
      <c r="HM80" s="596" t="s">
        <v>512</v>
      </c>
      <c r="HP80" s="668" t="s">
        <v>512</v>
      </c>
      <c r="HS80" s="668" t="s">
        <v>512</v>
      </c>
      <c r="HV80" s="668" t="s">
        <v>512</v>
      </c>
      <c r="IB80" s="535" t="s">
        <v>512</v>
      </c>
      <c r="IC80" s="536" t="s">
        <v>512</v>
      </c>
      <c r="ID80" s="536" t="s">
        <v>512</v>
      </c>
      <c r="IE80" s="536" t="b">
        <v>1</v>
      </c>
    </row>
    <row r="81" spans="66:239">
      <c r="BN81" s="511" t="s">
        <v>512</v>
      </c>
      <c r="CX81" s="511" t="s">
        <v>512</v>
      </c>
      <c r="DR81" s="548" t="s">
        <v>512</v>
      </c>
      <c r="DU81" s="548" t="s">
        <v>512</v>
      </c>
      <c r="DX81" s="548" t="s">
        <v>512</v>
      </c>
      <c r="EA81" s="575" t="s">
        <v>512</v>
      </c>
      <c r="ED81" s="512" t="s">
        <v>512</v>
      </c>
      <c r="EG81" s="512" t="s">
        <v>512</v>
      </c>
      <c r="EJ81" s="512" t="s">
        <v>512</v>
      </c>
      <c r="EM81" s="512" t="s">
        <v>512</v>
      </c>
      <c r="EP81" s="512" t="s">
        <v>512</v>
      </c>
      <c r="ES81" s="512" t="s">
        <v>512</v>
      </c>
      <c r="EV81" s="512" t="s">
        <v>512</v>
      </c>
      <c r="EY81" s="512" t="s">
        <v>512</v>
      </c>
      <c r="FB81" s="512" t="s">
        <v>512</v>
      </c>
      <c r="FE81" s="512" t="s">
        <v>512</v>
      </c>
      <c r="FH81" s="512" t="s">
        <v>512</v>
      </c>
      <c r="FK81" s="512" t="s">
        <v>512</v>
      </c>
      <c r="FN81" s="512" t="s">
        <v>512</v>
      </c>
      <c r="FQ81" s="512" t="s">
        <v>512</v>
      </c>
      <c r="FT81" s="512" t="s">
        <v>512</v>
      </c>
      <c r="FW81" s="512" t="s">
        <v>512</v>
      </c>
      <c r="FZ81" s="512" t="s">
        <v>512</v>
      </c>
      <c r="GC81" s="512" t="s">
        <v>512</v>
      </c>
      <c r="GF81" s="596" t="s">
        <v>512</v>
      </c>
      <c r="GI81" s="512" t="s">
        <v>512</v>
      </c>
      <c r="GL81" s="512" t="s">
        <v>512</v>
      </c>
      <c r="GO81" s="512" t="s">
        <v>512</v>
      </c>
      <c r="GR81" s="512" t="s">
        <v>512</v>
      </c>
      <c r="GU81" s="596" t="s">
        <v>512</v>
      </c>
      <c r="GX81" s="512" t="s">
        <v>512</v>
      </c>
      <c r="HA81" s="548" t="s">
        <v>512</v>
      </c>
      <c r="HD81" s="548" t="s">
        <v>512</v>
      </c>
      <c r="HG81" s="596" t="s">
        <v>512</v>
      </c>
      <c r="HJ81" s="596" t="s">
        <v>512</v>
      </c>
      <c r="HM81" s="596" t="s">
        <v>512</v>
      </c>
      <c r="HP81" s="668" t="s">
        <v>512</v>
      </c>
      <c r="HS81" s="668" t="s">
        <v>512</v>
      </c>
      <c r="HV81" s="668" t="s">
        <v>512</v>
      </c>
      <c r="IB81" s="535" t="s">
        <v>512</v>
      </c>
      <c r="IC81" s="536" t="s">
        <v>512</v>
      </c>
      <c r="ID81" s="536" t="s">
        <v>512</v>
      </c>
      <c r="IE81" s="536" t="b">
        <v>1</v>
      </c>
    </row>
    <row r="82" spans="66:239">
      <c r="BN82" s="511" t="s">
        <v>512</v>
      </c>
      <c r="CX82" s="511" t="s">
        <v>512</v>
      </c>
      <c r="DR82" s="548" t="s">
        <v>512</v>
      </c>
      <c r="DU82" s="548" t="s">
        <v>512</v>
      </c>
      <c r="DX82" s="548" t="s">
        <v>512</v>
      </c>
      <c r="EA82" s="575" t="s">
        <v>512</v>
      </c>
      <c r="ED82" s="512" t="s">
        <v>512</v>
      </c>
      <c r="EG82" s="512" t="s">
        <v>512</v>
      </c>
      <c r="EJ82" s="512" t="s">
        <v>512</v>
      </c>
      <c r="EM82" s="512" t="s">
        <v>512</v>
      </c>
      <c r="EP82" s="512" t="s">
        <v>512</v>
      </c>
      <c r="ES82" s="512" t="s">
        <v>512</v>
      </c>
      <c r="EV82" s="512" t="s">
        <v>512</v>
      </c>
      <c r="EY82" s="512" t="s">
        <v>512</v>
      </c>
      <c r="FB82" s="512" t="s">
        <v>512</v>
      </c>
      <c r="FE82" s="512" t="s">
        <v>512</v>
      </c>
      <c r="FH82" s="512" t="s">
        <v>512</v>
      </c>
      <c r="FK82" s="512" t="s">
        <v>512</v>
      </c>
      <c r="FN82" s="512" t="s">
        <v>512</v>
      </c>
      <c r="FQ82" s="512" t="s">
        <v>512</v>
      </c>
      <c r="FT82" s="512" t="s">
        <v>512</v>
      </c>
      <c r="FW82" s="512" t="s">
        <v>512</v>
      </c>
      <c r="FZ82" s="512" t="s">
        <v>512</v>
      </c>
      <c r="GC82" s="512" t="s">
        <v>512</v>
      </c>
      <c r="GF82" s="596" t="s">
        <v>512</v>
      </c>
      <c r="GI82" s="512" t="s">
        <v>512</v>
      </c>
      <c r="GL82" s="512" t="s">
        <v>512</v>
      </c>
      <c r="GO82" s="512" t="s">
        <v>512</v>
      </c>
      <c r="GR82" s="512" t="s">
        <v>512</v>
      </c>
      <c r="GU82" s="596" t="s">
        <v>512</v>
      </c>
      <c r="GX82" s="512" t="s">
        <v>512</v>
      </c>
      <c r="HA82" s="548" t="s">
        <v>512</v>
      </c>
      <c r="HD82" s="548" t="s">
        <v>512</v>
      </c>
      <c r="HG82" s="596" t="s">
        <v>512</v>
      </c>
      <c r="HJ82" s="596" t="s">
        <v>512</v>
      </c>
      <c r="HM82" s="596" t="s">
        <v>512</v>
      </c>
      <c r="HP82" s="668" t="s">
        <v>512</v>
      </c>
      <c r="HS82" s="668" t="s">
        <v>512</v>
      </c>
      <c r="HV82" s="668" t="s">
        <v>512</v>
      </c>
      <c r="IB82" s="535" t="s">
        <v>512</v>
      </c>
      <c r="IC82" s="536" t="s">
        <v>512</v>
      </c>
      <c r="ID82" s="536" t="s">
        <v>512</v>
      </c>
      <c r="IE82" s="536" t="b">
        <v>1</v>
      </c>
    </row>
    <row r="83" spans="66:239">
      <c r="BN83" s="511" t="s">
        <v>512</v>
      </c>
      <c r="CX83" s="511" t="s">
        <v>512</v>
      </c>
      <c r="DR83" s="548" t="s">
        <v>512</v>
      </c>
      <c r="DU83" s="548" t="s">
        <v>512</v>
      </c>
      <c r="DX83" s="548" t="s">
        <v>512</v>
      </c>
      <c r="EA83" s="575" t="s">
        <v>512</v>
      </c>
      <c r="ED83" s="512" t="s">
        <v>512</v>
      </c>
      <c r="EG83" s="512" t="s">
        <v>512</v>
      </c>
      <c r="EJ83" s="512" t="s">
        <v>512</v>
      </c>
      <c r="EM83" s="512" t="s">
        <v>512</v>
      </c>
      <c r="EP83" s="512" t="s">
        <v>512</v>
      </c>
      <c r="ES83" s="512" t="s">
        <v>512</v>
      </c>
      <c r="EV83" s="512" t="s">
        <v>512</v>
      </c>
      <c r="EY83" s="512" t="s">
        <v>512</v>
      </c>
      <c r="FB83" s="512" t="s">
        <v>512</v>
      </c>
      <c r="FE83" s="512" t="s">
        <v>512</v>
      </c>
      <c r="FH83" s="512" t="s">
        <v>512</v>
      </c>
      <c r="FK83" s="512" t="s">
        <v>512</v>
      </c>
      <c r="FN83" s="512" t="s">
        <v>512</v>
      </c>
      <c r="FQ83" s="512" t="s">
        <v>512</v>
      </c>
      <c r="FT83" s="512" t="s">
        <v>512</v>
      </c>
      <c r="FW83" s="512" t="s">
        <v>512</v>
      </c>
      <c r="FZ83" s="512" t="s">
        <v>512</v>
      </c>
      <c r="GC83" s="512" t="s">
        <v>512</v>
      </c>
      <c r="GF83" s="596" t="s">
        <v>512</v>
      </c>
      <c r="GI83" s="512" t="s">
        <v>512</v>
      </c>
      <c r="GL83" s="512" t="s">
        <v>512</v>
      </c>
      <c r="GO83" s="512" t="s">
        <v>512</v>
      </c>
      <c r="GR83" s="512" t="s">
        <v>512</v>
      </c>
      <c r="GU83" s="596" t="s">
        <v>512</v>
      </c>
      <c r="GX83" s="512" t="s">
        <v>512</v>
      </c>
      <c r="HA83" s="548" t="s">
        <v>512</v>
      </c>
      <c r="HD83" s="548" t="s">
        <v>512</v>
      </c>
      <c r="HG83" s="596" t="s">
        <v>512</v>
      </c>
      <c r="HJ83" s="596" t="s">
        <v>512</v>
      </c>
      <c r="HM83" s="596" t="s">
        <v>512</v>
      </c>
      <c r="HP83" s="668" t="s">
        <v>512</v>
      </c>
      <c r="HS83" s="668" t="s">
        <v>512</v>
      </c>
      <c r="HV83" s="668" t="s">
        <v>512</v>
      </c>
      <c r="IB83" s="535" t="s">
        <v>512</v>
      </c>
      <c r="IC83" s="536" t="s">
        <v>512</v>
      </c>
      <c r="ID83" s="536" t="s">
        <v>512</v>
      </c>
      <c r="IE83" s="536" t="b">
        <v>1</v>
      </c>
    </row>
    <row r="84" spans="66:239">
      <c r="BN84" s="511" t="s">
        <v>512</v>
      </c>
      <c r="CX84" s="511" t="s">
        <v>512</v>
      </c>
      <c r="DR84" s="548" t="s">
        <v>512</v>
      </c>
      <c r="DU84" s="548" t="s">
        <v>512</v>
      </c>
      <c r="DX84" s="548" t="s">
        <v>512</v>
      </c>
      <c r="EA84" s="575" t="s">
        <v>512</v>
      </c>
      <c r="ED84" s="512" t="s">
        <v>512</v>
      </c>
      <c r="EG84" s="512" t="s">
        <v>512</v>
      </c>
      <c r="EJ84" s="512" t="s">
        <v>512</v>
      </c>
      <c r="EM84" s="512" t="s">
        <v>512</v>
      </c>
      <c r="EP84" s="512" t="s">
        <v>512</v>
      </c>
      <c r="ES84" s="512" t="s">
        <v>512</v>
      </c>
      <c r="EV84" s="512" t="s">
        <v>512</v>
      </c>
      <c r="EY84" s="512" t="s">
        <v>512</v>
      </c>
      <c r="FB84" s="512" t="s">
        <v>512</v>
      </c>
      <c r="FE84" s="512" t="s">
        <v>512</v>
      </c>
      <c r="FH84" s="512" t="s">
        <v>512</v>
      </c>
      <c r="FK84" s="512" t="s">
        <v>512</v>
      </c>
      <c r="FN84" s="512" t="s">
        <v>512</v>
      </c>
      <c r="FQ84" s="512" t="s">
        <v>512</v>
      </c>
      <c r="FT84" s="512" t="s">
        <v>512</v>
      </c>
      <c r="FW84" s="512" t="s">
        <v>512</v>
      </c>
      <c r="FZ84" s="512" t="s">
        <v>512</v>
      </c>
      <c r="GC84" s="512" t="s">
        <v>512</v>
      </c>
      <c r="GF84" s="596" t="s">
        <v>512</v>
      </c>
      <c r="GI84" s="512" t="s">
        <v>512</v>
      </c>
      <c r="GL84" s="512" t="s">
        <v>512</v>
      </c>
      <c r="GO84" s="512" t="s">
        <v>512</v>
      </c>
      <c r="GR84" s="512" t="s">
        <v>512</v>
      </c>
      <c r="GU84" s="596" t="s">
        <v>512</v>
      </c>
      <c r="GX84" s="512" t="s">
        <v>512</v>
      </c>
      <c r="HA84" s="548" t="s">
        <v>512</v>
      </c>
      <c r="HD84" s="548" t="s">
        <v>512</v>
      </c>
      <c r="HG84" s="596" t="s">
        <v>512</v>
      </c>
      <c r="HJ84" s="596" t="s">
        <v>512</v>
      </c>
      <c r="HM84" s="596" t="s">
        <v>512</v>
      </c>
      <c r="HP84" s="668" t="s">
        <v>512</v>
      </c>
      <c r="HS84" s="668" t="s">
        <v>512</v>
      </c>
      <c r="HV84" s="668" t="s">
        <v>512</v>
      </c>
      <c r="IB84" s="535" t="s">
        <v>512</v>
      </c>
      <c r="IC84" s="536" t="s">
        <v>512</v>
      </c>
      <c r="ID84" s="536" t="s">
        <v>512</v>
      </c>
      <c r="IE84" s="536" t="b">
        <v>1</v>
      </c>
    </row>
    <row r="85" spans="66:239">
      <c r="BN85" s="511" t="s">
        <v>512</v>
      </c>
      <c r="CX85" s="511" t="s">
        <v>512</v>
      </c>
      <c r="DR85" s="548" t="s">
        <v>512</v>
      </c>
      <c r="DU85" s="548" t="s">
        <v>512</v>
      </c>
      <c r="DX85" s="548" t="s">
        <v>512</v>
      </c>
      <c r="EA85" s="575" t="s">
        <v>512</v>
      </c>
      <c r="ED85" s="512" t="s">
        <v>512</v>
      </c>
      <c r="EG85" s="512" t="s">
        <v>512</v>
      </c>
      <c r="EJ85" s="512" t="s">
        <v>512</v>
      </c>
      <c r="EM85" s="512" t="s">
        <v>512</v>
      </c>
      <c r="EP85" s="512" t="s">
        <v>512</v>
      </c>
      <c r="ES85" s="512" t="s">
        <v>512</v>
      </c>
      <c r="EV85" s="512" t="s">
        <v>512</v>
      </c>
      <c r="EY85" s="512" t="s">
        <v>512</v>
      </c>
      <c r="FB85" s="512" t="s">
        <v>512</v>
      </c>
      <c r="FE85" s="512" t="s">
        <v>512</v>
      </c>
      <c r="FH85" s="512" t="s">
        <v>512</v>
      </c>
      <c r="FK85" s="512" t="s">
        <v>512</v>
      </c>
      <c r="FN85" s="512" t="s">
        <v>512</v>
      </c>
      <c r="FQ85" s="512" t="s">
        <v>512</v>
      </c>
      <c r="FT85" s="512" t="s">
        <v>512</v>
      </c>
      <c r="FW85" s="512" t="s">
        <v>512</v>
      </c>
      <c r="FZ85" s="512" t="s">
        <v>512</v>
      </c>
      <c r="GC85" s="512" t="s">
        <v>512</v>
      </c>
      <c r="GF85" s="596" t="s">
        <v>512</v>
      </c>
      <c r="GI85" s="512" t="s">
        <v>512</v>
      </c>
      <c r="GL85" s="512" t="s">
        <v>512</v>
      </c>
      <c r="GO85" s="512" t="s">
        <v>512</v>
      </c>
      <c r="GR85" s="512" t="s">
        <v>512</v>
      </c>
      <c r="GU85" s="596" t="s">
        <v>512</v>
      </c>
      <c r="GX85" s="512" t="s">
        <v>512</v>
      </c>
      <c r="HA85" s="548" t="s">
        <v>512</v>
      </c>
      <c r="HD85" s="548" t="s">
        <v>512</v>
      </c>
      <c r="HG85" s="596" t="s">
        <v>512</v>
      </c>
      <c r="HJ85" s="596" t="s">
        <v>512</v>
      </c>
      <c r="HM85" s="596" t="s">
        <v>512</v>
      </c>
      <c r="HP85" s="668" t="s">
        <v>512</v>
      </c>
      <c r="HS85" s="668" t="s">
        <v>512</v>
      </c>
      <c r="HV85" s="668" t="s">
        <v>512</v>
      </c>
      <c r="IB85" s="535" t="s">
        <v>512</v>
      </c>
      <c r="IC85" s="536" t="s">
        <v>512</v>
      </c>
      <c r="ID85" s="536" t="s">
        <v>512</v>
      </c>
      <c r="IE85" s="536" t="b">
        <v>1</v>
      </c>
    </row>
    <row r="86" spans="66:239">
      <c r="BN86" s="511" t="s">
        <v>512</v>
      </c>
      <c r="CX86" s="511" t="s">
        <v>512</v>
      </c>
      <c r="DR86" s="548" t="s">
        <v>512</v>
      </c>
      <c r="DU86" s="548" t="s">
        <v>512</v>
      </c>
      <c r="DX86" s="548" t="s">
        <v>512</v>
      </c>
      <c r="EA86" s="575" t="s">
        <v>512</v>
      </c>
      <c r="ED86" s="512" t="s">
        <v>512</v>
      </c>
      <c r="EG86" s="512" t="s">
        <v>512</v>
      </c>
      <c r="EJ86" s="512" t="s">
        <v>512</v>
      </c>
      <c r="EM86" s="512" t="s">
        <v>512</v>
      </c>
      <c r="EP86" s="512" t="s">
        <v>512</v>
      </c>
      <c r="ES86" s="512" t="s">
        <v>512</v>
      </c>
      <c r="EV86" s="512" t="s">
        <v>512</v>
      </c>
      <c r="EY86" s="512" t="s">
        <v>512</v>
      </c>
      <c r="FB86" s="512" t="s">
        <v>512</v>
      </c>
      <c r="FE86" s="512" t="s">
        <v>512</v>
      </c>
      <c r="FH86" s="512" t="s">
        <v>512</v>
      </c>
      <c r="FK86" s="512" t="s">
        <v>512</v>
      </c>
      <c r="FN86" s="512" t="s">
        <v>512</v>
      </c>
      <c r="FQ86" s="512" t="s">
        <v>512</v>
      </c>
      <c r="FT86" s="512" t="s">
        <v>512</v>
      </c>
      <c r="FW86" s="512" t="s">
        <v>512</v>
      </c>
      <c r="FZ86" s="512" t="s">
        <v>512</v>
      </c>
      <c r="GC86" s="512" t="s">
        <v>512</v>
      </c>
      <c r="GF86" s="596" t="s">
        <v>512</v>
      </c>
      <c r="GI86" s="512" t="s">
        <v>512</v>
      </c>
      <c r="GL86" s="512" t="s">
        <v>512</v>
      </c>
      <c r="GO86" s="512" t="s">
        <v>512</v>
      </c>
      <c r="GR86" s="512" t="s">
        <v>512</v>
      </c>
      <c r="GU86" s="596" t="s">
        <v>512</v>
      </c>
      <c r="GX86" s="512" t="s">
        <v>512</v>
      </c>
      <c r="HA86" s="548" t="s">
        <v>512</v>
      </c>
      <c r="HD86" s="548" t="s">
        <v>512</v>
      </c>
      <c r="HG86" s="596" t="s">
        <v>512</v>
      </c>
      <c r="HJ86" s="596" t="s">
        <v>512</v>
      </c>
      <c r="HM86" s="596" t="s">
        <v>512</v>
      </c>
      <c r="HP86" s="668" t="s">
        <v>512</v>
      </c>
      <c r="HS86" s="668" t="s">
        <v>512</v>
      </c>
      <c r="HV86" s="668" t="s">
        <v>512</v>
      </c>
      <c r="IB86" s="535" t="s">
        <v>512</v>
      </c>
      <c r="IC86" s="536" t="s">
        <v>512</v>
      </c>
      <c r="ID86" s="536" t="s">
        <v>512</v>
      </c>
      <c r="IE86" s="536" t="b">
        <v>1</v>
      </c>
    </row>
    <row r="87" spans="66:239">
      <c r="BN87" s="511" t="s">
        <v>512</v>
      </c>
      <c r="CX87" s="511" t="s">
        <v>512</v>
      </c>
      <c r="DR87" s="548" t="s">
        <v>512</v>
      </c>
      <c r="DU87" s="548" t="s">
        <v>512</v>
      </c>
      <c r="DX87" s="548" t="s">
        <v>512</v>
      </c>
      <c r="EA87" s="575" t="s">
        <v>512</v>
      </c>
      <c r="ED87" s="512" t="s">
        <v>512</v>
      </c>
      <c r="EG87" s="512" t="s">
        <v>512</v>
      </c>
      <c r="EJ87" s="512" t="s">
        <v>512</v>
      </c>
      <c r="EM87" s="512" t="s">
        <v>512</v>
      </c>
      <c r="EP87" s="512" t="s">
        <v>512</v>
      </c>
      <c r="ES87" s="512" t="s">
        <v>512</v>
      </c>
      <c r="EV87" s="512" t="s">
        <v>512</v>
      </c>
      <c r="EY87" s="512" t="s">
        <v>512</v>
      </c>
      <c r="FB87" s="512" t="s">
        <v>512</v>
      </c>
      <c r="FE87" s="512" t="s">
        <v>512</v>
      </c>
      <c r="FH87" s="512" t="s">
        <v>512</v>
      </c>
      <c r="FK87" s="512" t="s">
        <v>512</v>
      </c>
      <c r="FN87" s="512" t="s">
        <v>512</v>
      </c>
      <c r="FQ87" s="512" t="s">
        <v>512</v>
      </c>
      <c r="FT87" s="512" t="s">
        <v>512</v>
      </c>
      <c r="FW87" s="512" t="s">
        <v>512</v>
      </c>
      <c r="FZ87" s="512" t="s">
        <v>512</v>
      </c>
      <c r="GC87" s="512" t="s">
        <v>512</v>
      </c>
      <c r="GF87" s="596" t="s">
        <v>512</v>
      </c>
      <c r="GI87" s="512" t="s">
        <v>512</v>
      </c>
      <c r="GL87" s="512" t="s">
        <v>512</v>
      </c>
      <c r="GO87" s="512" t="s">
        <v>512</v>
      </c>
      <c r="GR87" s="512" t="s">
        <v>512</v>
      </c>
      <c r="GU87" s="596" t="s">
        <v>512</v>
      </c>
      <c r="GX87" s="512" t="s">
        <v>512</v>
      </c>
      <c r="HA87" s="548" t="s">
        <v>512</v>
      </c>
      <c r="HD87" s="548" t="s">
        <v>512</v>
      </c>
      <c r="HG87" s="596" t="s">
        <v>512</v>
      </c>
      <c r="HJ87" s="596" t="s">
        <v>512</v>
      </c>
      <c r="HM87" s="596" t="s">
        <v>512</v>
      </c>
      <c r="HP87" s="668" t="s">
        <v>512</v>
      </c>
      <c r="HS87" s="668" t="s">
        <v>512</v>
      </c>
      <c r="HV87" s="668" t="s">
        <v>512</v>
      </c>
      <c r="IB87" s="535" t="s">
        <v>512</v>
      </c>
      <c r="IC87" s="536" t="s">
        <v>512</v>
      </c>
      <c r="ID87" s="536" t="s">
        <v>512</v>
      </c>
      <c r="IE87" s="536" t="b">
        <v>1</v>
      </c>
    </row>
    <row r="88" spans="66:239">
      <c r="BN88" s="511" t="s">
        <v>512</v>
      </c>
      <c r="CX88" s="511" t="s">
        <v>512</v>
      </c>
      <c r="DR88" s="548" t="s">
        <v>512</v>
      </c>
      <c r="DU88" s="548" t="s">
        <v>512</v>
      </c>
      <c r="DX88" s="548" t="s">
        <v>512</v>
      </c>
      <c r="EA88" s="575" t="s">
        <v>512</v>
      </c>
      <c r="ED88" s="512" t="s">
        <v>512</v>
      </c>
      <c r="EG88" s="512" t="s">
        <v>512</v>
      </c>
      <c r="EJ88" s="512" t="s">
        <v>512</v>
      </c>
      <c r="EM88" s="512" t="s">
        <v>512</v>
      </c>
      <c r="EP88" s="512" t="s">
        <v>512</v>
      </c>
      <c r="ES88" s="512" t="s">
        <v>512</v>
      </c>
      <c r="EV88" s="512" t="s">
        <v>512</v>
      </c>
      <c r="EY88" s="512" t="s">
        <v>512</v>
      </c>
      <c r="FB88" s="512" t="s">
        <v>512</v>
      </c>
      <c r="FE88" s="512" t="s">
        <v>512</v>
      </c>
      <c r="FH88" s="512" t="s">
        <v>512</v>
      </c>
      <c r="FK88" s="512" t="s">
        <v>512</v>
      </c>
      <c r="FN88" s="512" t="s">
        <v>512</v>
      </c>
      <c r="FQ88" s="512" t="s">
        <v>512</v>
      </c>
      <c r="FT88" s="512" t="s">
        <v>512</v>
      </c>
      <c r="FW88" s="512" t="s">
        <v>512</v>
      </c>
      <c r="FZ88" s="512" t="s">
        <v>512</v>
      </c>
      <c r="GC88" s="512" t="s">
        <v>512</v>
      </c>
      <c r="GF88" s="596" t="s">
        <v>512</v>
      </c>
      <c r="GI88" s="512" t="s">
        <v>512</v>
      </c>
      <c r="GL88" s="512" t="s">
        <v>512</v>
      </c>
      <c r="GO88" s="512" t="s">
        <v>512</v>
      </c>
      <c r="GR88" s="512" t="s">
        <v>512</v>
      </c>
      <c r="GU88" s="596" t="s">
        <v>512</v>
      </c>
      <c r="GX88" s="512" t="s">
        <v>512</v>
      </c>
      <c r="HA88" s="548" t="s">
        <v>512</v>
      </c>
      <c r="HD88" s="548" t="s">
        <v>512</v>
      </c>
      <c r="HG88" s="596" t="s">
        <v>512</v>
      </c>
      <c r="HJ88" s="596" t="s">
        <v>512</v>
      </c>
      <c r="HM88" s="596" t="s">
        <v>512</v>
      </c>
      <c r="HP88" s="668" t="s">
        <v>512</v>
      </c>
      <c r="HS88" s="668" t="s">
        <v>512</v>
      </c>
      <c r="HV88" s="668" t="s">
        <v>512</v>
      </c>
      <c r="IB88" s="535" t="s">
        <v>512</v>
      </c>
      <c r="IC88" s="536" t="s">
        <v>512</v>
      </c>
      <c r="ID88" s="536" t="s">
        <v>512</v>
      </c>
      <c r="IE88" s="536" t="b">
        <v>1</v>
      </c>
    </row>
    <row r="89" spans="66:239">
      <c r="BN89" s="511" t="s">
        <v>512</v>
      </c>
      <c r="CX89" s="511" t="s">
        <v>512</v>
      </c>
      <c r="DR89" s="548" t="s">
        <v>512</v>
      </c>
      <c r="DU89" s="548" t="s">
        <v>512</v>
      </c>
      <c r="DX89" s="548" t="s">
        <v>512</v>
      </c>
      <c r="EA89" s="575" t="s">
        <v>512</v>
      </c>
      <c r="ED89" s="512" t="s">
        <v>512</v>
      </c>
      <c r="EG89" s="512" t="s">
        <v>512</v>
      </c>
      <c r="EJ89" s="512" t="s">
        <v>512</v>
      </c>
      <c r="EM89" s="512" t="s">
        <v>512</v>
      </c>
      <c r="EP89" s="512" t="s">
        <v>512</v>
      </c>
      <c r="ES89" s="512" t="s">
        <v>512</v>
      </c>
      <c r="EV89" s="512" t="s">
        <v>512</v>
      </c>
      <c r="EY89" s="512" t="s">
        <v>512</v>
      </c>
      <c r="FB89" s="512" t="s">
        <v>512</v>
      </c>
      <c r="FE89" s="512" t="s">
        <v>512</v>
      </c>
      <c r="FH89" s="512" t="s">
        <v>512</v>
      </c>
      <c r="FK89" s="512" t="s">
        <v>512</v>
      </c>
      <c r="FN89" s="512" t="s">
        <v>512</v>
      </c>
      <c r="FQ89" s="512" t="s">
        <v>512</v>
      </c>
      <c r="FT89" s="512" t="s">
        <v>512</v>
      </c>
      <c r="FW89" s="512" t="s">
        <v>512</v>
      </c>
      <c r="FZ89" s="512" t="s">
        <v>512</v>
      </c>
      <c r="GC89" s="512" t="s">
        <v>512</v>
      </c>
      <c r="GF89" s="596" t="s">
        <v>512</v>
      </c>
      <c r="GI89" s="512" t="s">
        <v>512</v>
      </c>
      <c r="GL89" s="512" t="s">
        <v>512</v>
      </c>
      <c r="GO89" s="512" t="s">
        <v>512</v>
      </c>
      <c r="GR89" s="512" t="s">
        <v>512</v>
      </c>
      <c r="GU89" s="596" t="s">
        <v>512</v>
      </c>
      <c r="GX89" s="512" t="s">
        <v>512</v>
      </c>
      <c r="HA89" s="548" t="s">
        <v>512</v>
      </c>
      <c r="HD89" s="548" t="s">
        <v>512</v>
      </c>
      <c r="HG89" s="596" t="s">
        <v>512</v>
      </c>
      <c r="HJ89" s="596" t="s">
        <v>512</v>
      </c>
      <c r="HM89" s="596" t="s">
        <v>512</v>
      </c>
      <c r="HP89" s="668" t="s">
        <v>512</v>
      </c>
      <c r="HS89" s="668" t="s">
        <v>512</v>
      </c>
      <c r="HV89" s="668" t="s">
        <v>512</v>
      </c>
      <c r="IB89" s="535" t="s">
        <v>512</v>
      </c>
      <c r="IC89" s="536" t="s">
        <v>512</v>
      </c>
      <c r="ID89" s="536" t="s">
        <v>512</v>
      </c>
      <c r="IE89" s="536" t="b">
        <v>1</v>
      </c>
    </row>
    <row r="90" spans="66:239">
      <c r="BN90" s="511" t="s">
        <v>512</v>
      </c>
      <c r="CX90" s="511" t="s">
        <v>512</v>
      </c>
      <c r="DR90" s="548" t="s">
        <v>512</v>
      </c>
      <c r="DU90" s="548" t="s">
        <v>512</v>
      </c>
      <c r="DX90" s="548" t="s">
        <v>512</v>
      </c>
      <c r="EA90" s="575" t="s">
        <v>512</v>
      </c>
      <c r="ED90" s="512" t="s">
        <v>512</v>
      </c>
      <c r="EG90" s="512" t="s">
        <v>512</v>
      </c>
      <c r="EJ90" s="512" t="s">
        <v>512</v>
      </c>
      <c r="EM90" s="512" t="s">
        <v>512</v>
      </c>
      <c r="EP90" s="512" t="s">
        <v>512</v>
      </c>
      <c r="ES90" s="512" t="s">
        <v>512</v>
      </c>
      <c r="EV90" s="512" t="s">
        <v>512</v>
      </c>
      <c r="EY90" s="512" t="s">
        <v>512</v>
      </c>
      <c r="FB90" s="512" t="s">
        <v>512</v>
      </c>
      <c r="FE90" s="512" t="s">
        <v>512</v>
      </c>
      <c r="FH90" s="512" t="s">
        <v>512</v>
      </c>
      <c r="FK90" s="512" t="s">
        <v>512</v>
      </c>
      <c r="FN90" s="512" t="s">
        <v>512</v>
      </c>
      <c r="FQ90" s="512" t="s">
        <v>512</v>
      </c>
      <c r="FT90" s="512" t="s">
        <v>512</v>
      </c>
      <c r="FW90" s="512" t="s">
        <v>512</v>
      </c>
      <c r="FZ90" s="512" t="s">
        <v>512</v>
      </c>
      <c r="GC90" s="512" t="s">
        <v>512</v>
      </c>
      <c r="GF90" s="596" t="s">
        <v>512</v>
      </c>
      <c r="GI90" s="512" t="s">
        <v>512</v>
      </c>
      <c r="GL90" s="512" t="s">
        <v>512</v>
      </c>
      <c r="GO90" s="512" t="s">
        <v>512</v>
      </c>
      <c r="GR90" s="512" t="s">
        <v>512</v>
      </c>
      <c r="GU90" s="596" t="s">
        <v>512</v>
      </c>
      <c r="GX90" s="512" t="s">
        <v>512</v>
      </c>
      <c r="HA90" s="548" t="s">
        <v>512</v>
      </c>
      <c r="HD90" s="548" t="s">
        <v>512</v>
      </c>
      <c r="HG90" s="596" t="s">
        <v>512</v>
      </c>
      <c r="HJ90" s="596" t="s">
        <v>512</v>
      </c>
      <c r="HM90" s="596" t="s">
        <v>512</v>
      </c>
      <c r="HP90" s="668" t="s">
        <v>512</v>
      </c>
      <c r="HS90" s="668" t="s">
        <v>512</v>
      </c>
      <c r="HV90" s="668" t="s">
        <v>512</v>
      </c>
      <c r="IB90" s="535" t="s">
        <v>512</v>
      </c>
      <c r="IC90" s="536" t="s">
        <v>512</v>
      </c>
      <c r="ID90" s="536" t="s">
        <v>512</v>
      </c>
      <c r="IE90" s="536" t="b">
        <v>1</v>
      </c>
    </row>
    <row r="91" spans="66:239">
      <c r="BN91" s="511" t="s">
        <v>512</v>
      </c>
      <c r="CX91" s="511" t="s">
        <v>512</v>
      </c>
      <c r="DR91" s="548" t="s">
        <v>512</v>
      </c>
      <c r="DU91" s="548" t="s">
        <v>512</v>
      </c>
      <c r="DX91" s="548" t="s">
        <v>512</v>
      </c>
      <c r="EA91" s="575" t="s">
        <v>512</v>
      </c>
      <c r="ED91" s="512" t="s">
        <v>512</v>
      </c>
      <c r="EG91" s="512" t="s">
        <v>512</v>
      </c>
      <c r="EJ91" s="512" t="s">
        <v>512</v>
      </c>
      <c r="EM91" s="512" t="s">
        <v>512</v>
      </c>
      <c r="EP91" s="512" t="s">
        <v>512</v>
      </c>
      <c r="ES91" s="512" t="s">
        <v>512</v>
      </c>
      <c r="EV91" s="512" t="s">
        <v>512</v>
      </c>
      <c r="EY91" s="512" t="s">
        <v>512</v>
      </c>
      <c r="FB91" s="512" t="s">
        <v>512</v>
      </c>
      <c r="FE91" s="512" t="s">
        <v>512</v>
      </c>
      <c r="FH91" s="512" t="s">
        <v>512</v>
      </c>
      <c r="FK91" s="512" t="s">
        <v>512</v>
      </c>
      <c r="FN91" s="512" t="s">
        <v>512</v>
      </c>
      <c r="FQ91" s="512" t="s">
        <v>512</v>
      </c>
      <c r="FT91" s="512" t="s">
        <v>512</v>
      </c>
      <c r="FW91" s="512" t="s">
        <v>512</v>
      </c>
      <c r="FZ91" s="512" t="s">
        <v>512</v>
      </c>
      <c r="GC91" s="512" t="s">
        <v>512</v>
      </c>
      <c r="GF91" s="596" t="s">
        <v>512</v>
      </c>
      <c r="GI91" s="512" t="s">
        <v>512</v>
      </c>
      <c r="GL91" s="512" t="s">
        <v>512</v>
      </c>
      <c r="GO91" s="512" t="s">
        <v>512</v>
      </c>
      <c r="GR91" s="512" t="s">
        <v>512</v>
      </c>
      <c r="GU91" s="596" t="s">
        <v>512</v>
      </c>
      <c r="GX91" s="512" t="s">
        <v>512</v>
      </c>
      <c r="HA91" s="548" t="s">
        <v>512</v>
      </c>
      <c r="HD91" s="548" t="s">
        <v>512</v>
      </c>
      <c r="HG91" s="596" t="s">
        <v>512</v>
      </c>
      <c r="HJ91" s="596" t="s">
        <v>512</v>
      </c>
      <c r="HM91" s="596" t="s">
        <v>512</v>
      </c>
      <c r="HP91" s="668" t="s">
        <v>512</v>
      </c>
      <c r="HS91" s="668" t="s">
        <v>512</v>
      </c>
      <c r="HV91" s="668" t="s">
        <v>512</v>
      </c>
      <c r="IB91" s="535" t="s">
        <v>512</v>
      </c>
      <c r="IC91" s="536" t="s">
        <v>512</v>
      </c>
      <c r="ID91" s="536" t="s">
        <v>512</v>
      </c>
      <c r="IE91" s="536" t="b">
        <v>1</v>
      </c>
    </row>
    <row r="92" spans="66:239">
      <c r="BN92" s="511" t="s">
        <v>512</v>
      </c>
      <c r="CX92" s="511" t="s">
        <v>512</v>
      </c>
      <c r="DR92" s="548" t="s">
        <v>512</v>
      </c>
      <c r="DU92" s="548" t="s">
        <v>512</v>
      </c>
      <c r="DX92" s="548" t="s">
        <v>512</v>
      </c>
      <c r="EA92" s="575" t="s">
        <v>512</v>
      </c>
      <c r="ED92" s="512" t="s">
        <v>512</v>
      </c>
      <c r="EG92" s="512" t="s">
        <v>512</v>
      </c>
      <c r="EJ92" s="512" t="s">
        <v>512</v>
      </c>
      <c r="EM92" s="512" t="s">
        <v>512</v>
      </c>
      <c r="EP92" s="512" t="s">
        <v>512</v>
      </c>
      <c r="ES92" s="512" t="s">
        <v>512</v>
      </c>
      <c r="EV92" s="512" t="s">
        <v>512</v>
      </c>
      <c r="EY92" s="512" t="s">
        <v>512</v>
      </c>
      <c r="FB92" s="512" t="s">
        <v>512</v>
      </c>
      <c r="FE92" s="512" t="s">
        <v>512</v>
      </c>
      <c r="FH92" s="512" t="s">
        <v>512</v>
      </c>
      <c r="FK92" s="512" t="s">
        <v>512</v>
      </c>
      <c r="FN92" s="512" t="s">
        <v>512</v>
      </c>
      <c r="FQ92" s="512" t="s">
        <v>512</v>
      </c>
      <c r="FT92" s="512" t="s">
        <v>512</v>
      </c>
      <c r="FW92" s="512" t="s">
        <v>512</v>
      </c>
      <c r="FZ92" s="512" t="s">
        <v>512</v>
      </c>
      <c r="GC92" s="512" t="s">
        <v>512</v>
      </c>
      <c r="GF92" s="596" t="s">
        <v>512</v>
      </c>
      <c r="GI92" s="512" t="s">
        <v>512</v>
      </c>
      <c r="GL92" s="512" t="s">
        <v>512</v>
      </c>
      <c r="GO92" s="512" t="s">
        <v>512</v>
      </c>
      <c r="GR92" s="512" t="s">
        <v>512</v>
      </c>
      <c r="GU92" s="596" t="s">
        <v>512</v>
      </c>
      <c r="GX92" s="512" t="s">
        <v>512</v>
      </c>
      <c r="HA92" s="548" t="s">
        <v>512</v>
      </c>
      <c r="HD92" s="548" t="s">
        <v>512</v>
      </c>
      <c r="HG92" s="596" t="s">
        <v>512</v>
      </c>
      <c r="HJ92" s="596" t="s">
        <v>512</v>
      </c>
      <c r="HM92" s="596" t="s">
        <v>512</v>
      </c>
      <c r="HP92" s="668" t="s">
        <v>512</v>
      </c>
      <c r="HS92" s="668" t="s">
        <v>512</v>
      </c>
      <c r="HV92" s="668" t="s">
        <v>512</v>
      </c>
      <c r="IB92" s="535" t="s">
        <v>512</v>
      </c>
      <c r="IC92" s="536" t="s">
        <v>512</v>
      </c>
      <c r="ID92" s="536" t="s">
        <v>512</v>
      </c>
      <c r="IE92" s="536" t="b">
        <v>1</v>
      </c>
    </row>
    <row r="93" spans="66:239">
      <c r="BN93" s="511" t="s">
        <v>512</v>
      </c>
      <c r="CX93" s="511" t="s">
        <v>512</v>
      </c>
      <c r="DR93" s="548" t="s">
        <v>512</v>
      </c>
      <c r="DU93" s="548" t="s">
        <v>512</v>
      </c>
      <c r="DX93" s="548" t="s">
        <v>512</v>
      </c>
      <c r="EA93" s="575" t="s">
        <v>512</v>
      </c>
      <c r="ED93" s="512" t="s">
        <v>512</v>
      </c>
      <c r="EG93" s="512" t="s">
        <v>512</v>
      </c>
      <c r="EJ93" s="512" t="s">
        <v>512</v>
      </c>
      <c r="EM93" s="512" t="s">
        <v>512</v>
      </c>
      <c r="EP93" s="512" t="s">
        <v>512</v>
      </c>
      <c r="ES93" s="512" t="s">
        <v>512</v>
      </c>
      <c r="EV93" s="512" t="s">
        <v>512</v>
      </c>
      <c r="EY93" s="512" t="s">
        <v>512</v>
      </c>
      <c r="FB93" s="512" t="s">
        <v>512</v>
      </c>
      <c r="FE93" s="512" t="s">
        <v>512</v>
      </c>
      <c r="FH93" s="512" t="s">
        <v>512</v>
      </c>
      <c r="FK93" s="512" t="s">
        <v>512</v>
      </c>
      <c r="FN93" s="512" t="s">
        <v>512</v>
      </c>
      <c r="FQ93" s="512" t="s">
        <v>512</v>
      </c>
      <c r="FT93" s="512" t="s">
        <v>512</v>
      </c>
      <c r="FW93" s="512" t="s">
        <v>512</v>
      </c>
      <c r="FZ93" s="512" t="s">
        <v>512</v>
      </c>
      <c r="GC93" s="512" t="s">
        <v>512</v>
      </c>
      <c r="GF93" s="596" t="s">
        <v>512</v>
      </c>
      <c r="GI93" s="512" t="s">
        <v>512</v>
      </c>
      <c r="GL93" s="512" t="s">
        <v>512</v>
      </c>
      <c r="GO93" s="512" t="s">
        <v>512</v>
      </c>
      <c r="GR93" s="512" t="s">
        <v>512</v>
      </c>
      <c r="GU93" s="596" t="s">
        <v>512</v>
      </c>
      <c r="GX93" s="512" t="s">
        <v>512</v>
      </c>
      <c r="HA93" s="548" t="s">
        <v>512</v>
      </c>
      <c r="HD93" s="548" t="s">
        <v>512</v>
      </c>
      <c r="HG93" s="596" t="s">
        <v>512</v>
      </c>
      <c r="HJ93" s="596" t="s">
        <v>512</v>
      </c>
      <c r="HM93" s="596" t="s">
        <v>512</v>
      </c>
      <c r="HP93" s="668" t="s">
        <v>512</v>
      </c>
      <c r="HS93" s="668" t="s">
        <v>512</v>
      </c>
      <c r="HV93" s="668" t="s">
        <v>512</v>
      </c>
      <c r="IB93" s="535" t="s">
        <v>512</v>
      </c>
      <c r="IC93" s="536" t="s">
        <v>512</v>
      </c>
      <c r="ID93" s="536" t="s">
        <v>512</v>
      </c>
      <c r="IE93" s="536" t="b">
        <v>1</v>
      </c>
    </row>
    <row r="94" spans="66:239">
      <c r="BN94" s="511" t="s">
        <v>512</v>
      </c>
      <c r="CX94" s="511" t="s">
        <v>512</v>
      </c>
      <c r="DR94" s="548" t="s">
        <v>512</v>
      </c>
      <c r="DU94" s="548" t="s">
        <v>512</v>
      </c>
      <c r="DX94" s="548" t="s">
        <v>512</v>
      </c>
      <c r="EA94" s="575" t="s">
        <v>512</v>
      </c>
      <c r="ED94" s="512" t="s">
        <v>512</v>
      </c>
      <c r="EG94" s="512" t="s">
        <v>512</v>
      </c>
      <c r="EJ94" s="512" t="s">
        <v>512</v>
      </c>
      <c r="EM94" s="512" t="s">
        <v>512</v>
      </c>
      <c r="EP94" s="512" t="s">
        <v>512</v>
      </c>
      <c r="ES94" s="512" t="s">
        <v>512</v>
      </c>
      <c r="EV94" s="512" t="s">
        <v>512</v>
      </c>
      <c r="EY94" s="512" t="s">
        <v>512</v>
      </c>
      <c r="FB94" s="512" t="s">
        <v>512</v>
      </c>
      <c r="FE94" s="512" t="s">
        <v>512</v>
      </c>
      <c r="FH94" s="512" t="s">
        <v>512</v>
      </c>
      <c r="FK94" s="512" t="s">
        <v>512</v>
      </c>
      <c r="FN94" s="512" t="s">
        <v>512</v>
      </c>
      <c r="FQ94" s="512" t="s">
        <v>512</v>
      </c>
      <c r="FT94" s="512" t="s">
        <v>512</v>
      </c>
      <c r="FW94" s="512" t="s">
        <v>512</v>
      </c>
      <c r="FZ94" s="512" t="s">
        <v>512</v>
      </c>
      <c r="GC94" s="512" t="s">
        <v>512</v>
      </c>
      <c r="GF94" s="596" t="s">
        <v>512</v>
      </c>
      <c r="GI94" s="512" t="s">
        <v>512</v>
      </c>
      <c r="GL94" s="512" t="s">
        <v>512</v>
      </c>
      <c r="GO94" s="512" t="s">
        <v>512</v>
      </c>
      <c r="GR94" s="512" t="s">
        <v>512</v>
      </c>
      <c r="GU94" s="596" t="s">
        <v>512</v>
      </c>
      <c r="GX94" s="512" t="s">
        <v>512</v>
      </c>
      <c r="HA94" s="548" t="s">
        <v>512</v>
      </c>
      <c r="HD94" s="548" t="s">
        <v>512</v>
      </c>
      <c r="HG94" s="596" t="s">
        <v>512</v>
      </c>
      <c r="HJ94" s="596" t="s">
        <v>512</v>
      </c>
      <c r="HM94" s="596" t="s">
        <v>512</v>
      </c>
      <c r="HP94" s="668" t="s">
        <v>512</v>
      </c>
      <c r="HS94" s="668" t="s">
        <v>512</v>
      </c>
      <c r="HV94" s="668" t="s">
        <v>512</v>
      </c>
      <c r="IB94" s="535" t="s">
        <v>512</v>
      </c>
      <c r="IC94" s="536" t="s">
        <v>512</v>
      </c>
      <c r="ID94" s="536" t="s">
        <v>512</v>
      </c>
      <c r="IE94" s="536" t="b">
        <v>1</v>
      </c>
    </row>
    <row r="95" spans="66:239">
      <c r="BN95" s="511" t="s">
        <v>512</v>
      </c>
      <c r="CX95" s="511" t="s">
        <v>512</v>
      </c>
      <c r="DR95" s="548" t="s">
        <v>512</v>
      </c>
      <c r="DU95" s="548" t="s">
        <v>512</v>
      </c>
      <c r="DX95" s="548" t="s">
        <v>512</v>
      </c>
      <c r="EA95" s="575" t="s">
        <v>512</v>
      </c>
      <c r="ED95" s="512" t="s">
        <v>512</v>
      </c>
      <c r="EG95" s="512" t="s">
        <v>512</v>
      </c>
      <c r="EJ95" s="512" t="s">
        <v>512</v>
      </c>
      <c r="EM95" s="512" t="s">
        <v>512</v>
      </c>
      <c r="EP95" s="512" t="s">
        <v>512</v>
      </c>
      <c r="ES95" s="512" t="s">
        <v>512</v>
      </c>
      <c r="EV95" s="512" t="s">
        <v>512</v>
      </c>
      <c r="EY95" s="512" t="s">
        <v>512</v>
      </c>
      <c r="FB95" s="512" t="s">
        <v>512</v>
      </c>
      <c r="FE95" s="512" t="s">
        <v>512</v>
      </c>
      <c r="FH95" s="512" t="s">
        <v>512</v>
      </c>
      <c r="FK95" s="512" t="s">
        <v>512</v>
      </c>
      <c r="FN95" s="512" t="s">
        <v>512</v>
      </c>
      <c r="FQ95" s="512" t="s">
        <v>512</v>
      </c>
      <c r="FT95" s="512" t="s">
        <v>512</v>
      </c>
      <c r="FW95" s="512" t="s">
        <v>512</v>
      </c>
      <c r="FZ95" s="512" t="s">
        <v>512</v>
      </c>
      <c r="GC95" s="512" t="s">
        <v>512</v>
      </c>
      <c r="GF95" s="596" t="s">
        <v>512</v>
      </c>
      <c r="GI95" s="512" t="s">
        <v>512</v>
      </c>
      <c r="GL95" s="512" t="s">
        <v>512</v>
      </c>
      <c r="GO95" s="512" t="s">
        <v>512</v>
      </c>
      <c r="GR95" s="512" t="s">
        <v>512</v>
      </c>
      <c r="GU95" s="596" t="s">
        <v>512</v>
      </c>
      <c r="GX95" s="512" t="s">
        <v>512</v>
      </c>
      <c r="HA95" s="548" t="s">
        <v>512</v>
      </c>
      <c r="HD95" s="548" t="s">
        <v>512</v>
      </c>
      <c r="HG95" s="596" t="s">
        <v>512</v>
      </c>
      <c r="HJ95" s="596" t="s">
        <v>512</v>
      </c>
      <c r="HM95" s="596" t="s">
        <v>512</v>
      </c>
      <c r="HP95" s="668" t="s">
        <v>512</v>
      </c>
      <c r="HS95" s="668" t="s">
        <v>512</v>
      </c>
      <c r="HV95" s="668" t="s">
        <v>512</v>
      </c>
      <c r="IB95" s="535" t="s">
        <v>512</v>
      </c>
      <c r="IC95" s="536" t="s">
        <v>512</v>
      </c>
      <c r="ID95" s="536" t="s">
        <v>512</v>
      </c>
      <c r="IE95" s="536" t="b">
        <v>1</v>
      </c>
    </row>
    <row r="96" spans="66:239">
      <c r="BN96" s="511" t="s">
        <v>512</v>
      </c>
      <c r="CX96" s="511" t="s">
        <v>512</v>
      </c>
      <c r="DR96" s="548" t="s">
        <v>512</v>
      </c>
      <c r="DU96" s="548" t="s">
        <v>512</v>
      </c>
      <c r="DX96" s="548" t="s">
        <v>512</v>
      </c>
      <c r="EA96" s="575" t="s">
        <v>512</v>
      </c>
      <c r="ED96" s="512" t="s">
        <v>512</v>
      </c>
      <c r="EG96" s="512" t="s">
        <v>512</v>
      </c>
      <c r="EJ96" s="512" t="s">
        <v>512</v>
      </c>
      <c r="EM96" s="512" t="s">
        <v>512</v>
      </c>
      <c r="EP96" s="512" t="s">
        <v>512</v>
      </c>
      <c r="ES96" s="512" t="s">
        <v>512</v>
      </c>
      <c r="EV96" s="512" t="s">
        <v>512</v>
      </c>
      <c r="EY96" s="512" t="s">
        <v>512</v>
      </c>
      <c r="FB96" s="512" t="s">
        <v>512</v>
      </c>
      <c r="FE96" s="512" t="s">
        <v>512</v>
      </c>
      <c r="FH96" s="512" t="s">
        <v>512</v>
      </c>
      <c r="FK96" s="512" t="s">
        <v>512</v>
      </c>
      <c r="FN96" s="512" t="s">
        <v>512</v>
      </c>
      <c r="FQ96" s="512" t="s">
        <v>512</v>
      </c>
      <c r="FT96" s="512" t="s">
        <v>512</v>
      </c>
      <c r="FW96" s="512" t="s">
        <v>512</v>
      </c>
      <c r="FZ96" s="512" t="s">
        <v>512</v>
      </c>
      <c r="GC96" s="512" t="s">
        <v>512</v>
      </c>
      <c r="GF96" s="596" t="s">
        <v>512</v>
      </c>
      <c r="GI96" s="512" t="s">
        <v>512</v>
      </c>
      <c r="GL96" s="512" t="s">
        <v>512</v>
      </c>
      <c r="GO96" s="512" t="s">
        <v>512</v>
      </c>
      <c r="GR96" s="512" t="s">
        <v>512</v>
      </c>
      <c r="GU96" s="596" t="s">
        <v>512</v>
      </c>
      <c r="GX96" s="512" t="s">
        <v>512</v>
      </c>
      <c r="HA96" s="548" t="s">
        <v>512</v>
      </c>
      <c r="HD96" s="548" t="s">
        <v>512</v>
      </c>
      <c r="HG96" s="596" t="s">
        <v>512</v>
      </c>
      <c r="HJ96" s="596" t="s">
        <v>512</v>
      </c>
      <c r="HM96" s="596" t="s">
        <v>512</v>
      </c>
      <c r="HP96" s="668" t="s">
        <v>512</v>
      </c>
      <c r="HS96" s="668" t="s">
        <v>512</v>
      </c>
      <c r="HV96" s="668" t="s">
        <v>512</v>
      </c>
      <c r="IB96" s="535" t="s">
        <v>512</v>
      </c>
      <c r="IC96" s="536" t="s">
        <v>512</v>
      </c>
      <c r="ID96" s="536" t="s">
        <v>512</v>
      </c>
      <c r="IE96" s="536" t="b">
        <v>1</v>
      </c>
    </row>
    <row r="97" spans="66:239">
      <c r="BN97" s="511" t="s">
        <v>512</v>
      </c>
      <c r="CX97" s="511" t="s">
        <v>512</v>
      </c>
      <c r="DR97" s="548" t="s">
        <v>512</v>
      </c>
      <c r="DU97" s="548" t="s">
        <v>512</v>
      </c>
      <c r="DX97" s="548" t="s">
        <v>512</v>
      </c>
      <c r="EA97" s="575" t="s">
        <v>512</v>
      </c>
      <c r="ED97" s="512" t="s">
        <v>512</v>
      </c>
      <c r="EG97" s="512" t="s">
        <v>512</v>
      </c>
      <c r="EJ97" s="512" t="s">
        <v>512</v>
      </c>
      <c r="EM97" s="512" t="s">
        <v>512</v>
      </c>
      <c r="EP97" s="512" t="s">
        <v>512</v>
      </c>
      <c r="ES97" s="512" t="s">
        <v>512</v>
      </c>
      <c r="EV97" s="512" t="s">
        <v>512</v>
      </c>
      <c r="EY97" s="512" t="s">
        <v>512</v>
      </c>
      <c r="FB97" s="512" t="s">
        <v>512</v>
      </c>
      <c r="FE97" s="512" t="s">
        <v>512</v>
      </c>
      <c r="FH97" s="512" t="s">
        <v>512</v>
      </c>
      <c r="FK97" s="512" t="s">
        <v>512</v>
      </c>
      <c r="FN97" s="512" t="s">
        <v>512</v>
      </c>
      <c r="FQ97" s="512" t="s">
        <v>512</v>
      </c>
      <c r="FT97" s="512" t="s">
        <v>512</v>
      </c>
      <c r="FW97" s="512" t="s">
        <v>512</v>
      </c>
      <c r="FZ97" s="512" t="s">
        <v>512</v>
      </c>
      <c r="GC97" s="512" t="s">
        <v>512</v>
      </c>
      <c r="GF97" s="596" t="s">
        <v>512</v>
      </c>
      <c r="GI97" s="512" t="s">
        <v>512</v>
      </c>
      <c r="GL97" s="512" t="s">
        <v>512</v>
      </c>
      <c r="GO97" s="512" t="s">
        <v>512</v>
      </c>
      <c r="GR97" s="512" t="s">
        <v>512</v>
      </c>
      <c r="GU97" s="596" t="s">
        <v>512</v>
      </c>
      <c r="GX97" s="512" t="s">
        <v>512</v>
      </c>
      <c r="HA97" s="548" t="s">
        <v>512</v>
      </c>
      <c r="HD97" s="548" t="s">
        <v>512</v>
      </c>
      <c r="HG97" s="596" t="s">
        <v>512</v>
      </c>
      <c r="HJ97" s="596" t="s">
        <v>512</v>
      </c>
      <c r="HM97" s="596" t="s">
        <v>512</v>
      </c>
      <c r="HP97" s="668" t="s">
        <v>512</v>
      </c>
      <c r="HS97" s="668" t="s">
        <v>512</v>
      </c>
      <c r="HV97" s="668" t="s">
        <v>512</v>
      </c>
      <c r="IB97" s="535" t="s">
        <v>512</v>
      </c>
      <c r="IC97" s="536" t="s">
        <v>512</v>
      </c>
      <c r="ID97" s="536" t="s">
        <v>512</v>
      </c>
      <c r="IE97" s="536" t="b">
        <v>1</v>
      </c>
    </row>
    <row r="98" spans="66:239">
      <c r="BN98" s="511" t="s">
        <v>512</v>
      </c>
      <c r="CX98" s="511" t="s">
        <v>512</v>
      </c>
      <c r="DR98" s="548" t="s">
        <v>512</v>
      </c>
      <c r="DU98" s="548" t="s">
        <v>512</v>
      </c>
      <c r="DX98" s="548" t="s">
        <v>512</v>
      </c>
      <c r="EA98" s="575" t="s">
        <v>512</v>
      </c>
      <c r="ED98" s="512" t="s">
        <v>512</v>
      </c>
      <c r="EG98" s="512" t="s">
        <v>512</v>
      </c>
      <c r="EJ98" s="512" t="s">
        <v>512</v>
      </c>
      <c r="EM98" s="512" t="s">
        <v>512</v>
      </c>
      <c r="EP98" s="512" t="s">
        <v>512</v>
      </c>
      <c r="ES98" s="512" t="s">
        <v>512</v>
      </c>
      <c r="EV98" s="512" t="s">
        <v>512</v>
      </c>
      <c r="EY98" s="512" t="s">
        <v>512</v>
      </c>
      <c r="FB98" s="512" t="s">
        <v>512</v>
      </c>
      <c r="FE98" s="512" t="s">
        <v>512</v>
      </c>
      <c r="FH98" s="512" t="s">
        <v>512</v>
      </c>
      <c r="FK98" s="512" t="s">
        <v>512</v>
      </c>
      <c r="FN98" s="512" t="s">
        <v>512</v>
      </c>
      <c r="FQ98" s="512" t="s">
        <v>512</v>
      </c>
      <c r="FT98" s="512" t="s">
        <v>512</v>
      </c>
      <c r="FW98" s="512" t="s">
        <v>512</v>
      </c>
      <c r="FZ98" s="512" t="s">
        <v>512</v>
      </c>
      <c r="GC98" s="512" t="s">
        <v>512</v>
      </c>
      <c r="GF98" s="596" t="s">
        <v>512</v>
      </c>
      <c r="GI98" s="512" t="s">
        <v>512</v>
      </c>
      <c r="GL98" s="512" t="s">
        <v>512</v>
      </c>
      <c r="GO98" s="512" t="s">
        <v>512</v>
      </c>
      <c r="GR98" s="512" t="s">
        <v>512</v>
      </c>
      <c r="GU98" s="596" t="s">
        <v>512</v>
      </c>
      <c r="GX98" s="512" t="s">
        <v>512</v>
      </c>
      <c r="HA98" s="548" t="s">
        <v>512</v>
      </c>
      <c r="HD98" s="548" t="s">
        <v>512</v>
      </c>
      <c r="HG98" s="596" t="s">
        <v>512</v>
      </c>
      <c r="HJ98" s="596" t="s">
        <v>512</v>
      </c>
      <c r="HM98" s="596" t="s">
        <v>512</v>
      </c>
      <c r="HP98" s="668" t="s">
        <v>512</v>
      </c>
      <c r="HS98" s="668" t="s">
        <v>512</v>
      </c>
      <c r="HV98" s="668" t="s">
        <v>512</v>
      </c>
      <c r="IB98" s="535" t="s">
        <v>512</v>
      </c>
      <c r="IC98" s="536" t="s">
        <v>512</v>
      </c>
      <c r="ID98" s="536" t="s">
        <v>512</v>
      </c>
      <c r="IE98" s="536" t="b">
        <v>1</v>
      </c>
    </row>
    <row r="99" spans="66:239">
      <c r="BN99" s="511" t="s">
        <v>512</v>
      </c>
      <c r="CX99" s="511" t="s">
        <v>512</v>
      </c>
      <c r="DR99" s="548" t="s">
        <v>512</v>
      </c>
      <c r="DU99" s="548" t="s">
        <v>512</v>
      </c>
      <c r="DX99" s="548" t="s">
        <v>512</v>
      </c>
      <c r="EA99" s="575" t="s">
        <v>512</v>
      </c>
      <c r="ED99" s="512" t="s">
        <v>512</v>
      </c>
      <c r="EG99" s="512" t="s">
        <v>512</v>
      </c>
      <c r="EJ99" s="512" t="s">
        <v>512</v>
      </c>
      <c r="EM99" s="512" t="s">
        <v>512</v>
      </c>
      <c r="EP99" s="512" t="s">
        <v>512</v>
      </c>
      <c r="ES99" s="512" t="s">
        <v>512</v>
      </c>
      <c r="EV99" s="512" t="s">
        <v>512</v>
      </c>
      <c r="EY99" s="512" t="s">
        <v>512</v>
      </c>
      <c r="FB99" s="512" t="s">
        <v>512</v>
      </c>
      <c r="FE99" s="512" t="s">
        <v>512</v>
      </c>
      <c r="FH99" s="512" t="s">
        <v>512</v>
      </c>
      <c r="FK99" s="512" t="s">
        <v>512</v>
      </c>
      <c r="FN99" s="512" t="s">
        <v>512</v>
      </c>
      <c r="FQ99" s="512" t="s">
        <v>512</v>
      </c>
      <c r="FT99" s="512" t="s">
        <v>512</v>
      </c>
      <c r="FW99" s="512" t="s">
        <v>512</v>
      </c>
      <c r="FZ99" s="512" t="s">
        <v>512</v>
      </c>
      <c r="GC99" s="512" t="s">
        <v>512</v>
      </c>
      <c r="GF99" s="596" t="s">
        <v>512</v>
      </c>
      <c r="GI99" s="512" t="s">
        <v>512</v>
      </c>
      <c r="GL99" s="512" t="s">
        <v>512</v>
      </c>
      <c r="GO99" s="512" t="s">
        <v>512</v>
      </c>
      <c r="GR99" s="512" t="s">
        <v>512</v>
      </c>
      <c r="GU99" s="596" t="s">
        <v>512</v>
      </c>
      <c r="GX99" s="512" t="s">
        <v>512</v>
      </c>
      <c r="HA99" s="548" t="s">
        <v>512</v>
      </c>
      <c r="HD99" s="548" t="s">
        <v>512</v>
      </c>
      <c r="HG99" s="596" t="s">
        <v>512</v>
      </c>
      <c r="HJ99" s="596" t="s">
        <v>512</v>
      </c>
      <c r="HM99" s="596" t="s">
        <v>512</v>
      </c>
      <c r="HP99" s="668" t="s">
        <v>512</v>
      </c>
      <c r="HS99" s="668" t="s">
        <v>512</v>
      </c>
      <c r="HV99" s="668" t="s">
        <v>512</v>
      </c>
      <c r="IB99" s="535" t="s">
        <v>512</v>
      </c>
      <c r="IC99" s="536" t="s">
        <v>512</v>
      </c>
      <c r="ID99" s="536" t="s">
        <v>512</v>
      </c>
      <c r="IE99" s="536" t="b">
        <v>1</v>
      </c>
    </row>
    <row r="100" spans="66:239">
      <c r="BN100" s="511" t="s">
        <v>512</v>
      </c>
      <c r="CX100" s="511" t="s">
        <v>512</v>
      </c>
      <c r="DR100" s="548" t="s">
        <v>512</v>
      </c>
      <c r="DU100" s="548" t="s">
        <v>512</v>
      </c>
      <c r="DX100" s="548" t="s">
        <v>512</v>
      </c>
      <c r="EA100" s="575" t="s">
        <v>512</v>
      </c>
      <c r="ED100" s="512" t="s">
        <v>512</v>
      </c>
      <c r="EG100" s="512" t="s">
        <v>512</v>
      </c>
      <c r="EJ100" s="512" t="s">
        <v>512</v>
      </c>
      <c r="EM100" s="512" t="s">
        <v>512</v>
      </c>
      <c r="EP100" s="512" t="s">
        <v>512</v>
      </c>
      <c r="ES100" s="512" t="s">
        <v>512</v>
      </c>
      <c r="EV100" s="512" t="s">
        <v>512</v>
      </c>
      <c r="EY100" s="512" t="s">
        <v>512</v>
      </c>
      <c r="FB100" s="512" t="s">
        <v>512</v>
      </c>
      <c r="FE100" s="512" t="s">
        <v>512</v>
      </c>
      <c r="FH100" s="512" t="s">
        <v>512</v>
      </c>
      <c r="FK100" s="512" t="s">
        <v>512</v>
      </c>
      <c r="FN100" s="512" t="s">
        <v>512</v>
      </c>
      <c r="FQ100" s="512" t="s">
        <v>512</v>
      </c>
      <c r="FT100" s="512" t="s">
        <v>512</v>
      </c>
      <c r="FW100" s="512" t="s">
        <v>512</v>
      </c>
      <c r="FZ100" s="512" t="s">
        <v>512</v>
      </c>
      <c r="GC100" s="512" t="s">
        <v>512</v>
      </c>
      <c r="GF100" s="596" t="s">
        <v>512</v>
      </c>
      <c r="GI100" s="512" t="s">
        <v>512</v>
      </c>
      <c r="GL100" s="512" t="s">
        <v>512</v>
      </c>
      <c r="GO100" s="512" t="s">
        <v>512</v>
      </c>
      <c r="GR100" s="512" t="s">
        <v>512</v>
      </c>
      <c r="GU100" s="596" t="s">
        <v>512</v>
      </c>
      <c r="GX100" s="512" t="s">
        <v>512</v>
      </c>
      <c r="HA100" s="548" t="s">
        <v>512</v>
      </c>
      <c r="HD100" s="548" t="s">
        <v>512</v>
      </c>
      <c r="HG100" s="596" t="s">
        <v>512</v>
      </c>
      <c r="HJ100" s="596" t="s">
        <v>512</v>
      </c>
      <c r="HM100" s="596" t="s">
        <v>512</v>
      </c>
      <c r="HP100" s="668" t="s">
        <v>512</v>
      </c>
      <c r="HS100" s="668" t="s">
        <v>512</v>
      </c>
      <c r="HV100" s="668" t="s">
        <v>512</v>
      </c>
      <c r="IB100" s="535" t="s">
        <v>512</v>
      </c>
      <c r="IC100" s="536" t="s">
        <v>512</v>
      </c>
      <c r="ID100" s="536" t="s">
        <v>512</v>
      </c>
      <c r="IE100" s="536" t="b">
        <v>1</v>
      </c>
    </row>
    <row r="101" spans="66:239">
      <c r="BN101" s="511" t="s">
        <v>512</v>
      </c>
      <c r="CX101" s="511" t="s">
        <v>512</v>
      </c>
      <c r="DR101" s="548" t="s">
        <v>512</v>
      </c>
      <c r="DU101" s="548" t="s">
        <v>512</v>
      </c>
      <c r="DX101" s="548" t="s">
        <v>512</v>
      </c>
      <c r="EA101" s="575" t="s">
        <v>512</v>
      </c>
      <c r="ED101" s="512" t="s">
        <v>512</v>
      </c>
      <c r="EG101" s="512" t="s">
        <v>512</v>
      </c>
      <c r="EJ101" s="512" t="s">
        <v>512</v>
      </c>
      <c r="EM101" s="512" t="s">
        <v>512</v>
      </c>
      <c r="EP101" s="512" t="s">
        <v>512</v>
      </c>
      <c r="ES101" s="512" t="s">
        <v>512</v>
      </c>
      <c r="EV101" s="512" t="s">
        <v>512</v>
      </c>
      <c r="EY101" s="512" t="s">
        <v>512</v>
      </c>
      <c r="FB101" s="512" t="s">
        <v>512</v>
      </c>
      <c r="FE101" s="512" t="s">
        <v>512</v>
      </c>
      <c r="FH101" s="512" t="s">
        <v>512</v>
      </c>
      <c r="FK101" s="512" t="s">
        <v>512</v>
      </c>
      <c r="FN101" s="512" t="s">
        <v>512</v>
      </c>
      <c r="FQ101" s="512" t="s">
        <v>512</v>
      </c>
      <c r="FT101" s="512" t="s">
        <v>512</v>
      </c>
      <c r="FW101" s="512" t="s">
        <v>512</v>
      </c>
      <c r="FZ101" s="512" t="s">
        <v>512</v>
      </c>
      <c r="GC101" s="512" t="s">
        <v>512</v>
      </c>
      <c r="GF101" s="596" t="s">
        <v>512</v>
      </c>
      <c r="GI101" s="512" t="s">
        <v>512</v>
      </c>
      <c r="GL101" s="512" t="s">
        <v>512</v>
      </c>
      <c r="GO101" s="512" t="s">
        <v>512</v>
      </c>
      <c r="GR101" s="512" t="s">
        <v>512</v>
      </c>
      <c r="GU101" s="596" t="s">
        <v>512</v>
      </c>
      <c r="GX101" s="512" t="s">
        <v>512</v>
      </c>
      <c r="HA101" s="548" t="s">
        <v>512</v>
      </c>
      <c r="HD101" s="548" t="s">
        <v>512</v>
      </c>
      <c r="HG101" s="596" t="s">
        <v>512</v>
      </c>
      <c r="HJ101" s="596" t="s">
        <v>512</v>
      </c>
      <c r="HM101" s="596" t="s">
        <v>512</v>
      </c>
      <c r="HP101" s="668" t="s">
        <v>512</v>
      </c>
      <c r="HS101" s="668" t="s">
        <v>512</v>
      </c>
      <c r="HV101" s="668" t="s">
        <v>512</v>
      </c>
      <c r="IB101" s="535" t="s">
        <v>512</v>
      </c>
      <c r="IC101" s="536" t="s">
        <v>512</v>
      </c>
      <c r="ID101" s="536" t="s">
        <v>512</v>
      </c>
      <c r="IE101" s="536" t="b">
        <v>1</v>
      </c>
    </row>
    <row r="102" spans="66:239">
      <c r="BN102" s="511" t="s">
        <v>512</v>
      </c>
      <c r="CX102" s="511" t="s">
        <v>512</v>
      </c>
      <c r="DR102" s="548" t="s">
        <v>512</v>
      </c>
      <c r="DU102" s="548" t="s">
        <v>512</v>
      </c>
      <c r="DX102" s="548" t="s">
        <v>512</v>
      </c>
      <c r="EA102" s="575" t="s">
        <v>512</v>
      </c>
      <c r="ED102" s="512" t="s">
        <v>512</v>
      </c>
      <c r="EG102" s="512" t="s">
        <v>512</v>
      </c>
      <c r="EJ102" s="512" t="s">
        <v>512</v>
      </c>
      <c r="EM102" s="512" t="s">
        <v>512</v>
      </c>
      <c r="EP102" s="512" t="s">
        <v>512</v>
      </c>
      <c r="ES102" s="512" t="s">
        <v>512</v>
      </c>
      <c r="EV102" s="512" t="s">
        <v>512</v>
      </c>
      <c r="EY102" s="512" t="s">
        <v>512</v>
      </c>
      <c r="FB102" s="512" t="s">
        <v>512</v>
      </c>
      <c r="FE102" s="512" t="s">
        <v>512</v>
      </c>
      <c r="FH102" s="512" t="s">
        <v>512</v>
      </c>
      <c r="FK102" s="512" t="s">
        <v>512</v>
      </c>
      <c r="FN102" s="512" t="s">
        <v>512</v>
      </c>
      <c r="FQ102" s="512" t="s">
        <v>512</v>
      </c>
      <c r="FT102" s="512" t="s">
        <v>512</v>
      </c>
      <c r="FW102" s="512" t="s">
        <v>512</v>
      </c>
      <c r="FZ102" s="512" t="s">
        <v>512</v>
      </c>
      <c r="GC102" s="512" t="s">
        <v>512</v>
      </c>
      <c r="GF102" s="596" t="s">
        <v>512</v>
      </c>
      <c r="GI102" s="512" t="s">
        <v>512</v>
      </c>
      <c r="GL102" s="512" t="s">
        <v>512</v>
      </c>
      <c r="GO102" s="512" t="s">
        <v>512</v>
      </c>
      <c r="GR102" s="512" t="s">
        <v>512</v>
      </c>
      <c r="GU102" s="596" t="s">
        <v>512</v>
      </c>
      <c r="GX102" s="512" t="s">
        <v>512</v>
      </c>
      <c r="HA102" s="548" t="s">
        <v>512</v>
      </c>
      <c r="HD102" s="548" t="s">
        <v>512</v>
      </c>
      <c r="HG102" s="596" t="s">
        <v>512</v>
      </c>
      <c r="HJ102" s="596" t="s">
        <v>512</v>
      </c>
      <c r="HM102" s="596" t="s">
        <v>512</v>
      </c>
      <c r="HP102" s="668" t="s">
        <v>512</v>
      </c>
      <c r="HS102" s="668" t="s">
        <v>512</v>
      </c>
      <c r="HV102" s="668" t="s">
        <v>512</v>
      </c>
      <c r="IB102" s="535" t="s">
        <v>512</v>
      </c>
      <c r="IC102" s="536" t="s">
        <v>512</v>
      </c>
      <c r="ID102" s="536" t="s">
        <v>512</v>
      </c>
      <c r="IE102" s="536" t="b">
        <v>1</v>
      </c>
    </row>
    <row r="103" spans="66:239">
      <c r="BN103" s="511" t="s">
        <v>512</v>
      </c>
      <c r="CX103" s="511" t="s">
        <v>512</v>
      </c>
      <c r="DR103" s="548" t="s">
        <v>512</v>
      </c>
      <c r="DU103" s="548" t="s">
        <v>512</v>
      </c>
      <c r="DX103" s="548" t="s">
        <v>512</v>
      </c>
      <c r="EA103" s="575" t="s">
        <v>512</v>
      </c>
      <c r="ED103" s="512" t="s">
        <v>512</v>
      </c>
      <c r="EG103" s="512" t="s">
        <v>512</v>
      </c>
      <c r="EJ103" s="512" t="s">
        <v>512</v>
      </c>
      <c r="EM103" s="512" t="s">
        <v>512</v>
      </c>
      <c r="EP103" s="512" t="s">
        <v>512</v>
      </c>
      <c r="ES103" s="512" t="s">
        <v>512</v>
      </c>
      <c r="EV103" s="512" t="s">
        <v>512</v>
      </c>
      <c r="EY103" s="512" t="s">
        <v>512</v>
      </c>
      <c r="FB103" s="512" t="s">
        <v>512</v>
      </c>
      <c r="FE103" s="512" t="s">
        <v>512</v>
      </c>
      <c r="FH103" s="512" t="s">
        <v>512</v>
      </c>
      <c r="FK103" s="512" t="s">
        <v>512</v>
      </c>
      <c r="FN103" s="512" t="s">
        <v>512</v>
      </c>
      <c r="FQ103" s="512" t="s">
        <v>512</v>
      </c>
      <c r="FT103" s="512" t="s">
        <v>512</v>
      </c>
      <c r="FW103" s="512" t="s">
        <v>512</v>
      </c>
      <c r="FZ103" s="512" t="s">
        <v>512</v>
      </c>
      <c r="GC103" s="512" t="s">
        <v>512</v>
      </c>
      <c r="GF103" s="596" t="s">
        <v>512</v>
      </c>
      <c r="GI103" s="512" t="s">
        <v>512</v>
      </c>
      <c r="GL103" s="512" t="s">
        <v>512</v>
      </c>
      <c r="GO103" s="512" t="s">
        <v>512</v>
      </c>
      <c r="GR103" s="512" t="s">
        <v>512</v>
      </c>
      <c r="GU103" s="596" t="s">
        <v>512</v>
      </c>
      <c r="GX103" s="512" t="s">
        <v>512</v>
      </c>
      <c r="HA103" s="548" t="s">
        <v>512</v>
      </c>
      <c r="HD103" s="548" t="s">
        <v>512</v>
      </c>
      <c r="HG103" s="596" t="s">
        <v>512</v>
      </c>
      <c r="HJ103" s="596" t="s">
        <v>512</v>
      </c>
      <c r="HM103" s="596" t="s">
        <v>512</v>
      </c>
      <c r="HP103" s="668" t="s">
        <v>512</v>
      </c>
      <c r="HS103" s="668" t="s">
        <v>512</v>
      </c>
      <c r="HV103" s="668" t="s">
        <v>512</v>
      </c>
      <c r="IB103" s="535" t="s">
        <v>512</v>
      </c>
      <c r="IC103" s="536" t="s">
        <v>512</v>
      </c>
      <c r="ID103" s="536" t="s">
        <v>512</v>
      </c>
      <c r="IE103" s="536" t="b">
        <v>1</v>
      </c>
    </row>
    <row r="104" spans="66:239">
      <c r="BN104" s="511" t="s">
        <v>512</v>
      </c>
      <c r="CX104" s="511" t="s">
        <v>512</v>
      </c>
      <c r="DR104" s="548" t="s">
        <v>512</v>
      </c>
      <c r="DU104" s="548" t="s">
        <v>512</v>
      </c>
      <c r="DX104" s="548" t="s">
        <v>512</v>
      </c>
      <c r="EA104" s="575" t="s">
        <v>512</v>
      </c>
      <c r="ED104" s="512" t="s">
        <v>512</v>
      </c>
      <c r="EG104" s="512" t="s">
        <v>512</v>
      </c>
      <c r="EJ104" s="512" t="s">
        <v>512</v>
      </c>
      <c r="EM104" s="512" t="s">
        <v>512</v>
      </c>
      <c r="EP104" s="512" t="s">
        <v>512</v>
      </c>
      <c r="ES104" s="512" t="s">
        <v>512</v>
      </c>
      <c r="EV104" s="512" t="s">
        <v>512</v>
      </c>
      <c r="EY104" s="512" t="s">
        <v>512</v>
      </c>
      <c r="FB104" s="512" t="s">
        <v>512</v>
      </c>
      <c r="FE104" s="512" t="s">
        <v>512</v>
      </c>
      <c r="FH104" s="512" t="s">
        <v>512</v>
      </c>
      <c r="FK104" s="512" t="s">
        <v>512</v>
      </c>
      <c r="FN104" s="512" t="s">
        <v>512</v>
      </c>
      <c r="FQ104" s="512" t="s">
        <v>512</v>
      </c>
      <c r="FT104" s="512" t="s">
        <v>512</v>
      </c>
      <c r="FW104" s="512" t="s">
        <v>512</v>
      </c>
      <c r="FZ104" s="512" t="s">
        <v>512</v>
      </c>
      <c r="GC104" s="512" t="s">
        <v>512</v>
      </c>
      <c r="GF104" s="596" t="s">
        <v>512</v>
      </c>
      <c r="GI104" s="512" t="s">
        <v>512</v>
      </c>
      <c r="GL104" s="512" t="s">
        <v>512</v>
      </c>
      <c r="GO104" s="512" t="s">
        <v>512</v>
      </c>
      <c r="GR104" s="512" t="s">
        <v>512</v>
      </c>
      <c r="GU104" s="596" t="s">
        <v>512</v>
      </c>
      <c r="GX104" s="512" t="s">
        <v>512</v>
      </c>
      <c r="HA104" s="548" t="s">
        <v>512</v>
      </c>
      <c r="HD104" s="548" t="s">
        <v>512</v>
      </c>
      <c r="HG104" s="596" t="s">
        <v>512</v>
      </c>
      <c r="HJ104" s="596" t="s">
        <v>512</v>
      </c>
      <c r="HM104" s="596" t="s">
        <v>512</v>
      </c>
      <c r="HP104" s="668" t="s">
        <v>512</v>
      </c>
      <c r="HS104" s="668" t="s">
        <v>512</v>
      </c>
      <c r="HV104" s="668" t="s">
        <v>512</v>
      </c>
      <c r="IB104" s="535" t="s">
        <v>512</v>
      </c>
      <c r="IC104" s="536" t="s">
        <v>512</v>
      </c>
      <c r="ID104" s="536" t="s">
        <v>512</v>
      </c>
      <c r="IE104" s="536" t="b">
        <v>1</v>
      </c>
    </row>
    <row r="105" spans="66:239">
      <c r="BN105" s="511" t="s">
        <v>512</v>
      </c>
      <c r="CX105" s="511" t="s">
        <v>512</v>
      </c>
      <c r="DR105" s="548" t="s">
        <v>512</v>
      </c>
      <c r="DU105" s="548" t="s">
        <v>512</v>
      </c>
      <c r="DX105" s="548" t="s">
        <v>512</v>
      </c>
      <c r="EA105" s="575" t="s">
        <v>512</v>
      </c>
      <c r="ED105" s="512" t="s">
        <v>512</v>
      </c>
      <c r="EG105" s="512" t="s">
        <v>512</v>
      </c>
      <c r="EJ105" s="512" t="s">
        <v>512</v>
      </c>
      <c r="EM105" s="512" t="s">
        <v>512</v>
      </c>
      <c r="EP105" s="512" t="s">
        <v>512</v>
      </c>
      <c r="ES105" s="512" t="s">
        <v>512</v>
      </c>
      <c r="EV105" s="512" t="s">
        <v>512</v>
      </c>
      <c r="EY105" s="512" t="s">
        <v>512</v>
      </c>
      <c r="FB105" s="512" t="s">
        <v>512</v>
      </c>
      <c r="FE105" s="512" t="s">
        <v>512</v>
      </c>
      <c r="FH105" s="512" t="s">
        <v>512</v>
      </c>
      <c r="FK105" s="512" t="s">
        <v>512</v>
      </c>
      <c r="FN105" s="512" t="s">
        <v>512</v>
      </c>
      <c r="FQ105" s="512" t="s">
        <v>512</v>
      </c>
      <c r="FT105" s="512" t="s">
        <v>512</v>
      </c>
      <c r="FW105" s="512" t="s">
        <v>512</v>
      </c>
      <c r="FZ105" s="512" t="s">
        <v>512</v>
      </c>
      <c r="GC105" s="512" t="s">
        <v>512</v>
      </c>
      <c r="GF105" s="596" t="s">
        <v>512</v>
      </c>
      <c r="GI105" s="512" t="s">
        <v>512</v>
      </c>
      <c r="GL105" s="512" t="s">
        <v>512</v>
      </c>
      <c r="GO105" s="512" t="s">
        <v>512</v>
      </c>
      <c r="GR105" s="512" t="s">
        <v>512</v>
      </c>
      <c r="GU105" s="596" t="s">
        <v>512</v>
      </c>
      <c r="GX105" s="512" t="s">
        <v>512</v>
      </c>
      <c r="HA105" s="548" t="s">
        <v>512</v>
      </c>
      <c r="HD105" s="548" t="s">
        <v>512</v>
      </c>
      <c r="HG105" s="596" t="s">
        <v>512</v>
      </c>
      <c r="HJ105" s="596" t="s">
        <v>512</v>
      </c>
      <c r="HM105" s="596" t="s">
        <v>512</v>
      </c>
      <c r="HP105" s="668" t="s">
        <v>512</v>
      </c>
      <c r="HS105" s="668" t="s">
        <v>512</v>
      </c>
      <c r="HV105" s="668" t="s">
        <v>512</v>
      </c>
      <c r="IB105" s="535" t="s">
        <v>512</v>
      </c>
      <c r="IC105" s="536" t="s">
        <v>512</v>
      </c>
      <c r="ID105" s="536" t="s">
        <v>512</v>
      </c>
      <c r="IE105" s="536" t="b">
        <v>1</v>
      </c>
    </row>
    <row r="106" spans="66:239">
      <c r="BN106" s="511" t="s">
        <v>512</v>
      </c>
      <c r="CX106" s="511" t="s">
        <v>512</v>
      </c>
      <c r="DR106" s="548" t="s">
        <v>512</v>
      </c>
      <c r="DU106" s="548" t="s">
        <v>512</v>
      </c>
      <c r="DX106" s="548" t="s">
        <v>512</v>
      </c>
      <c r="EA106" s="575" t="s">
        <v>512</v>
      </c>
      <c r="ED106" s="512" t="s">
        <v>512</v>
      </c>
      <c r="EG106" s="512" t="s">
        <v>512</v>
      </c>
      <c r="EJ106" s="512" t="s">
        <v>512</v>
      </c>
      <c r="EM106" s="512" t="s">
        <v>512</v>
      </c>
      <c r="EP106" s="512" t="s">
        <v>512</v>
      </c>
      <c r="ES106" s="512" t="s">
        <v>512</v>
      </c>
      <c r="EV106" s="512" t="s">
        <v>512</v>
      </c>
      <c r="EY106" s="512" t="s">
        <v>512</v>
      </c>
      <c r="FB106" s="512" t="s">
        <v>512</v>
      </c>
      <c r="FE106" s="512" t="s">
        <v>512</v>
      </c>
      <c r="FH106" s="512" t="s">
        <v>512</v>
      </c>
      <c r="FK106" s="512" t="s">
        <v>512</v>
      </c>
      <c r="FN106" s="512" t="s">
        <v>512</v>
      </c>
      <c r="FQ106" s="512" t="s">
        <v>512</v>
      </c>
      <c r="FT106" s="512" t="s">
        <v>512</v>
      </c>
      <c r="FW106" s="512" t="s">
        <v>512</v>
      </c>
      <c r="FZ106" s="512" t="s">
        <v>512</v>
      </c>
      <c r="GC106" s="512" t="s">
        <v>512</v>
      </c>
      <c r="GF106" s="596" t="s">
        <v>512</v>
      </c>
      <c r="GI106" s="512" t="s">
        <v>512</v>
      </c>
      <c r="GL106" s="512" t="s">
        <v>512</v>
      </c>
      <c r="GO106" s="512" t="s">
        <v>512</v>
      </c>
      <c r="GR106" s="512" t="s">
        <v>512</v>
      </c>
      <c r="GU106" s="596" t="s">
        <v>512</v>
      </c>
      <c r="GX106" s="512" t="s">
        <v>512</v>
      </c>
      <c r="HA106" s="548" t="s">
        <v>512</v>
      </c>
      <c r="HD106" s="548" t="s">
        <v>512</v>
      </c>
      <c r="HG106" s="596" t="s">
        <v>512</v>
      </c>
      <c r="HJ106" s="596" t="s">
        <v>512</v>
      </c>
      <c r="HM106" s="596" t="s">
        <v>512</v>
      </c>
      <c r="HP106" s="668" t="s">
        <v>512</v>
      </c>
      <c r="HS106" s="668" t="s">
        <v>512</v>
      </c>
      <c r="HV106" s="668" t="s">
        <v>512</v>
      </c>
      <c r="IB106" s="535" t="s">
        <v>512</v>
      </c>
      <c r="IC106" s="536" t="s">
        <v>512</v>
      </c>
      <c r="ID106" s="536" t="s">
        <v>512</v>
      </c>
      <c r="IE106" s="536" t="b">
        <v>1</v>
      </c>
    </row>
    <row r="107" spans="66:239">
      <c r="BN107" s="511" t="s">
        <v>512</v>
      </c>
      <c r="CX107" s="511" t="s">
        <v>512</v>
      </c>
      <c r="DR107" s="548" t="s">
        <v>512</v>
      </c>
      <c r="DU107" s="548" t="s">
        <v>512</v>
      </c>
      <c r="DX107" s="548" t="s">
        <v>512</v>
      </c>
      <c r="EA107" s="575" t="s">
        <v>512</v>
      </c>
      <c r="ED107" s="512" t="s">
        <v>512</v>
      </c>
      <c r="EG107" s="512" t="s">
        <v>512</v>
      </c>
      <c r="EJ107" s="512" t="s">
        <v>512</v>
      </c>
      <c r="EM107" s="512" t="s">
        <v>512</v>
      </c>
      <c r="EP107" s="512" t="s">
        <v>512</v>
      </c>
      <c r="ES107" s="512" t="s">
        <v>512</v>
      </c>
      <c r="EV107" s="512" t="s">
        <v>512</v>
      </c>
      <c r="EY107" s="512" t="s">
        <v>512</v>
      </c>
      <c r="FB107" s="512" t="s">
        <v>512</v>
      </c>
      <c r="FE107" s="512" t="s">
        <v>512</v>
      </c>
      <c r="FH107" s="512" t="s">
        <v>512</v>
      </c>
      <c r="FK107" s="512" t="s">
        <v>512</v>
      </c>
      <c r="FN107" s="512" t="s">
        <v>512</v>
      </c>
      <c r="FQ107" s="512" t="s">
        <v>512</v>
      </c>
      <c r="FT107" s="512" t="s">
        <v>512</v>
      </c>
      <c r="FW107" s="512" t="s">
        <v>512</v>
      </c>
      <c r="FZ107" s="512" t="s">
        <v>512</v>
      </c>
      <c r="GC107" s="512" t="s">
        <v>512</v>
      </c>
      <c r="GF107" s="596" t="s">
        <v>512</v>
      </c>
      <c r="GI107" s="512" t="s">
        <v>512</v>
      </c>
      <c r="GL107" s="512" t="s">
        <v>512</v>
      </c>
      <c r="GO107" s="512" t="s">
        <v>512</v>
      </c>
      <c r="GR107" s="512" t="s">
        <v>512</v>
      </c>
      <c r="GU107" s="596" t="s">
        <v>512</v>
      </c>
      <c r="GX107" s="512" t="s">
        <v>512</v>
      </c>
      <c r="HA107" s="548" t="s">
        <v>512</v>
      </c>
      <c r="HD107" s="548" t="s">
        <v>512</v>
      </c>
      <c r="HG107" s="596" t="s">
        <v>512</v>
      </c>
      <c r="HJ107" s="596" t="s">
        <v>512</v>
      </c>
      <c r="HM107" s="596" t="s">
        <v>512</v>
      </c>
      <c r="HP107" s="668" t="s">
        <v>512</v>
      </c>
      <c r="HS107" s="668" t="s">
        <v>512</v>
      </c>
      <c r="HV107" s="668" t="s">
        <v>512</v>
      </c>
      <c r="IB107" s="535" t="s">
        <v>512</v>
      </c>
      <c r="IC107" s="536" t="s">
        <v>512</v>
      </c>
      <c r="ID107" s="536" t="s">
        <v>512</v>
      </c>
      <c r="IE107" s="536" t="b">
        <v>1</v>
      </c>
    </row>
    <row r="108" spans="66:239">
      <c r="BN108" s="511" t="s">
        <v>512</v>
      </c>
      <c r="CX108" s="511" t="s">
        <v>512</v>
      </c>
      <c r="DR108" s="548" t="s">
        <v>512</v>
      </c>
      <c r="DU108" s="548" t="s">
        <v>512</v>
      </c>
      <c r="DX108" s="548" t="s">
        <v>512</v>
      </c>
      <c r="EA108" s="575" t="s">
        <v>512</v>
      </c>
      <c r="ED108" s="512" t="s">
        <v>512</v>
      </c>
      <c r="EG108" s="512" t="s">
        <v>512</v>
      </c>
      <c r="EJ108" s="512" t="s">
        <v>512</v>
      </c>
      <c r="EM108" s="512" t="s">
        <v>512</v>
      </c>
      <c r="EP108" s="512" t="s">
        <v>512</v>
      </c>
      <c r="ES108" s="512" t="s">
        <v>512</v>
      </c>
      <c r="EV108" s="512" t="s">
        <v>512</v>
      </c>
      <c r="EY108" s="512" t="s">
        <v>512</v>
      </c>
      <c r="FB108" s="512" t="s">
        <v>512</v>
      </c>
      <c r="FE108" s="512" t="s">
        <v>512</v>
      </c>
      <c r="FH108" s="512" t="s">
        <v>512</v>
      </c>
      <c r="FK108" s="512" t="s">
        <v>512</v>
      </c>
      <c r="FN108" s="512" t="s">
        <v>512</v>
      </c>
      <c r="FQ108" s="512" t="s">
        <v>512</v>
      </c>
      <c r="FT108" s="512" t="s">
        <v>512</v>
      </c>
      <c r="FW108" s="512" t="s">
        <v>512</v>
      </c>
      <c r="FZ108" s="512" t="s">
        <v>512</v>
      </c>
      <c r="GC108" s="512" t="s">
        <v>512</v>
      </c>
      <c r="GF108" s="596" t="s">
        <v>512</v>
      </c>
      <c r="GI108" s="512" t="s">
        <v>512</v>
      </c>
      <c r="GL108" s="512" t="s">
        <v>512</v>
      </c>
      <c r="GO108" s="512" t="s">
        <v>512</v>
      </c>
      <c r="GR108" s="512" t="s">
        <v>512</v>
      </c>
      <c r="GU108" s="596" t="s">
        <v>512</v>
      </c>
      <c r="GX108" s="512" t="s">
        <v>512</v>
      </c>
      <c r="HA108" s="548" t="s">
        <v>512</v>
      </c>
      <c r="HD108" s="548" t="s">
        <v>512</v>
      </c>
      <c r="HG108" s="596" t="s">
        <v>512</v>
      </c>
      <c r="HJ108" s="596" t="s">
        <v>512</v>
      </c>
      <c r="HM108" s="596" t="s">
        <v>512</v>
      </c>
      <c r="HP108" s="668" t="s">
        <v>512</v>
      </c>
      <c r="HS108" s="668" t="s">
        <v>512</v>
      </c>
      <c r="HV108" s="668" t="s">
        <v>512</v>
      </c>
      <c r="IB108" s="535" t="s">
        <v>512</v>
      </c>
      <c r="IC108" s="536" t="s">
        <v>512</v>
      </c>
      <c r="ID108" s="536" t="s">
        <v>512</v>
      </c>
      <c r="IE108" s="536" t="b">
        <v>1</v>
      </c>
    </row>
    <row r="109" spans="66:239">
      <c r="BN109" s="511" t="s">
        <v>512</v>
      </c>
      <c r="CX109" s="511" t="s">
        <v>512</v>
      </c>
      <c r="DR109" s="548" t="s">
        <v>512</v>
      </c>
      <c r="DU109" s="548" t="s">
        <v>512</v>
      </c>
      <c r="DX109" s="548" t="s">
        <v>512</v>
      </c>
      <c r="EA109" s="575" t="s">
        <v>512</v>
      </c>
      <c r="ED109" s="512" t="s">
        <v>512</v>
      </c>
      <c r="EG109" s="512" t="s">
        <v>512</v>
      </c>
      <c r="EJ109" s="512" t="s">
        <v>512</v>
      </c>
      <c r="EM109" s="512" t="s">
        <v>512</v>
      </c>
      <c r="EP109" s="512" t="s">
        <v>512</v>
      </c>
      <c r="ES109" s="512" t="s">
        <v>512</v>
      </c>
      <c r="EV109" s="512" t="s">
        <v>512</v>
      </c>
      <c r="EY109" s="512" t="s">
        <v>512</v>
      </c>
      <c r="FB109" s="512" t="s">
        <v>512</v>
      </c>
      <c r="FE109" s="512" t="s">
        <v>512</v>
      </c>
      <c r="FH109" s="512" t="s">
        <v>512</v>
      </c>
      <c r="FK109" s="512" t="s">
        <v>512</v>
      </c>
      <c r="FN109" s="512" t="s">
        <v>512</v>
      </c>
      <c r="FQ109" s="512" t="s">
        <v>512</v>
      </c>
      <c r="FT109" s="512" t="s">
        <v>512</v>
      </c>
      <c r="FW109" s="512" t="s">
        <v>512</v>
      </c>
      <c r="FZ109" s="512" t="s">
        <v>512</v>
      </c>
      <c r="GC109" s="512" t="s">
        <v>512</v>
      </c>
      <c r="GF109" s="596" t="s">
        <v>512</v>
      </c>
      <c r="GI109" s="512" t="s">
        <v>512</v>
      </c>
      <c r="GL109" s="512" t="s">
        <v>512</v>
      </c>
      <c r="GO109" s="512" t="s">
        <v>512</v>
      </c>
      <c r="GR109" s="512" t="s">
        <v>512</v>
      </c>
      <c r="GU109" s="596" t="s">
        <v>512</v>
      </c>
      <c r="GX109" s="512" t="s">
        <v>512</v>
      </c>
      <c r="HA109" s="548" t="s">
        <v>512</v>
      </c>
      <c r="HD109" s="548" t="s">
        <v>512</v>
      </c>
      <c r="HG109" s="596" t="s">
        <v>512</v>
      </c>
      <c r="HJ109" s="596" t="s">
        <v>512</v>
      </c>
      <c r="HM109" s="596" t="s">
        <v>512</v>
      </c>
      <c r="HP109" s="668" t="s">
        <v>512</v>
      </c>
      <c r="HS109" s="668" t="s">
        <v>512</v>
      </c>
      <c r="HV109" s="668" t="s">
        <v>512</v>
      </c>
      <c r="IB109" s="535" t="s">
        <v>512</v>
      </c>
      <c r="IC109" s="536" t="s">
        <v>512</v>
      </c>
      <c r="ID109" s="536" t="s">
        <v>512</v>
      </c>
      <c r="IE109" s="536" t="b">
        <v>1</v>
      </c>
    </row>
    <row r="110" spans="66:239">
      <c r="BN110" s="511" t="s">
        <v>512</v>
      </c>
      <c r="CX110" s="511" t="s">
        <v>512</v>
      </c>
      <c r="DR110" s="548" t="s">
        <v>512</v>
      </c>
      <c r="DU110" s="548" t="s">
        <v>512</v>
      </c>
      <c r="DX110" s="548" t="s">
        <v>512</v>
      </c>
      <c r="EA110" s="575" t="s">
        <v>512</v>
      </c>
      <c r="ED110" s="512" t="s">
        <v>512</v>
      </c>
      <c r="EG110" s="512" t="s">
        <v>512</v>
      </c>
      <c r="EJ110" s="512" t="s">
        <v>512</v>
      </c>
      <c r="EM110" s="512" t="s">
        <v>512</v>
      </c>
      <c r="EP110" s="512" t="s">
        <v>512</v>
      </c>
      <c r="ES110" s="512" t="s">
        <v>512</v>
      </c>
      <c r="EV110" s="512" t="s">
        <v>512</v>
      </c>
      <c r="EY110" s="512" t="s">
        <v>512</v>
      </c>
      <c r="FB110" s="512" t="s">
        <v>512</v>
      </c>
      <c r="FE110" s="512" t="s">
        <v>512</v>
      </c>
      <c r="FH110" s="512" t="s">
        <v>512</v>
      </c>
      <c r="FK110" s="512" t="s">
        <v>512</v>
      </c>
      <c r="FN110" s="512" t="s">
        <v>512</v>
      </c>
      <c r="FQ110" s="512" t="s">
        <v>512</v>
      </c>
      <c r="FT110" s="512" t="s">
        <v>512</v>
      </c>
      <c r="FW110" s="512" t="s">
        <v>512</v>
      </c>
      <c r="FZ110" s="512" t="s">
        <v>512</v>
      </c>
      <c r="GC110" s="512" t="s">
        <v>512</v>
      </c>
      <c r="GF110" s="596" t="s">
        <v>512</v>
      </c>
      <c r="GI110" s="512" t="s">
        <v>512</v>
      </c>
      <c r="GL110" s="512" t="s">
        <v>512</v>
      </c>
      <c r="GO110" s="512" t="s">
        <v>512</v>
      </c>
      <c r="GR110" s="512" t="s">
        <v>512</v>
      </c>
      <c r="GU110" s="596" t="s">
        <v>512</v>
      </c>
      <c r="GX110" s="512" t="s">
        <v>512</v>
      </c>
      <c r="HA110" s="548" t="s">
        <v>512</v>
      </c>
      <c r="HD110" s="548" t="s">
        <v>512</v>
      </c>
      <c r="HG110" s="596" t="s">
        <v>512</v>
      </c>
      <c r="HJ110" s="596" t="s">
        <v>512</v>
      </c>
      <c r="HM110" s="596" t="s">
        <v>512</v>
      </c>
      <c r="HP110" s="668" t="s">
        <v>512</v>
      </c>
      <c r="HS110" s="668" t="s">
        <v>512</v>
      </c>
      <c r="HV110" s="668" t="s">
        <v>512</v>
      </c>
      <c r="IB110" s="535" t="s">
        <v>512</v>
      </c>
      <c r="IC110" s="536" t="s">
        <v>512</v>
      </c>
      <c r="ID110" s="536" t="s">
        <v>512</v>
      </c>
      <c r="IE110" s="536" t="b">
        <v>1</v>
      </c>
    </row>
    <row r="111" spans="66:239">
      <c r="BN111" s="511" t="s">
        <v>512</v>
      </c>
      <c r="CX111" s="511" t="s">
        <v>512</v>
      </c>
      <c r="DR111" s="548" t="s">
        <v>512</v>
      </c>
      <c r="DU111" s="548" t="s">
        <v>512</v>
      </c>
      <c r="DX111" s="548" t="s">
        <v>512</v>
      </c>
      <c r="EA111" s="575" t="s">
        <v>512</v>
      </c>
      <c r="ED111" s="512" t="s">
        <v>512</v>
      </c>
      <c r="EG111" s="512" t="s">
        <v>512</v>
      </c>
      <c r="EJ111" s="512" t="s">
        <v>512</v>
      </c>
      <c r="EM111" s="512" t="s">
        <v>512</v>
      </c>
      <c r="EP111" s="512" t="s">
        <v>512</v>
      </c>
      <c r="ES111" s="512" t="s">
        <v>512</v>
      </c>
      <c r="EV111" s="512" t="s">
        <v>512</v>
      </c>
      <c r="EY111" s="512" t="s">
        <v>512</v>
      </c>
      <c r="FB111" s="512" t="s">
        <v>512</v>
      </c>
      <c r="FE111" s="512" t="s">
        <v>512</v>
      </c>
      <c r="FH111" s="512" t="s">
        <v>512</v>
      </c>
      <c r="FK111" s="512" t="s">
        <v>512</v>
      </c>
      <c r="FN111" s="512" t="s">
        <v>512</v>
      </c>
      <c r="FQ111" s="512" t="s">
        <v>512</v>
      </c>
      <c r="FT111" s="512" t="s">
        <v>512</v>
      </c>
      <c r="FW111" s="512" t="s">
        <v>512</v>
      </c>
      <c r="FZ111" s="512" t="s">
        <v>512</v>
      </c>
      <c r="GC111" s="512" t="s">
        <v>512</v>
      </c>
      <c r="GF111" s="596" t="s">
        <v>512</v>
      </c>
      <c r="GI111" s="512" t="s">
        <v>512</v>
      </c>
      <c r="GL111" s="512" t="s">
        <v>512</v>
      </c>
      <c r="GO111" s="512" t="s">
        <v>512</v>
      </c>
      <c r="GR111" s="512" t="s">
        <v>512</v>
      </c>
      <c r="GU111" s="596" t="s">
        <v>512</v>
      </c>
      <c r="GX111" s="512" t="s">
        <v>512</v>
      </c>
      <c r="HA111" s="548" t="s">
        <v>512</v>
      </c>
      <c r="HD111" s="548" t="s">
        <v>512</v>
      </c>
      <c r="HG111" s="596" t="s">
        <v>512</v>
      </c>
      <c r="HJ111" s="596" t="s">
        <v>512</v>
      </c>
      <c r="HM111" s="596" t="s">
        <v>512</v>
      </c>
      <c r="HP111" s="668" t="s">
        <v>512</v>
      </c>
      <c r="HS111" s="668" t="s">
        <v>512</v>
      </c>
      <c r="HV111" s="668" t="s">
        <v>512</v>
      </c>
      <c r="IB111" s="535" t="s">
        <v>512</v>
      </c>
      <c r="IC111" s="536" t="s">
        <v>512</v>
      </c>
      <c r="ID111" s="536" t="s">
        <v>512</v>
      </c>
      <c r="IE111" s="536" t="b">
        <v>1</v>
      </c>
    </row>
    <row r="112" spans="66:239">
      <c r="BN112" s="511" t="s">
        <v>512</v>
      </c>
      <c r="CX112" s="511" t="s">
        <v>512</v>
      </c>
      <c r="DR112" s="548" t="s">
        <v>512</v>
      </c>
      <c r="DU112" s="548" t="s">
        <v>512</v>
      </c>
      <c r="DX112" s="548" t="s">
        <v>512</v>
      </c>
      <c r="EA112" s="575" t="s">
        <v>512</v>
      </c>
      <c r="ED112" s="512" t="s">
        <v>512</v>
      </c>
      <c r="EG112" s="512" t="s">
        <v>512</v>
      </c>
      <c r="EJ112" s="512" t="s">
        <v>512</v>
      </c>
      <c r="EM112" s="512" t="s">
        <v>512</v>
      </c>
      <c r="EP112" s="512" t="s">
        <v>512</v>
      </c>
      <c r="ES112" s="512" t="s">
        <v>512</v>
      </c>
      <c r="EV112" s="512" t="s">
        <v>512</v>
      </c>
      <c r="EY112" s="512" t="s">
        <v>512</v>
      </c>
      <c r="FB112" s="512" t="s">
        <v>512</v>
      </c>
      <c r="FE112" s="512" t="s">
        <v>512</v>
      </c>
      <c r="FH112" s="512" t="s">
        <v>512</v>
      </c>
      <c r="FK112" s="512" t="s">
        <v>512</v>
      </c>
      <c r="FN112" s="512" t="s">
        <v>512</v>
      </c>
      <c r="FQ112" s="512" t="s">
        <v>512</v>
      </c>
      <c r="FT112" s="512" t="s">
        <v>512</v>
      </c>
      <c r="FW112" s="512" t="s">
        <v>512</v>
      </c>
      <c r="FZ112" s="512" t="s">
        <v>512</v>
      </c>
      <c r="GC112" s="512" t="s">
        <v>512</v>
      </c>
      <c r="GF112" s="596" t="s">
        <v>512</v>
      </c>
      <c r="GI112" s="512" t="s">
        <v>512</v>
      </c>
      <c r="GL112" s="512" t="s">
        <v>512</v>
      </c>
      <c r="GO112" s="512" t="s">
        <v>512</v>
      </c>
      <c r="GR112" s="512" t="s">
        <v>512</v>
      </c>
      <c r="GU112" s="596" t="s">
        <v>512</v>
      </c>
      <c r="GX112" s="512" t="s">
        <v>512</v>
      </c>
      <c r="HA112" s="548" t="s">
        <v>512</v>
      </c>
      <c r="HD112" s="548" t="s">
        <v>512</v>
      </c>
      <c r="HG112" s="596" t="s">
        <v>512</v>
      </c>
      <c r="HJ112" s="596" t="s">
        <v>512</v>
      </c>
      <c r="HM112" s="596" t="s">
        <v>512</v>
      </c>
      <c r="HP112" s="668" t="s">
        <v>512</v>
      </c>
      <c r="HS112" s="668" t="s">
        <v>512</v>
      </c>
      <c r="HV112" s="668" t="s">
        <v>512</v>
      </c>
      <c r="IB112" s="535" t="s">
        <v>512</v>
      </c>
      <c r="IC112" s="536" t="s">
        <v>512</v>
      </c>
      <c r="ID112" s="536" t="s">
        <v>512</v>
      </c>
      <c r="IE112" s="536" t="b">
        <v>1</v>
      </c>
    </row>
    <row r="113" spans="66:239">
      <c r="BN113" s="511" t="s">
        <v>512</v>
      </c>
      <c r="CX113" s="511" t="s">
        <v>512</v>
      </c>
      <c r="DR113" s="548" t="s">
        <v>512</v>
      </c>
      <c r="DU113" s="548" t="s">
        <v>512</v>
      </c>
      <c r="DX113" s="548" t="s">
        <v>512</v>
      </c>
      <c r="EA113" s="575" t="s">
        <v>512</v>
      </c>
      <c r="ED113" s="512" t="s">
        <v>512</v>
      </c>
      <c r="EG113" s="512" t="s">
        <v>512</v>
      </c>
      <c r="EJ113" s="512" t="s">
        <v>512</v>
      </c>
      <c r="EM113" s="512" t="s">
        <v>512</v>
      </c>
      <c r="EP113" s="512" t="s">
        <v>512</v>
      </c>
      <c r="ES113" s="512" t="s">
        <v>512</v>
      </c>
      <c r="EV113" s="512" t="s">
        <v>512</v>
      </c>
      <c r="EY113" s="512" t="s">
        <v>512</v>
      </c>
      <c r="FB113" s="512" t="s">
        <v>512</v>
      </c>
      <c r="FE113" s="512" t="s">
        <v>512</v>
      </c>
      <c r="FH113" s="512" t="s">
        <v>512</v>
      </c>
      <c r="FK113" s="512" t="s">
        <v>512</v>
      </c>
      <c r="FN113" s="512" t="s">
        <v>512</v>
      </c>
      <c r="FQ113" s="512" t="s">
        <v>512</v>
      </c>
      <c r="FT113" s="512" t="s">
        <v>512</v>
      </c>
      <c r="FW113" s="512" t="s">
        <v>512</v>
      </c>
      <c r="FZ113" s="512" t="s">
        <v>512</v>
      </c>
      <c r="GC113" s="512" t="s">
        <v>512</v>
      </c>
      <c r="GF113" s="596" t="s">
        <v>512</v>
      </c>
      <c r="GI113" s="512" t="s">
        <v>512</v>
      </c>
      <c r="GL113" s="512" t="s">
        <v>512</v>
      </c>
      <c r="GO113" s="512" t="s">
        <v>512</v>
      </c>
      <c r="GR113" s="512" t="s">
        <v>512</v>
      </c>
      <c r="GU113" s="596" t="s">
        <v>512</v>
      </c>
      <c r="GX113" s="512" t="s">
        <v>512</v>
      </c>
      <c r="HA113" s="548" t="s">
        <v>512</v>
      </c>
      <c r="HD113" s="548" t="s">
        <v>512</v>
      </c>
      <c r="HG113" s="596" t="s">
        <v>512</v>
      </c>
      <c r="HJ113" s="596" t="s">
        <v>512</v>
      </c>
      <c r="HM113" s="596" t="s">
        <v>512</v>
      </c>
      <c r="HP113" s="668" t="s">
        <v>512</v>
      </c>
      <c r="HS113" s="668" t="s">
        <v>512</v>
      </c>
      <c r="HV113" s="668" t="s">
        <v>512</v>
      </c>
      <c r="IB113" s="535" t="s">
        <v>512</v>
      </c>
      <c r="IC113" s="536" t="s">
        <v>512</v>
      </c>
      <c r="ID113" s="536" t="s">
        <v>512</v>
      </c>
      <c r="IE113" s="536" t="b">
        <v>1</v>
      </c>
    </row>
    <row r="114" spans="66:239">
      <c r="BN114" s="511" t="s">
        <v>512</v>
      </c>
      <c r="CX114" s="511" t="s">
        <v>512</v>
      </c>
      <c r="DR114" s="548" t="s">
        <v>512</v>
      </c>
      <c r="DU114" s="548" t="s">
        <v>512</v>
      </c>
      <c r="DX114" s="548" t="s">
        <v>512</v>
      </c>
      <c r="EA114" s="575" t="s">
        <v>512</v>
      </c>
      <c r="ED114" s="512" t="s">
        <v>512</v>
      </c>
      <c r="EG114" s="512" t="s">
        <v>512</v>
      </c>
      <c r="EJ114" s="512" t="s">
        <v>512</v>
      </c>
      <c r="EM114" s="512" t="s">
        <v>512</v>
      </c>
      <c r="EP114" s="512" t="s">
        <v>512</v>
      </c>
      <c r="ES114" s="512" t="s">
        <v>512</v>
      </c>
      <c r="EV114" s="512" t="s">
        <v>512</v>
      </c>
      <c r="EY114" s="512" t="s">
        <v>512</v>
      </c>
      <c r="FB114" s="512" t="s">
        <v>512</v>
      </c>
      <c r="FE114" s="512" t="s">
        <v>512</v>
      </c>
      <c r="FH114" s="512" t="s">
        <v>512</v>
      </c>
      <c r="FK114" s="512" t="s">
        <v>512</v>
      </c>
      <c r="FN114" s="512" t="s">
        <v>512</v>
      </c>
      <c r="FQ114" s="512" t="s">
        <v>512</v>
      </c>
      <c r="FT114" s="512" t="s">
        <v>512</v>
      </c>
      <c r="FW114" s="512" t="s">
        <v>512</v>
      </c>
      <c r="FZ114" s="512" t="s">
        <v>512</v>
      </c>
      <c r="GC114" s="512" t="s">
        <v>512</v>
      </c>
      <c r="GF114" s="596" t="s">
        <v>512</v>
      </c>
      <c r="GI114" s="512" t="s">
        <v>512</v>
      </c>
      <c r="GL114" s="512" t="s">
        <v>512</v>
      </c>
      <c r="GO114" s="512" t="s">
        <v>512</v>
      </c>
      <c r="GR114" s="512" t="s">
        <v>512</v>
      </c>
      <c r="GU114" s="596" t="s">
        <v>512</v>
      </c>
      <c r="GX114" s="512" t="s">
        <v>512</v>
      </c>
      <c r="HA114" s="548" t="s">
        <v>512</v>
      </c>
      <c r="HD114" s="548" t="s">
        <v>512</v>
      </c>
      <c r="HG114" s="596" t="s">
        <v>512</v>
      </c>
      <c r="HJ114" s="596" t="s">
        <v>512</v>
      </c>
      <c r="HM114" s="596" t="s">
        <v>512</v>
      </c>
      <c r="HP114" s="668" t="s">
        <v>512</v>
      </c>
      <c r="HS114" s="668" t="s">
        <v>512</v>
      </c>
      <c r="HV114" s="668" t="s">
        <v>512</v>
      </c>
      <c r="IB114" s="535" t="s">
        <v>512</v>
      </c>
      <c r="IC114" s="536" t="s">
        <v>512</v>
      </c>
      <c r="ID114" s="536" t="s">
        <v>512</v>
      </c>
      <c r="IE114" s="536" t="b">
        <v>1</v>
      </c>
    </row>
    <row r="115" spans="66:239">
      <c r="BN115" s="511" t="s">
        <v>512</v>
      </c>
      <c r="CX115" s="511" t="s">
        <v>512</v>
      </c>
      <c r="DR115" s="548" t="s">
        <v>512</v>
      </c>
      <c r="DU115" s="548" t="s">
        <v>512</v>
      </c>
      <c r="DX115" s="548" t="s">
        <v>512</v>
      </c>
      <c r="EA115" s="575" t="s">
        <v>512</v>
      </c>
      <c r="ED115" s="512" t="s">
        <v>512</v>
      </c>
      <c r="EG115" s="512" t="s">
        <v>512</v>
      </c>
      <c r="EJ115" s="512" t="s">
        <v>512</v>
      </c>
      <c r="EM115" s="512" t="s">
        <v>512</v>
      </c>
      <c r="EP115" s="512" t="s">
        <v>512</v>
      </c>
      <c r="ES115" s="512" t="s">
        <v>512</v>
      </c>
      <c r="EV115" s="512" t="s">
        <v>512</v>
      </c>
      <c r="EY115" s="512" t="s">
        <v>512</v>
      </c>
      <c r="FB115" s="512" t="s">
        <v>512</v>
      </c>
      <c r="FE115" s="512" t="s">
        <v>512</v>
      </c>
      <c r="FH115" s="512" t="s">
        <v>512</v>
      </c>
      <c r="FK115" s="512" t="s">
        <v>512</v>
      </c>
      <c r="FN115" s="512" t="s">
        <v>512</v>
      </c>
      <c r="FQ115" s="512" t="s">
        <v>512</v>
      </c>
      <c r="FT115" s="512" t="s">
        <v>512</v>
      </c>
      <c r="FW115" s="512" t="s">
        <v>512</v>
      </c>
      <c r="FZ115" s="512" t="s">
        <v>512</v>
      </c>
      <c r="GC115" s="512" t="s">
        <v>512</v>
      </c>
      <c r="GF115" s="596" t="s">
        <v>512</v>
      </c>
      <c r="GI115" s="512" t="s">
        <v>512</v>
      </c>
      <c r="GL115" s="512" t="s">
        <v>512</v>
      </c>
      <c r="GO115" s="512" t="s">
        <v>512</v>
      </c>
      <c r="GR115" s="512" t="s">
        <v>512</v>
      </c>
      <c r="GU115" s="596" t="s">
        <v>512</v>
      </c>
      <c r="GX115" s="512" t="s">
        <v>512</v>
      </c>
      <c r="HA115" s="548" t="s">
        <v>512</v>
      </c>
      <c r="HD115" s="548" t="s">
        <v>512</v>
      </c>
      <c r="HG115" s="596" t="s">
        <v>512</v>
      </c>
      <c r="HJ115" s="596" t="s">
        <v>512</v>
      </c>
      <c r="HM115" s="596" t="s">
        <v>512</v>
      </c>
      <c r="HP115" s="668" t="s">
        <v>512</v>
      </c>
      <c r="HS115" s="668" t="s">
        <v>512</v>
      </c>
      <c r="HV115" s="668" t="s">
        <v>512</v>
      </c>
      <c r="IB115" s="535" t="s">
        <v>512</v>
      </c>
      <c r="IC115" s="536" t="s">
        <v>512</v>
      </c>
      <c r="ID115" s="536" t="s">
        <v>512</v>
      </c>
      <c r="IE115" s="536" t="b">
        <v>1</v>
      </c>
    </row>
    <row r="116" spans="66:239">
      <c r="BN116" s="511" t="s">
        <v>512</v>
      </c>
      <c r="CX116" s="511" t="s">
        <v>512</v>
      </c>
      <c r="DR116" s="548" t="s">
        <v>512</v>
      </c>
      <c r="DU116" s="548" t="s">
        <v>512</v>
      </c>
      <c r="DX116" s="548" t="s">
        <v>512</v>
      </c>
      <c r="EA116" s="575" t="s">
        <v>512</v>
      </c>
      <c r="ED116" s="512" t="s">
        <v>512</v>
      </c>
      <c r="EG116" s="512" t="s">
        <v>512</v>
      </c>
      <c r="EJ116" s="512" t="s">
        <v>512</v>
      </c>
      <c r="EM116" s="512" t="s">
        <v>512</v>
      </c>
      <c r="EP116" s="512" t="s">
        <v>512</v>
      </c>
      <c r="ES116" s="512" t="s">
        <v>512</v>
      </c>
      <c r="EV116" s="512" t="s">
        <v>512</v>
      </c>
      <c r="EY116" s="512" t="s">
        <v>512</v>
      </c>
      <c r="FB116" s="512" t="s">
        <v>512</v>
      </c>
      <c r="FE116" s="512" t="s">
        <v>512</v>
      </c>
      <c r="FH116" s="512" t="s">
        <v>512</v>
      </c>
      <c r="FK116" s="512" t="s">
        <v>512</v>
      </c>
      <c r="FN116" s="512" t="s">
        <v>512</v>
      </c>
      <c r="FQ116" s="512" t="s">
        <v>512</v>
      </c>
      <c r="FT116" s="512" t="s">
        <v>512</v>
      </c>
      <c r="FW116" s="512" t="s">
        <v>512</v>
      </c>
      <c r="FZ116" s="512" t="s">
        <v>512</v>
      </c>
      <c r="GC116" s="512" t="s">
        <v>512</v>
      </c>
      <c r="GF116" s="596" t="s">
        <v>512</v>
      </c>
      <c r="GI116" s="512" t="s">
        <v>512</v>
      </c>
      <c r="GL116" s="512" t="s">
        <v>512</v>
      </c>
      <c r="GO116" s="512" t="s">
        <v>512</v>
      </c>
      <c r="GR116" s="512" t="s">
        <v>512</v>
      </c>
      <c r="GU116" s="596" t="s">
        <v>512</v>
      </c>
      <c r="GX116" s="512" t="s">
        <v>512</v>
      </c>
      <c r="HA116" s="548" t="s">
        <v>512</v>
      </c>
      <c r="HD116" s="548" t="s">
        <v>512</v>
      </c>
      <c r="HG116" s="596" t="s">
        <v>512</v>
      </c>
      <c r="HJ116" s="596" t="s">
        <v>512</v>
      </c>
      <c r="HM116" s="596" t="s">
        <v>512</v>
      </c>
      <c r="HP116" s="668" t="s">
        <v>512</v>
      </c>
      <c r="HS116" s="668" t="s">
        <v>512</v>
      </c>
      <c r="HV116" s="668" t="s">
        <v>512</v>
      </c>
      <c r="IB116" s="535" t="s">
        <v>512</v>
      </c>
      <c r="IC116" s="536" t="s">
        <v>512</v>
      </c>
      <c r="ID116" s="536" t="s">
        <v>512</v>
      </c>
      <c r="IE116" s="536" t="b">
        <v>1</v>
      </c>
    </row>
    <row r="117" spans="66:239">
      <c r="BN117" s="511" t="s">
        <v>512</v>
      </c>
      <c r="CX117" s="511" t="s">
        <v>512</v>
      </c>
      <c r="DR117" s="548" t="s">
        <v>512</v>
      </c>
      <c r="DU117" s="548" t="s">
        <v>512</v>
      </c>
      <c r="DX117" s="548" t="s">
        <v>512</v>
      </c>
      <c r="EA117" s="575" t="s">
        <v>512</v>
      </c>
      <c r="ED117" s="512" t="s">
        <v>512</v>
      </c>
      <c r="EG117" s="512" t="s">
        <v>512</v>
      </c>
      <c r="EJ117" s="512" t="s">
        <v>512</v>
      </c>
      <c r="EM117" s="512" t="s">
        <v>512</v>
      </c>
      <c r="EP117" s="512" t="s">
        <v>512</v>
      </c>
      <c r="ES117" s="512" t="s">
        <v>512</v>
      </c>
      <c r="EV117" s="512" t="s">
        <v>512</v>
      </c>
      <c r="EY117" s="512" t="s">
        <v>512</v>
      </c>
      <c r="FB117" s="512" t="s">
        <v>512</v>
      </c>
      <c r="FE117" s="512" t="s">
        <v>512</v>
      </c>
      <c r="FH117" s="512" t="s">
        <v>512</v>
      </c>
      <c r="FK117" s="512" t="s">
        <v>512</v>
      </c>
      <c r="FN117" s="512" t="s">
        <v>512</v>
      </c>
      <c r="FQ117" s="512" t="s">
        <v>512</v>
      </c>
      <c r="FT117" s="512" t="s">
        <v>512</v>
      </c>
      <c r="FW117" s="512" t="s">
        <v>512</v>
      </c>
      <c r="FZ117" s="512" t="s">
        <v>512</v>
      </c>
      <c r="GC117" s="512" t="s">
        <v>512</v>
      </c>
      <c r="GF117" s="596" t="s">
        <v>512</v>
      </c>
      <c r="GI117" s="512" t="s">
        <v>512</v>
      </c>
      <c r="GL117" s="512" t="s">
        <v>512</v>
      </c>
      <c r="GO117" s="512" t="s">
        <v>512</v>
      </c>
      <c r="GR117" s="512" t="s">
        <v>512</v>
      </c>
      <c r="GU117" s="596" t="s">
        <v>512</v>
      </c>
      <c r="GX117" s="512" t="s">
        <v>512</v>
      </c>
      <c r="HA117" s="548" t="s">
        <v>512</v>
      </c>
      <c r="HD117" s="548" t="s">
        <v>512</v>
      </c>
      <c r="HG117" s="596" t="s">
        <v>512</v>
      </c>
      <c r="HJ117" s="596" t="s">
        <v>512</v>
      </c>
      <c r="HM117" s="596" t="s">
        <v>512</v>
      </c>
      <c r="HP117" s="668" t="s">
        <v>512</v>
      </c>
      <c r="HS117" s="668" t="s">
        <v>512</v>
      </c>
      <c r="HV117" s="668" t="s">
        <v>512</v>
      </c>
      <c r="IB117" s="535" t="s">
        <v>512</v>
      </c>
      <c r="IC117" s="536" t="s">
        <v>512</v>
      </c>
      <c r="ID117" s="536" t="s">
        <v>512</v>
      </c>
      <c r="IE117" s="536" t="b">
        <v>1</v>
      </c>
    </row>
    <row r="118" spans="66:239">
      <c r="BN118" s="511" t="s">
        <v>512</v>
      </c>
      <c r="CX118" s="511" t="s">
        <v>512</v>
      </c>
      <c r="DR118" s="548" t="s">
        <v>512</v>
      </c>
      <c r="DU118" s="548" t="s">
        <v>512</v>
      </c>
      <c r="DX118" s="548" t="s">
        <v>512</v>
      </c>
      <c r="EA118" s="575" t="s">
        <v>512</v>
      </c>
      <c r="ED118" s="512" t="s">
        <v>512</v>
      </c>
      <c r="EG118" s="512" t="s">
        <v>512</v>
      </c>
      <c r="EJ118" s="512" t="s">
        <v>512</v>
      </c>
      <c r="EM118" s="512" t="s">
        <v>512</v>
      </c>
      <c r="EP118" s="512" t="s">
        <v>512</v>
      </c>
      <c r="ES118" s="512" t="s">
        <v>512</v>
      </c>
      <c r="EV118" s="512" t="s">
        <v>512</v>
      </c>
      <c r="EY118" s="512" t="s">
        <v>512</v>
      </c>
      <c r="FB118" s="512" t="s">
        <v>512</v>
      </c>
      <c r="FE118" s="512" t="s">
        <v>512</v>
      </c>
      <c r="FH118" s="512" t="s">
        <v>512</v>
      </c>
      <c r="FK118" s="512" t="s">
        <v>512</v>
      </c>
      <c r="FN118" s="512" t="s">
        <v>512</v>
      </c>
      <c r="FQ118" s="512" t="s">
        <v>512</v>
      </c>
      <c r="FT118" s="512" t="s">
        <v>512</v>
      </c>
      <c r="FW118" s="512" t="s">
        <v>512</v>
      </c>
      <c r="FZ118" s="512" t="s">
        <v>512</v>
      </c>
      <c r="GC118" s="512" t="s">
        <v>512</v>
      </c>
      <c r="GF118" s="596" t="s">
        <v>512</v>
      </c>
      <c r="GI118" s="512" t="s">
        <v>512</v>
      </c>
      <c r="GL118" s="512" t="s">
        <v>512</v>
      </c>
      <c r="GO118" s="512" t="s">
        <v>512</v>
      </c>
      <c r="GR118" s="512" t="s">
        <v>512</v>
      </c>
      <c r="GU118" s="596" t="s">
        <v>512</v>
      </c>
      <c r="GX118" s="512" t="s">
        <v>512</v>
      </c>
      <c r="HA118" s="548" t="s">
        <v>512</v>
      </c>
      <c r="HD118" s="548" t="s">
        <v>512</v>
      </c>
      <c r="HG118" s="596" t="s">
        <v>512</v>
      </c>
      <c r="HJ118" s="596" t="s">
        <v>512</v>
      </c>
      <c r="HM118" s="596" t="s">
        <v>512</v>
      </c>
      <c r="HP118" s="668" t="s">
        <v>512</v>
      </c>
      <c r="HS118" s="668" t="s">
        <v>512</v>
      </c>
      <c r="HV118" s="668" t="s">
        <v>512</v>
      </c>
      <c r="IB118" s="535" t="s">
        <v>512</v>
      </c>
      <c r="IC118" s="536" t="s">
        <v>512</v>
      </c>
      <c r="ID118" s="536" t="s">
        <v>512</v>
      </c>
      <c r="IE118" s="536" t="b">
        <v>1</v>
      </c>
    </row>
    <row r="119" spans="66:239">
      <c r="BN119" s="511" t="s">
        <v>512</v>
      </c>
      <c r="CX119" s="511" t="s">
        <v>512</v>
      </c>
      <c r="DR119" s="548" t="s">
        <v>512</v>
      </c>
      <c r="DU119" s="548" t="s">
        <v>512</v>
      </c>
      <c r="DX119" s="548" t="s">
        <v>512</v>
      </c>
      <c r="EA119" s="575" t="s">
        <v>512</v>
      </c>
      <c r="ED119" s="512" t="s">
        <v>512</v>
      </c>
      <c r="EG119" s="512" t="s">
        <v>512</v>
      </c>
      <c r="EJ119" s="512" t="s">
        <v>512</v>
      </c>
      <c r="EM119" s="512" t="s">
        <v>512</v>
      </c>
      <c r="EP119" s="512" t="s">
        <v>512</v>
      </c>
      <c r="ES119" s="512" t="s">
        <v>512</v>
      </c>
      <c r="EV119" s="512" t="s">
        <v>512</v>
      </c>
      <c r="EY119" s="512" t="s">
        <v>512</v>
      </c>
      <c r="FB119" s="512" t="s">
        <v>512</v>
      </c>
      <c r="FE119" s="512" t="s">
        <v>512</v>
      </c>
      <c r="FH119" s="512" t="s">
        <v>512</v>
      </c>
      <c r="FK119" s="512" t="s">
        <v>512</v>
      </c>
      <c r="FN119" s="512" t="s">
        <v>512</v>
      </c>
      <c r="FQ119" s="512" t="s">
        <v>512</v>
      </c>
      <c r="FT119" s="512" t="s">
        <v>512</v>
      </c>
      <c r="FW119" s="512" t="s">
        <v>512</v>
      </c>
      <c r="FZ119" s="512" t="s">
        <v>512</v>
      </c>
      <c r="GC119" s="512" t="s">
        <v>512</v>
      </c>
      <c r="GF119" s="596" t="s">
        <v>512</v>
      </c>
      <c r="GI119" s="512" t="s">
        <v>512</v>
      </c>
      <c r="GL119" s="512" t="s">
        <v>512</v>
      </c>
      <c r="GO119" s="512" t="s">
        <v>512</v>
      </c>
      <c r="GR119" s="512" t="s">
        <v>512</v>
      </c>
      <c r="GU119" s="596" t="s">
        <v>512</v>
      </c>
      <c r="GX119" s="512" t="s">
        <v>512</v>
      </c>
      <c r="HA119" s="548" t="s">
        <v>512</v>
      </c>
      <c r="HD119" s="548" t="s">
        <v>512</v>
      </c>
      <c r="HG119" s="596" t="s">
        <v>512</v>
      </c>
      <c r="HJ119" s="596" t="s">
        <v>512</v>
      </c>
      <c r="HM119" s="596" t="s">
        <v>512</v>
      </c>
      <c r="HP119" s="668" t="s">
        <v>512</v>
      </c>
      <c r="HS119" s="668" t="s">
        <v>512</v>
      </c>
      <c r="HV119" s="668" t="s">
        <v>512</v>
      </c>
      <c r="IB119" s="535" t="s">
        <v>512</v>
      </c>
      <c r="IC119" s="536" t="s">
        <v>512</v>
      </c>
      <c r="ID119" s="536" t="s">
        <v>512</v>
      </c>
      <c r="IE119" s="536" t="b">
        <v>1</v>
      </c>
    </row>
    <row r="120" spans="66:239">
      <c r="BN120" s="511" t="s">
        <v>512</v>
      </c>
      <c r="CX120" s="511" t="s">
        <v>512</v>
      </c>
      <c r="DR120" s="548" t="s">
        <v>512</v>
      </c>
      <c r="DU120" s="548" t="s">
        <v>512</v>
      </c>
      <c r="DX120" s="548" t="s">
        <v>512</v>
      </c>
      <c r="EA120" s="575" t="s">
        <v>512</v>
      </c>
      <c r="ED120" s="512" t="s">
        <v>512</v>
      </c>
      <c r="EG120" s="512" t="s">
        <v>512</v>
      </c>
      <c r="EJ120" s="512" t="s">
        <v>512</v>
      </c>
      <c r="EM120" s="512" t="s">
        <v>512</v>
      </c>
      <c r="EP120" s="512" t="s">
        <v>512</v>
      </c>
      <c r="ES120" s="512" t="s">
        <v>512</v>
      </c>
      <c r="EV120" s="512" t="s">
        <v>512</v>
      </c>
      <c r="EY120" s="512" t="s">
        <v>512</v>
      </c>
      <c r="FB120" s="512" t="s">
        <v>512</v>
      </c>
      <c r="FE120" s="512" t="s">
        <v>512</v>
      </c>
      <c r="FH120" s="512" t="s">
        <v>512</v>
      </c>
      <c r="FK120" s="512" t="s">
        <v>512</v>
      </c>
      <c r="FN120" s="512" t="s">
        <v>512</v>
      </c>
      <c r="FQ120" s="512" t="s">
        <v>512</v>
      </c>
      <c r="FT120" s="512" t="s">
        <v>512</v>
      </c>
      <c r="FW120" s="512" t="s">
        <v>512</v>
      </c>
      <c r="FZ120" s="512" t="s">
        <v>512</v>
      </c>
      <c r="GC120" s="512" t="s">
        <v>512</v>
      </c>
      <c r="GF120" s="596" t="s">
        <v>512</v>
      </c>
      <c r="GI120" s="512" t="s">
        <v>512</v>
      </c>
      <c r="GL120" s="512" t="s">
        <v>512</v>
      </c>
      <c r="GO120" s="512" t="s">
        <v>512</v>
      </c>
      <c r="GR120" s="512" t="s">
        <v>512</v>
      </c>
      <c r="GU120" s="596" t="s">
        <v>512</v>
      </c>
      <c r="GX120" s="512" t="s">
        <v>512</v>
      </c>
      <c r="HA120" s="548" t="s">
        <v>512</v>
      </c>
      <c r="HD120" s="548" t="s">
        <v>512</v>
      </c>
      <c r="HG120" s="596" t="s">
        <v>512</v>
      </c>
      <c r="HJ120" s="596" t="s">
        <v>512</v>
      </c>
      <c r="HM120" s="596" t="s">
        <v>512</v>
      </c>
      <c r="HP120" s="668" t="s">
        <v>512</v>
      </c>
      <c r="HS120" s="668" t="s">
        <v>512</v>
      </c>
      <c r="HV120" s="668" t="s">
        <v>512</v>
      </c>
      <c r="IB120" s="535" t="s">
        <v>512</v>
      </c>
      <c r="IC120" s="536" t="s">
        <v>512</v>
      </c>
      <c r="ID120" s="536" t="s">
        <v>512</v>
      </c>
      <c r="IE120" s="536" t="b">
        <v>1</v>
      </c>
    </row>
    <row r="121" spans="66:239">
      <c r="BN121" s="511" t="s">
        <v>512</v>
      </c>
      <c r="CX121" s="511" t="s">
        <v>512</v>
      </c>
      <c r="DR121" s="548" t="s">
        <v>512</v>
      </c>
      <c r="DU121" s="548" t="s">
        <v>512</v>
      </c>
      <c r="DX121" s="548" t="s">
        <v>512</v>
      </c>
      <c r="EA121" s="575" t="s">
        <v>512</v>
      </c>
      <c r="ED121" s="512" t="s">
        <v>512</v>
      </c>
      <c r="EG121" s="512" t="s">
        <v>512</v>
      </c>
      <c r="EJ121" s="512" t="s">
        <v>512</v>
      </c>
      <c r="EM121" s="512" t="s">
        <v>512</v>
      </c>
      <c r="EP121" s="512" t="s">
        <v>512</v>
      </c>
      <c r="ES121" s="512" t="s">
        <v>512</v>
      </c>
      <c r="EV121" s="512" t="s">
        <v>512</v>
      </c>
      <c r="EY121" s="512" t="s">
        <v>512</v>
      </c>
      <c r="FB121" s="512" t="s">
        <v>512</v>
      </c>
      <c r="FE121" s="512" t="s">
        <v>512</v>
      </c>
      <c r="FH121" s="512" t="s">
        <v>512</v>
      </c>
      <c r="FK121" s="512" t="s">
        <v>512</v>
      </c>
      <c r="FN121" s="512" t="s">
        <v>512</v>
      </c>
      <c r="FQ121" s="512" t="s">
        <v>512</v>
      </c>
      <c r="FT121" s="512" t="s">
        <v>512</v>
      </c>
      <c r="FW121" s="512" t="s">
        <v>512</v>
      </c>
      <c r="FZ121" s="512" t="s">
        <v>512</v>
      </c>
      <c r="GC121" s="512" t="s">
        <v>512</v>
      </c>
      <c r="GF121" s="596" t="s">
        <v>512</v>
      </c>
      <c r="GI121" s="512" t="s">
        <v>512</v>
      </c>
      <c r="GL121" s="512" t="s">
        <v>512</v>
      </c>
      <c r="GO121" s="512" t="s">
        <v>512</v>
      </c>
      <c r="GR121" s="512" t="s">
        <v>512</v>
      </c>
      <c r="GU121" s="596" t="s">
        <v>512</v>
      </c>
      <c r="GX121" s="512" t="s">
        <v>512</v>
      </c>
      <c r="HA121" s="548" t="s">
        <v>512</v>
      </c>
      <c r="HD121" s="548" t="s">
        <v>512</v>
      </c>
      <c r="HG121" s="596" t="s">
        <v>512</v>
      </c>
      <c r="HJ121" s="596" t="s">
        <v>512</v>
      </c>
      <c r="HM121" s="596" t="s">
        <v>512</v>
      </c>
      <c r="HP121" s="668" t="s">
        <v>512</v>
      </c>
      <c r="HS121" s="668" t="s">
        <v>512</v>
      </c>
      <c r="HV121" s="668" t="s">
        <v>512</v>
      </c>
      <c r="IB121" s="535" t="s">
        <v>512</v>
      </c>
      <c r="IC121" s="536" t="s">
        <v>512</v>
      </c>
      <c r="ID121" s="536" t="s">
        <v>512</v>
      </c>
      <c r="IE121" s="536" t="b">
        <v>1</v>
      </c>
    </row>
    <row r="122" spans="66:239">
      <c r="BN122" s="511" t="s">
        <v>512</v>
      </c>
      <c r="CX122" s="511" t="s">
        <v>512</v>
      </c>
      <c r="DR122" s="548" t="s">
        <v>512</v>
      </c>
      <c r="DU122" s="548" t="s">
        <v>512</v>
      </c>
      <c r="DX122" s="548" t="s">
        <v>512</v>
      </c>
      <c r="EA122" s="575" t="s">
        <v>512</v>
      </c>
      <c r="ED122" s="512" t="s">
        <v>512</v>
      </c>
      <c r="EG122" s="512" t="s">
        <v>512</v>
      </c>
      <c r="EJ122" s="512" t="s">
        <v>512</v>
      </c>
      <c r="EM122" s="512" t="s">
        <v>512</v>
      </c>
      <c r="EP122" s="512" t="s">
        <v>512</v>
      </c>
      <c r="ES122" s="512" t="s">
        <v>512</v>
      </c>
      <c r="EV122" s="512" t="s">
        <v>512</v>
      </c>
      <c r="EY122" s="512" t="s">
        <v>512</v>
      </c>
      <c r="FB122" s="512" t="s">
        <v>512</v>
      </c>
      <c r="FE122" s="512" t="s">
        <v>512</v>
      </c>
      <c r="FH122" s="512" t="s">
        <v>512</v>
      </c>
      <c r="FK122" s="512" t="s">
        <v>512</v>
      </c>
      <c r="FN122" s="512" t="s">
        <v>512</v>
      </c>
      <c r="FQ122" s="512" t="s">
        <v>512</v>
      </c>
      <c r="FT122" s="512" t="s">
        <v>512</v>
      </c>
      <c r="FW122" s="512" t="s">
        <v>512</v>
      </c>
      <c r="FZ122" s="512" t="s">
        <v>512</v>
      </c>
      <c r="GC122" s="512" t="s">
        <v>512</v>
      </c>
      <c r="GF122" s="596" t="s">
        <v>512</v>
      </c>
      <c r="GI122" s="512" t="s">
        <v>512</v>
      </c>
      <c r="GL122" s="512" t="s">
        <v>512</v>
      </c>
      <c r="GO122" s="512" t="s">
        <v>512</v>
      </c>
      <c r="GR122" s="512" t="s">
        <v>512</v>
      </c>
      <c r="GU122" s="596" t="s">
        <v>512</v>
      </c>
      <c r="GX122" s="512" t="s">
        <v>512</v>
      </c>
      <c r="HA122" s="548" t="s">
        <v>512</v>
      </c>
      <c r="HD122" s="548" t="s">
        <v>512</v>
      </c>
      <c r="HG122" s="596" t="s">
        <v>512</v>
      </c>
      <c r="HJ122" s="596" t="s">
        <v>512</v>
      </c>
      <c r="HM122" s="596" t="s">
        <v>512</v>
      </c>
      <c r="HP122" s="668" t="s">
        <v>512</v>
      </c>
      <c r="HS122" s="668" t="s">
        <v>512</v>
      </c>
      <c r="HV122" s="668" t="s">
        <v>512</v>
      </c>
      <c r="IB122" s="535" t="s">
        <v>512</v>
      </c>
      <c r="IC122" s="536" t="s">
        <v>512</v>
      </c>
      <c r="ID122" s="536" t="s">
        <v>512</v>
      </c>
      <c r="IE122" s="536" t="b">
        <v>1</v>
      </c>
    </row>
    <row r="123" spans="66:239">
      <c r="BN123" s="511" t="s">
        <v>512</v>
      </c>
      <c r="CX123" s="511" t="s">
        <v>512</v>
      </c>
      <c r="DR123" s="548" t="s">
        <v>512</v>
      </c>
      <c r="DU123" s="548" t="s">
        <v>512</v>
      </c>
      <c r="DX123" s="548" t="s">
        <v>512</v>
      </c>
      <c r="EA123" s="575" t="s">
        <v>512</v>
      </c>
      <c r="ED123" s="512" t="s">
        <v>512</v>
      </c>
      <c r="EG123" s="512" t="s">
        <v>512</v>
      </c>
      <c r="EJ123" s="512" t="s">
        <v>512</v>
      </c>
      <c r="EM123" s="512" t="s">
        <v>512</v>
      </c>
      <c r="EP123" s="512" t="s">
        <v>512</v>
      </c>
      <c r="ES123" s="512" t="s">
        <v>512</v>
      </c>
      <c r="EV123" s="512" t="s">
        <v>512</v>
      </c>
      <c r="EY123" s="512" t="s">
        <v>512</v>
      </c>
      <c r="FB123" s="512" t="s">
        <v>512</v>
      </c>
      <c r="FE123" s="512" t="s">
        <v>512</v>
      </c>
      <c r="FH123" s="512" t="s">
        <v>512</v>
      </c>
      <c r="FK123" s="512" t="s">
        <v>512</v>
      </c>
      <c r="FN123" s="512" t="s">
        <v>512</v>
      </c>
      <c r="FQ123" s="512" t="s">
        <v>512</v>
      </c>
      <c r="FT123" s="512" t="s">
        <v>512</v>
      </c>
      <c r="FW123" s="512" t="s">
        <v>512</v>
      </c>
      <c r="FZ123" s="512" t="s">
        <v>512</v>
      </c>
      <c r="GC123" s="512" t="s">
        <v>512</v>
      </c>
      <c r="GF123" s="596" t="s">
        <v>512</v>
      </c>
      <c r="GI123" s="512" t="s">
        <v>512</v>
      </c>
      <c r="GL123" s="512" t="s">
        <v>512</v>
      </c>
      <c r="GO123" s="512" t="s">
        <v>512</v>
      </c>
      <c r="GR123" s="512" t="s">
        <v>512</v>
      </c>
      <c r="GU123" s="596" t="s">
        <v>512</v>
      </c>
      <c r="GX123" s="512" t="s">
        <v>512</v>
      </c>
      <c r="HA123" s="548" t="s">
        <v>512</v>
      </c>
      <c r="HD123" s="548" t="s">
        <v>512</v>
      </c>
      <c r="HG123" s="596" t="s">
        <v>512</v>
      </c>
      <c r="HJ123" s="596" t="s">
        <v>512</v>
      </c>
      <c r="HM123" s="596" t="s">
        <v>512</v>
      </c>
      <c r="HP123" s="668" t="s">
        <v>512</v>
      </c>
      <c r="HS123" s="668" t="s">
        <v>512</v>
      </c>
      <c r="HV123" s="668" t="s">
        <v>512</v>
      </c>
      <c r="IB123" s="535" t="s">
        <v>512</v>
      </c>
      <c r="IC123" s="536" t="s">
        <v>512</v>
      </c>
      <c r="ID123" s="536" t="s">
        <v>512</v>
      </c>
      <c r="IE123" s="536" t="b">
        <v>1</v>
      </c>
    </row>
    <row r="124" spans="66:239">
      <c r="BN124" s="511" t="s">
        <v>512</v>
      </c>
      <c r="CX124" s="511" t="s">
        <v>512</v>
      </c>
      <c r="DR124" s="548" t="s">
        <v>512</v>
      </c>
      <c r="DU124" s="548" t="s">
        <v>512</v>
      </c>
      <c r="DX124" s="548" t="s">
        <v>512</v>
      </c>
      <c r="EA124" s="575" t="s">
        <v>512</v>
      </c>
      <c r="ED124" s="512" t="s">
        <v>512</v>
      </c>
      <c r="EG124" s="512" t="s">
        <v>512</v>
      </c>
      <c r="EJ124" s="512" t="s">
        <v>512</v>
      </c>
      <c r="EM124" s="512" t="s">
        <v>512</v>
      </c>
      <c r="EP124" s="512" t="s">
        <v>512</v>
      </c>
      <c r="ES124" s="512" t="s">
        <v>512</v>
      </c>
      <c r="EV124" s="512" t="s">
        <v>512</v>
      </c>
      <c r="EY124" s="512" t="s">
        <v>512</v>
      </c>
      <c r="FB124" s="512" t="s">
        <v>512</v>
      </c>
      <c r="FE124" s="512" t="s">
        <v>512</v>
      </c>
      <c r="FH124" s="512" t="s">
        <v>512</v>
      </c>
      <c r="FK124" s="512" t="s">
        <v>512</v>
      </c>
      <c r="FN124" s="512" t="s">
        <v>512</v>
      </c>
      <c r="FQ124" s="512" t="s">
        <v>512</v>
      </c>
      <c r="FT124" s="512" t="s">
        <v>512</v>
      </c>
      <c r="FW124" s="512" t="s">
        <v>512</v>
      </c>
      <c r="FZ124" s="512" t="s">
        <v>512</v>
      </c>
      <c r="GC124" s="512" t="s">
        <v>512</v>
      </c>
      <c r="GF124" s="596" t="s">
        <v>512</v>
      </c>
      <c r="GI124" s="512" t="s">
        <v>512</v>
      </c>
      <c r="GL124" s="512" t="s">
        <v>512</v>
      </c>
      <c r="GO124" s="512" t="s">
        <v>512</v>
      </c>
      <c r="GR124" s="512" t="s">
        <v>512</v>
      </c>
      <c r="GU124" s="596" t="s">
        <v>512</v>
      </c>
      <c r="GX124" s="512" t="s">
        <v>512</v>
      </c>
      <c r="HA124" s="548" t="s">
        <v>512</v>
      </c>
      <c r="HD124" s="548" t="s">
        <v>512</v>
      </c>
      <c r="HG124" s="596" t="s">
        <v>512</v>
      </c>
      <c r="HJ124" s="596" t="s">
        <v>512</v>
      </c>
      <c r="HM124" s="596" t="s">
        <v>512</v>
      </c>
      <c r="HP124" s="668" t="s">
        <v>512</v>
      </c>
      <c r="HS124" s="668" t="s">
        <v>512</v>
      </c>
      <c r="HV124" s="668" t="s">
        <v>512</v>
      </c>
      <c r="IB124" s="535" t="s">
        <v>512</v>
      </c>
      <c r="IC124" s="536" t="s">
        <v>512</v>
      </c>
      <c r="ID124" s="536" t="s">
        <v>512</v>
      </c>
      <c r="IE124" s="536" t="b">
        <v>1</v>
      </c>
    </row>
    <row r="125" spans="66:239">
      <c r="BN125" s="511" t="s">
        <v>512</v>
      </c>
      <c r="CX125" s="511" t="s">
        <v>512</v>
      </c>
      <c r="DR125" s="548" t="s">
        <v>512</v>
      </c>
      <c r="DU125" s="548" t="s">
        <v>512</v>
      </c>
      <c r="DX125" s="548" t="s">
        <v>512</v>
      </c>
      <c r="EA125" s="575" t="s">
        <v>512</v>
      </c>
      <c r="ED125" s="512" t="s">
        <v>512</v>
      </c>
      <c r="EG125" s="512" t="s">
        <v>512</v>
      </c>
      <c r="EJ125" s="512" t="s">
        <v>512</v>
      </c>
      <c r="EM125" s="512" t="s">
        <v>512</v>
      </c>
      <c r="EP125" s="512" t="s">
        <v>512</v>
      </c>
      <c r="ES125" s="512" t="s">
        <v>512</v>
      </c>
      <c r="EV125" s="512" t="s">
        <v>512</v>
      </c>
      <c r="EY125" s="512" t="s">
        <v>512</v>
      </c>
      <c r="FB125" s="512" t="s">
        <v>512</v>
      </c>
      <c r="FE125" s="512" t="s">
        <v>512</v>
      </c>
      <c r="FH125" s="512" t="s">
        <v>512</v>
      </c>
      <c r="FK125" s="512" t="s">
        <v>512</v>
      </c>
      <c r="FN125" s="512" t="s">
        <v>512</v>
      </c>
      <c r="FQ125" s="512" t="s">
        <v>512</v>
      </c>
      <c r="FT125" s="512" t="s">
        <v>512</v>
      </c>
      <c r="FW125" s="512" t="s">
        <v>512</v>
      </c>
      <c r="FZ125" s="512" t="s">
        <v>512</v>
      </c>
      <c r="GC125" s="512" t="s">
        <v>512</v>
      </c>
      <c r="GF125" s="596" t="s">
        <v>512</v>
      </c>
      <c r="GI125" s="512" t="s">
        <v>512</v>
      </c>
      <c r="GL125" s="512" t="s">
        <v>512</v>
      </c>
      <c r="GO125" s="512" t="s">
        <v>512</v>
      </c>
      <c r="GR125" s="512" t="s">
        <v>512</v>
      </c>
      <c r="GU125" s="596" t="s">
        <v>512</v>
      </c>
      <c r="GX125" s="512" t="s">
        <v>512</v>
      </c>
      <c r="HA125" s="548" t="s">
        <v>512</v>
      </c>
      <c r="HD125" s="548" t="s">
        <v>512</v>
      </c>
      <c r="HG125" s="596" t="s">
        <v>512</v>
      </c>
      <c r="HJ125" s="596" t="s">
        <v>512</v>
      </c>
      <c r="HM125" s="596" t="s">
        <v>512</v>
      </c>
      <c r="HP125" s="668" t="s">
        <v>512</v>
      </c>
      <c r="HS125" s="668" t="s">
        <v>512</v>
      </c>
      <c r="HV125" s="668" t="s">
        <v>512</v>
      </c>
      <c r="IB125" s="535" t="s">
        <v>512</v>
      </c>
      <c r="IC125" s="536" t="s">
        <v>512</v>
      </c>
      <c r="ID125" s="536" t="s">
        <v>512</v>
      </c>
      <c r="IE125" s="536" t="b">
        <v>1</v>
      </c>
    </row>
    <row r="126" spans="66:239">
      <c r="BN126" s="511" t="s">
        <v>512</v>
      </c>
      <c r="CX126" s="511" t="s">
        <v>512</v>
      </c>
      <c r="DR126" s="548" t="s">
        <v>512</v>
      </c>
      <c r="DU126" s="548" t="s">
        <v>512</v>
      </c>
      <c r="DX126" s="548" t="s">
        <v>512</v>
      </c>
      <c r="EA126" s="575" t="s">
        <v>512</v>
      </c>
      <c r="ED126" s="512" t="s">
        <v>512</v>
      </c>
      <c r="EG126" s="512" t="s">
        <v>512</v>
      </c>
      <c r="EJ126" s="512" t="s">
        <v>512</v>
      </c>
      <c r="EM126" s="512" t="s">
        <v>512</v>
      </c>
      <c r="EP126" s="512" t="s">
        <v>512</v>
      </c>
      <c r="ES126" s="512" t="s">
        <v>512</v>
      </c>
      <c r="EV126" s="512" t="s">
        <v>512</v>
      </c>
      <c r="EY126" s="512" t="s">
        <v>512</v>
      </c>
      <c r="FB126" s="512" t="s">
        <v>512</v>
      </c>
      <c r="FE126" s="512" t="s">
        <v>512</v>
      </c>
      <c r="FH126" s="512" t="s">
        <v>512</v>
      </c>
      <c r="FK126" s="512" t="s">
        <v>512</v>
      </c>
      <c r="FN126" s="512" t="s">
        <v>512</v>
      </c>
      <c r="FQ126" s="512" t="s">
        <v>512</v>
      </c>
      <c r="FT126" s="512" t="s">
        <v>512</v>
      </c>
      <c r="FW126" s="512" t="s">
        <v>512</v>
      </c>
      <c r="FZ126" s="512" t="s">
        <v>512</v>
      </c>
      <c r="GC126" s="512" t="s">
        <v>512</v>
      </c>
      <c r="GF126" s="596" t="s">
        <v>512</v>
      </c>
      <c r="GI126" s="512" t="s">
        <v>512</v>
      </c>
      <c r="GL126" s="512" t="s">
        <v>512</v>
      </c>
      <c r="GO126" s="512" t="s">
        <v>512</v>
      </c>
      <c r="GR126" s="512" t="s">
        <v>512</v>
      </c>
      <c r="GU126" s="596" t="s">
        <v>512</v>
      </c>
      <c r="GX126" s="512" t="s">
        <v>512</v>
      </c>
      <c r="HA126" s="548" t="s">
        <v>512</v>
      </c>
      <c r="HD126" s="548" t="s">
        <v>512</v>
      </c>
      <c r="HG126" s="596" t="s">
        <v>512</v>
      </c>
      <c r="HJ126" s="596" t="s">
        <v>512</v>
      </c>
      <c r="HM126" s="596" t="s">
        <v>512</v>
      </c>
      <c r="HP126" s="668" t="s">
        <v>512</v>
      </c>
      <c r="HS126" s="668" t="s">
        <v>512</v>
      </c>
      <c r="HV126" s="668" t="s">
        <v>512</v>
      </c>
      <c r="IB126" s="535" t="s">
        <v>512</v>
      </c>
      <c r="IC126" s="536" t="s">
        <v>512</v>
      </c>
      <c r="ID126" s="536" t="s">
        <v>512</v>
      </c>
      <c r="IE126" s="536" t="b">
        <v>1</v>
      </c>
    </row>
    <row r="127" spans="66:239">
      <c r="BN127" s="511" t="s">
        <v>512</v>
      </c>
      <c r="CX127" s="511" t="s">
        <v>512</v>
      </c>
      <c r="DR127" s="548" t="s">
        <v>512</v>
      </c>
      <c r="DU127" s="548" t="s">
        <v>512</v>
      </c>
      <c r="DX127" s="548" t="s">
        <v>512</v>
      </c>
      <c r="EA127" s="575" t="s">
        <v>512</v>
      </c>
      <c r="ED127" s="512" t="s">
        <v>512</v>
      </c>
      <c r="EG127" s="512" t="s">
        <v>512</v>
      </c>
      <c r="EJ127" s="512" t="s">
        <v>512</v>
      </c>
      <c r="EM127" s="512" t="s">
        <v>512</v>
      </c>
      <c r="EP127" s="512" t="s">
        <v>512</v>
      </c>
      <c r="ES127" s="512" t="s">
        <v>512</v>
      </c>
      <c r="EV127" s="512" t="s">
        <v>512</v>
      </c>
      <c r="EY127" s="512" t="s">
        <v>512</v>
      </c>
      <c r="FB127" s="512" t="s">
        <v>512</v>
      </c>
      <c r="FE127" s="512" t="s">
        <v>512</v>
      </c>
      <c r="FH127" s="512" t="s">
        <v>512</v>
      </c>
      <c r="FK127" s="512" t="s">
        <v>512</v>
      </c>
      <c r="FN127" s="512" t="s">
        <v>512</v>
      </c>
      <c r="FQ127" s="512" t="s">
        <v>512</v>
      </c>
      <c r="FT127" s="512" t="s">
        <v>512</v>
      </c>
      <c r="FW127" s="512" t="s">
        <v>512</v>
      </c>
      <c r="FZ127" s="512" t="s">
        <v>512</v>
      </c>
      <c r="GC127" s="512" t="s">
        <v>512</v>
      </c>
      <c r="GF127" s="596" t="s">
        <v>512</v>
      </c>
      <c r="GI127" s="512" t="s">
        <v>512</v>
      </c>
      <c r="GL127" s="512" t="s">
        <v>512</v>
      </c>
      <c r="GO127" s="512" t="s">
        <v>512</v>
      </c>
      <c r="GR127" s="512" t="s">
        <v>512</v>
      </c>
      <c r="GU127" s="596" t="s">
        <v>512</v>
      </c>
      <c r="GX127" s="512" t="s">
        <v>512</v>
      </c>
      <c r="HA127" s="548" t="s">
        <v>512</v>
      </c>
      <c r="HD127" s="548" t="s">
        <v>512</v>
      </c>
      <c r="HG127" s="596" t="s">
        <v>512</v>
      </c>
      <c r="HJ127" s="596" t="s">
        <v>512</v>
      </c>
      <c r="HM127" s="596" t="s">
        <v>512</v>
      </c>
      <c r="HP127" s="668" t="s">
        <v>512</v>
      </c>
      <c r="HS127" s="668" t="s">
        <v>512</v>
      </c>
      <c r="HV127" s="668" t="s">
        <v>512</v>
      </c>
      <c r="IB127" s="535" t="s">
        <v>512</v>
      </c>
      <c r="IC127" s="536" t="s">
        <v>512</v>
      </c>
      <c r="ID127" s="536" t="s">
        <v>512</v>
      </c>
      <c r="IE127" s="536" t="b">
        <v>1</v>
      </c>
    </row>
    <row r="128" spans="66:239">
      <c r="BN128" s="511" t="s">
        <v>512</v>
      </c>
      <c r="CX128" s="511" t="s">
        <v>512</v>
      </c>
      <c r="DR128" s="548" t="s">
        <v>512</v>
      </c>
      <c r="DU128" s="548" t="s">
        <v>512</v>
      </c>
      <c r="DX128" s="548" t="s">
        <v>512</v>
      </c>
      <c r="EA128" s="575" t="s">
        <v>512</v>
      </c>
      <c r="ED128" s="512" t="s">
        <v>512</v>
      </c>
      <c r="EG128" s="512" t="s">
        <v>512</v>
      </c>
      <c r="EJ128" s="512" t="s">
        <v>512</v>
      </c>
      <c r="EM128" s="512" t="s">
        <v>512</v>
      </c>
      <c r="EP128" s="512" t="s">
        <v>512</v>
      </c>
      <c r="ES128" s="512" t="s">
        <v>512</v>
      </c>
      <c r="EV128" s="512" t="s">
        <v>512</v>
      </c>
      <c r="EY128" s="512" t="s">
        <v>512</v>
      </c>
      <c r="FB128" s="512" t="s">
        <v>512</v>
      </c>
      <c r="FE128" s="512" t="s">
        <v>512</v>
      </c>
      <c r="FH128" s="512" t="s">
        <v>512</v>
      </c>
      <c r="FK128" s="512" t="s">
        <v>512</v>
      </c>
      <c r="FN128" s="512" t="s">
        <v>512</v>
      </c>
      <c r="FQ128" s="512" t="s">
        <v>512</v>
      </c>
      <c r="FT128" s="512" t="s">
        <v>512</v>
      </c>
      <c r="FW128" s="512" t="s">
        <v>512</v>
      </c>
      <c r="FZ128" s="512" t="s">
        <v>512</v>
      </c>
      <c r="GC128" s="512" t="s">
        <v>512</v>
      </c>
      <c r="GF128" s="596" t="s">
        <v>512</v>
      </c>
      <c r="GI128" s="512" t="s">
        <v>512</v>
      </c>
      <c r="GL128" s="512" t="s">
        <v>512</v>
      </c>
      <c r="GO128" s="512" t="s">
        <v>512</v>
      </c>
      <c r="GR128" s="512" t="s">
        <v>512</v>
      </c>
      <c r="GU128" s="596" t="s">
        <v>512</v>
      </c>
      <c r="GX128" s="512" t="s">
        <v>512</v>
      </c>
      <c r="HA128" s="548" t="s">
        <v>512</v>
      </c>
      <c r="HD128" s="548" t="s">
        <v>512</v>
      </c>
      <c r="HG128" s="596" t="s">
        <v>512</v>
      </c>
      <c r="HJ128" s="596" t="s">
        <v>512</v>
      </c>
      <c r="HM128" s="596" t="s">
        <v>512</v>
      </c>
      <c r="HP128" s="668" t="s">
        <v>512</v>
      </c>
      <c r="HS128" s="668" t="s">
        <v>512</v>
      </c>
      <c r="HV128" s="668" t="s">
        <v>512</v>
      </c>
      <c r="IB128" s="535" t="s">
        <v>512</v>
      </c>
      <c r="IC128" s="536" t="s">
        <v>512</v>
      </c>
      <c r="ID128" s="536" t="s">
        <v>512</v>
      </c>
      <c r="IE128" s="536" t="b">
        <v>1</v>
      </c>
    </row>
    <row r="129" spans="66:239">
      <c r="BN129" s="511" t="s">
        <v>512</v>
      </c>
      <c r="CX129" s="511" t="s">
        <v>512</v>
      </c>
      <c r="DR129" s="548" t="s">
        <v>512</v>
      </c>
      <c r="DU129" s="548" t="s">
        <v>512</v>
      </c>
      <c r="DX129" s="548" t="s">
        <v>512</v>
      </c>
      <c r="EA129" s="575" t="s">
        <v>512</v>
      </c>
      <c r="ED129" s="512" t="s">
        <v>512</v>
      </c>
      <c r="EG129" s="512" t="s">
        <v>512</v>
      </c>
      <c r="EJ129" s="512" t="s">
        <v>512</v>
      </c>
      <c r="EM129" s="512" t="s">
        <v>512</v>
      </c>
      <c r="EP129" s="512" t="s">
        <v>512</v>
      </c>
      <c r="ES129" s="512" t="s">
        <v>512</v>
      </c>
      <c r="EV129" s="512" t="s">
        <v>512</v>
      </c>
      <c r="EY129" s="512" t="s">
        <v>512</v>
      </c>
      <c r="FB129" s="512" t="s">
        <v>512</v>
      </c>
      <c r="FE129" s="512" t="s">
        <v>512</v>
      </c>
      <c r="FH129" s="512" t="s">
        <v>512</v>
      </c>
      <c r="FK129" s="512" t="s">
        <v>512</v>
      </c>
      <c r="FN129" s="512" t="s">
        <v>512</v>
      </c>
      <c r="FQ129" s="512" t="s">
        <v>512</v>
      </c>
      <c r="FT129" s="512" t="s">
        <v>512</v>
      </c>
      <c r="FW129" s="512" t="s">
        <v>512</v>
      </c>
      <c r="FZ129" s="512" t="s">
        <v>512</v>
      </c>
      <c r="GC129" s="512" t="s">
        <v>512</v>
      </c>
      <c r="GF129" s="596" t="s">
        <v>512</v>
      </c>
      <c r="GI129" s="512" t="s">
        <v>512</v>
      </c>
      <c r="GL129" s="512" t="s">
        <v>512</v>
      </c>
      <c r="GO129" s="512" t="s">
        <v>512</v>
      </c>
      <c r="GR129" s="512" t="s">
        <v>512</v>
      </c>
      <c r="GU129" s="596" t="s">
        <v>512</v>
      </c>
      <c r="GX129" s="512" t="s">
        <v>512</v>
      </c>
      <c r="HA129" s="548" t="s">
        <v>512</v>
      </c>
      <c r="HD129" s="548" t="s">
        <v>512</v>
      </c>
      <c r="HG129" s="596" t="s">
        <v>512</v>
      </c>
      <c r="HJ129" s="596" t="s">
        <v>512</v>
      </c>
      <c r="HM129" s="596" t="s">
        <v>512</v>
      </c>
      <c r="HP129" s="668" t="s">
        <v>512</v>
      </c>
      <c r="HS129" s="668" t="s">
        <v>512</v>
      </c>
      <c r="HV129" s="668" t="s">
        <v>512</v>
      </c>
      <c r="IB129" s="535" t="s">
        <v>512</v>
      </c>
      <c r="IC129" s="536" t="s">
        <v>512</v>
      </c>
      <c r="ID129" s="536" t="s">
        <v>512</v>
      </c>
      <c r="IE129" s="536" t="b">
        <v>1</v>
      </c>
    </row>
    <row r="130" spans="66:239">
      <c r="BN130" s="511" t="s">
        <v>512</v>
      </c>
      <c r="CX130" s="511" t="s">
        <v>512</v>
      </c>
      <c r="DR130" s="548" t="s">
        <v>512</v>
      </c>
      <c r="DU130" s="548" t="s">
        <v>512</v>
      </c>
      <c r="DX130" s="548" t="s">
        <v>512</v>
      </c>
      <c r="EA130" s="575" t="s">
        <v>512</v>
      </c>
      <c r="ED130" s="512" t="s">
        <v>512</v>
      </c>
      <c r="EG130" s="512" t="s">
        <v>512</v>
      </c>
      <c r="EJ130" s="512" t="s">
        <v>512</v>
      </c>
      <c r="EM130" s="512" t="s">
        <v>512</v>
      </c>
      <c r="EP130" s="512" t="s">
        <v>512</v>
      </c>
      <c r="ES130" s="512" t="s">
        <v>512</v>
      </c>
      <c r="EV130" s="512" t="s">
        <v>512</v>
      </c>
      <c r="EY130" s="512" t="s">
        <v>512</v>
      </c>
      <c r="FB130" s="512" t="s">
        <v>512</v>
      </c>
      <c r="FE130" s="512" t="s">
        <v>512</v>
      </c>
      <c r="FH130" s="512" t="s">
        <v>512</v>
      </c>
      <c r="FK130" s="512" t="s">
        <v>512</v>
      </c>
      <c r="FN130" s="512" t="s">
        <v>512</v>
      </c>
      <c r="FQ130" s="512" t="s">
        <v>512</v>
      </c>
      <c r="FT130" s="512" t="s">
        <v>512</v>
      </c>
      <c r="FW130" s="512" t="s">
        <v>512</v>
      </c>
      <c r="FZ130" s="512" t="s">
        <v>512</v>
      </c>
      <c r="GC130" s="512" t="s">
        <v>512</v>
      </c>
      <c r="GF130" s="596" t="s">
        <v>512</v>
      </c>
      <c r="GI130" s="512" t="s">
        <v>512</v>
      </c>
      <c r="GL130" s="512" t="s">
        <v>512</v>
      </c>
      <c r="GO130" s="512" t="s">
        <v>512</v>
      </c>
      <c r="GR130" s="512" t="s">
        <v>512</v>
      </c>
      <c r="GU130" s="596" t="s">
        <v>512</v>
      </c>
      <c r="GX130" s="512" t="s">
        <v>512</v>
      </c>
      <c r="HA130" s="548" t="s">
        <v>512</v>
      </c>
      <c r="HD130" s="548" t="s">
        <v>512</v>
      </c>
      <c r="HG130" s="596" t="s">
        <v>512</v>
      </c>
      <c r="HJ130" s="596" t="s">
        <v>512</v>
      </c>
      <c r="HM130" s="596" t="s">
        <v>512</v>
      </c>
      <c r="HP130" s="668" t="s">
        <v>512</v>
      </c>
      <c r="HS130" s="668" t="s">
        <v>512</v>
      </c>
      <c r="HV130" s="668" t="s">
        <v>512</v>
      </c>
      <c r="IB130" s="535" t="s">
        <v>512</v>
      </c>
      <c r="IC130" s="536" t="s">
        <v>512</v>
      </c>
      <c r="ID130" s="536" t="s">
        <v>512</v>
      </c>
      <c r="IE130" s="536" t="b">
        <v>1</v>
      </c>
    </row>
    <row r="131" spans="66:239">
      <c r="BN131" s="511" t="s">
        <v>512</v>
      </c>
      <c r="CX131" s="511" t="s">
        <v>512</v>
      </c>
      <c r="DR131" s="548" t="s">
        <v>512</v>
      </c>
      <c r="DU131" s="548" t="s">
        <v>512</v>
      </c>
      <c r="DX131" s="548" t="s">
        <v>512</v>
      </c>
      <c r="EA131" s="575" t="s">
        <v>512</v>
      </c>
      <c r="ED131" s="512" t="s">
        <v>512</v>
      </c>
      <c r="EG131" s="512" t="s">
        <v>512</v>
      </c>
      <c r="EJ131" s="512" t="s">
        <v>512</v>
      </c>
      <c r="EM131" s="512" t="s">
        <v>512</v>
      </c>
      <c r="EP131" s="512" t="s">
        <v>512</v>
      </c>
      <c r="ES131" s="512" t="s">
        <v>512</v>
      </c>
      <c r="EV131" s="512" t="s">
        <v>512</v>
      </c>
      <c r="EY131" s="512" t="s">
        <v>512</v>
      </c>
      <c r="FB131" s="512" t="s">
        <v>512</v>
      </c>
      <c r="FE131" s="512" t="s">
        <v>512</v>
      </c>
      <c r="FH131" s="512" t="s">
        <v>512</v>
      </c>
      <c r="FK131" s="512" t="s">
        <v>512</v>
      </c>
      <c r="FN131" s="512" t="s">
        <v>512</v>
      </c>
      <c r="FQ131" s="512" t="s">
        <v>512</v>
      </c>
      <c r="FT131" s="512" t="s">
        <v>512</v>
      </c>
      <c r="FW131" s="512" t="s">
        <v>512</v>
      </c>
      <c r="FZ131" s="512" t="s">
        <v>512</v>
      </c>
      <c r="GC131" s="512" t="s">
        <v>512</v>
      </c>
      <c r="GF131" s="596" t="s">
        <v>512</v>
      </c>
      <c r="GI131" s="512" t="s">
        <v>512</v>
      </c>
      <c r="GL131" s="512" t="s">
        <v>512</v>
      </c>
      <c r="GO131" s="512" t="s">
        <v>512</v>
      </c>
      <c r="GR131" s="512" t="s">
        <v>512</v>
      </c>
      <c r="GU131" s="596" t="s">
        <v>512</v>
      </c>
      <c r="GX131" s="512" t="s">
        <v>512</v>
      </c>
      <c r="HA131" s="548" t="s">
        <v>512</v>
      </c>
      <c r="HD131" s="548" t="s">
        <v>512</v>
      </c>
      <c r="HG131" s="596" t="s">
        <v>512</v>
      </c>
      <c r="HJ131" s="596" t="s">
        <v>512</v>
      </c>
      <c r="HM131" s="596" t="s">
        <v>512</v>
      </c>
      <c r="HP131" s="668" t="s">
        <v>512</v>
      </c>
      <c r="HS131" s="668" t="s">
        <v>512</v>
      </c>
      <c r="HV131" s="668" t="s">
        <v>512</v>
      </c>
      <c r="IB131" s="535" t="s">
        <v>512</v>
      </c>
      <c r="IC131" s="536" t="s">
        <v>512</v>
      </c>
      <c r="ID131" s="536" t="s">
        <v>512</v>
      </c>
      <c r="IE131" s="536" t="b">
        <v>1</v>
      </c>
    </row>
    <row r="132" spans="66:239">
      <c r="BN132" s="511" t="s">
        <v>512</v>
      </c>
      <c r="CX132" s="511" t="s">
        <v>512</v>
      </c>
      <c r="DR132" s="548" t="s">
        <v>512</v>
      </c>
      <c r="DU132" s="548" t="s">
        <v>512</v>
      </c>
      <c r="DX132" s="548" t="s">
        <v>512</v>
      </c>
      <c r="EA132" s="575" t="s">
        <v>512</v>
      </c>
      <c r="ED132" s="512" t="s">
        <v>512</v>
      </c>
      <c r="EG132" s="512" t="s">
        <v>512</v>
      </c>
      <c r="EJ132" s="512" t="s">
        <v>512</v>
      </c>
      <c r="EM132" s="512" t="s">
        <v>512</v>
      </c>
      <c r="EP132" s="512" t="s">
        <v>512</v>
      </c>
      <c r="ES132" s="512" t="s">
        <v>512</v>
      </c>
      <c r="EV132" s="512" t="s">
        <v>512</v>
      </c>
      <c r="EY132" s="512" t="s">
        <v>512</v>
      </c>
      <c r="FB132" s="512" t="s">
        <v>512</v>
      </c>
      <c r="FE132" s="512" t="s">
        <v>512</v>
      </c>
      <c r="FH132" s="512" t="s">
        <v>512</v>
      </c>
      <c r="FK132" s="512" t="s">
        <v>512</v>
      </c>
      <c r="FN132" s="512" t="s">
        <v>512</v>
      </c>
      <c r="FQ132" s="512" t="s">
        <v>512</v>
      </c>
      <c r="FT132" s="512" t="s">
        <v>512</v>
      </c>
      <c r="FW132" s="512" t="s">
        <v>512</v>
      </c>
      <c r="FZ132" s="512" t="s">
        <v>512</v>
      </c>
      <c r="GC132" s="512" t="s">
        <v>512</v>
      </c>
      <c r="GF132" s="596" t="s">
        <v>512</v>
      </c>
      <c r="GI132" s="512" t="s">
        <v>512</v>
      </c>
      <c r="GL132" s="512" t="s">
        <v>512</v>
      </c>
      <c r="GO132" s="512" t="s">
        <v>512</v>
      </c>
      <c r="GR132" s="512" t="s">
        <v>512</v>
      </c>
      <c r="GU132" s="596" t="s">
        <v>512</v>
      </c>
      <c r="GX132" s="512" t="s">
        <v>512</v>
      </c>
      <c r="HA132" s="548" t="s">
        <v>512</v>
      </c>
      <c r="HD132" s="548" t="s">
        <v>512</v>
      </c>
      <c r="HG132" s="596" t="s">
        <v>512</v>
      </c>
      <c r="HJ132" s="596" t="s">
        <v>512</v>
      </c>
      <c r="HM132" s="596" t="s">
        <v>512</v>
      </c>
      <c r="HP132" s="668" t="s">
        <v>512</v>
      </c>
      <c r="HS132" s="668" t="s">
        <v>512</v>
      </c>
      <c r="HV132" s="668" t="s">
        <v>512</v>
      </c>
      <c r="IB132" s="535" t="s">
        <v>512</v>
      </c>
      <c r="IC132" s="536" t="s">
        <v>512</v>
      </c>
      <c r="ID132" s="536" t="s">
        <v>512</v>
      </c>
      <c r="IE132" s="536" t="b">
        <v>1</v>
      </c>
    </row>
    <row r="133" spans="66:239">
      <c r="BN133" s="511" t="s">
        <v>512</v>
      </c>
      <c r="CX133" s="511" t="s">
        <v>512</v>
      </c>
      <c r="DR133" s="548" t="s">
        <v>512</v>
      </c>
      <c r="DU133" s="548" t="s">
        <v>512</v>
      </c>
      <c r="DX133" s="548" t="s">
        <v>512</v>
      </c>
      <c r="EA133" s="575" t="s">
        <v>512</v>
      </c>
      <c r="ED133" s="512" t="s">
        <v>512</v>
      </c>
      <c r="EG133" s="512" t="s">
        <v>512</v>
      </c>
      <c r="EJ133" s="512" t="s">
        <v>512</v>
      </c>
      <c r="EM133" s="512" t="s">
        <v>512</v>
      </c>
      <c r="EP133" s="512" t="s">
        <v>512</v>
      </c>
      <c r="ES133" s="512" t="s">
        <v>512</v>
      </c>
      <c r="EV133" s="512" t="s">
        <v>512</v>
      </c>
      <c r="EY133" s="512" t="s">
        <v>512</v>
      </c>
      <c r="FB133" s="512" t="s">
        <v>512</v>
      </c>
      <c r="FE133" s="512" t="s">
        <v>512</v>
      </c>
      <c r="FH133" s="512" t="s">
        <v>512</v>
      </c>
      <c r="FK133" s="512" t="s">
        <v>512</v>
      </c>
      <c r="FN133" s="512" t="s">
        <v>512</v>
      </c>
      <c r="FQ133" s="512" t="s">
        <v>512</v>
      </c>
      <c r="FT133" s="512" t="s">
        <v>512</v>
      </c>
      <c r="FW133" s="512" t="s">
        <v>512</v>
      </c>
      <c r="FZ133" s="512" t="s">
        <v>512</v>
      </c>
      <c r="GC133" s="512" t="s">
        <v>512</v>
      </c>
      <c r="GF133" s="596" t="s">
        <v>512</v>
      </c>
      <c r="GI133" s="512" t="s">
        <v>512</v>
      </c>
      <c r="GL133" s="512" t="s">
        <v>512</v>
      </c>
      <c r="GO133" s="512" t="s">
        <v>512</v>
      </c>
      <c r="GR133" s="512" t="s">
        <v>512</v>
      </c>
      <c r="GU133" s="596" t="s">
        <v>512</v>
      </c>
      <c r="GX133" s="512" t="s">
        <v>512</v>
      </c>
      <c r="HA133" s="548" t="s">
        <v>512</v>
      </c>
      <c r="HD133" s="548" t="s">
        <v>512</v>
      </c>
      <c r="HG133" s="596" t="s">
        <v>512</v>
      </c>
      <c r="HJ133" s="596" t="s">
        <v>512</v>
      </c>
      <c r="HM133" s="596" t="s">
        <v>512</v>
      </c>
      <c r="HP133" s="668" t="s">
        <v>512</v>
      </c>
      <c r="HS133" s="668" t="s">
        <v>512</v>
      </c>
      <c r="HV133" s="668" t="s">
        <v>512</v>
      </c>
      <c r="IB133" s="535" t="s">
        <v>512</v>
      </c>
      <c r="IC133" s="536" t="s">
        <v>512</v>
      </c>
      <c r="ID133" s="536" t="s">
        <v>512</v>
      </c>
      <c r="IE133" s="536" t="b">
        <v>1</v>
      </c>
    </row>
    <row r="134" spans="66:239">
      <c r="BN134" s="511" t="s">
        <v>512</v>
      </c>
      <c r="CX134" s="511" t="s">
        <v>512</v>
      </c>
      <c r="DR134" s="548" t="s">
        <v>512</v>
      </c>
      <c r="DU134" s="548" t="s">
        <v>512</v>
      </c>
      <c r="DX134" s="548" t="s">
        <v>512</v>
      </c>
      <c r="EA134" s="575" t="s">
        <v>512</v>
      </c>
      <c r="ED134" s="512" t="s">
        <v>512</v>
      </c>
      <c r="EG134" s="512" t="s">
        <v>512</v>
      </c>
      <c r="EJ134" s="512" t="s">
        <v>512</v>
      </c>
      <c r="EM134" s="512" t="s">
        <v>512</v>
      </c>
      <c r="EP134" s="512" t="s">
        <v>512</v>
      </c>
      <c r="ES134" s="512" t="s">
        <v>512</v>
      </c>
      <c r="EV134" s="512" t="s">
        <v>512</v>
      </c>
      <c r="EY134" s="512" t="s">
        <v>512</v>
      </c>
      <c r="FB134" s="512" t="s">
        <v>512</v>
      </c>
      <c r="FE134" s="512" t="s">
        <v>512</v>
      </c>
      <c r="FH134" s="512" t="s">
        <v>512</v>
      </c>
      <c r="FK134" s="512" t="s">
        <v>512</v>
      </c>
      <c r="FN134" s="512" t="s">
        <v>512</v>
      </c>
      <c r="FQ134" s="512" t="s">
        <v>512</v>
      </c>
      <c r="FT134" s="512" t="s">
        <v>512</v>
      </c>
      <c r="FW134" s="512" t="s">
        <v>512</v>
      </c>
      <c r="FZ134" s="512" t="s">
        <v>512</v>
      </c>
      <c r="GC134" s="512" t="s">
        <v>512</v>
      </c>
      <c r="GF134" s="596" t="s">
        <v>512</v>
      </c>
      <c r="GI134" s="512" t="s">
        <v>512</v>
      </c>
      <c r="GL134" s="512" t="s">
        <v>512</v>
      </c>
      <c r="GO134" s="512" t="s">
        <v>512</v>
      </c>
      <c r="GR134" s="512" t="s">
        <v>512</v>
      </c>
      <c r="GU134" s="596" t="s">
        <v>512</v>
      </c>
      <c r="GX134" s="512" t="s">
        <v>512</v>
      </c>
      <c r="HA134" s="548" t="s">
        <v>512</v>
      </c>
      <c r="HD134" s="548" t="s">
        <v>512</v>
      </c>
      <c r="HG134" s="596" t="s">
        <v>512</v>
      </c>
      <c r="HJ134" s="596" t="s">
        <v>512</v>
      </c>
      <c r="HM134" s="596" t="s">
        <v>512</v>
      </c>
      <c r="HP134" s="668" t="s">
        <v>512</v>
      </c>
      <c r="HS134" s="668" t="s">
        <v>512</v>
      </c>
      <c r="HV134" s="668" t="s">
        <v>512</v>
      </c>
      <c r="IB134" s="535" t="s">
        <v>512</v>
      </c>
      <c r="IC134" s="536" t="s">
        <v>512</v>
      </c>
      <c r="ID134" s="536" t="s">
        <v>512</v>
      </c>
      <c r="IE134" s="536" t="b">
        <v>1</v>
      </c>
    </row>
    <row r="135" spans="66:239">
      <c r="BN135" s="511" t="s">
        <v>512</v>
      </c>
      <c r="CX135" s="511" t="s">
        <v>512</v>
      </c>
      <c r="DR135" s="548" t="s">
        <v>512</v>
      </c>
      <c r="DU135" s="548" t="s">
        <v>512</v>
      </c>
      <c r="DX135" s="548" t="s">
        <v>512</v>
      </c>
      <c r="EA135" s="575" t="s">
        <v>512</v>
      </c>
      <c r="ED135" s="512" t="s">
        <v>512</v>
      </c>
      <c r="EG135" s="512" t="s">
        <v>512</v>
      </c>
      <c r="EJ135" s="512" t="s">
        <v>512</v>
      </c>
      <c r="EM135" s="512" t="s">
        <v>512</v>
      </c>
      <c r="EP135" s="512" t="s">
        <v>512</v>
      </c>
      <c r="ES135" s="512" t="s">
        <v>512</v>
      </c>
      <c r="EV135" s="512" t="s">
        <v>512</v>
      </c>
      <c r="EY135" s="512" t="s">
        <v>512</v>
      </c>
      <c r="FB135" s="512" t="s">
        <v>512</v>
      </c>
      <c r="FE135" s="512" t="s">
        <v>512</v>
      </c>
      <c r="FH135" s="512" t="s">
        <v>512</v>
      </c>
      <c r="FK135" s="512" t="s">
        <v>512</v>
      </c>
      <c r="FN135" s="512" t="s">
        <v>512</v>
      </c>
      <c r="FQ135" s="512" t="s">
        <v>512</v>
      </c>
      <c r="FT135" s="512" t="s">
        <v>512</v>
      </c>
      <c r="FW135" s="512" t="s">
        <v>512</v>
      </c>
      <c r="FZ135" s="512" t="s">
        <v>512</v>
      </c>
      <c r="GC135" s="512" t="s">
        <v>512</v>
      </c>
      <c r="GF135" s="596" t="s">
        <v>512</v>
      </c>
      <c r="GI135" s="512" t="s">
        <v>512</v>
      </c>
      <c r="GL135" s="512" t="s">
        <v>512</v>
      </c>
      <c r="GO135" s="512" t="s">
        <v>512</v>
      </c>
      <c r="GR135" s="512" t="s">
        <v>512</v>
      </c>
      <c r="GU135" s="596" t="s">
        <v>512</v>
      </c>
      <c r="GX135" s="512" t="s">
        <v>512</v>
      </c>
      <c r="HA135" s="548" t="s">
        <v>512</v>
      </c>
      <c r="HD135" s="548" t="s">
        <v>512</v>
      </c>
      <c r="HG135" s="596" t="s">
        <v>512</v>
      </c>
      <c r="HJ135" s="596" t="s">
        <v>512</v>
      </c>
      <c r="HM135" s="596" t="s">
        <v>512</v>
      </c>
      <c r="HP135" s="668" t="s">
        <v>512</v>
      </c>
      <c r="HS135" s="668" t="s">
        <v>512</v>
      </c>
      <c r="HV135" s="668" t="s">
        <v>512</v>
      </c>
      <c r="IB135" s="535" t="s">
        <v>512</v>
      </c>
      <c r="IC135" s="536" t="s">
        <v>512</v>
      </c>
      <c r="ID135" s="536" t="s">
        <v>512</v>
      </c>
      <c r="IE135" s="536" t="b">
        <v>1</v>
      </c>
    </row>
    <row r="136" spans="66:239">
      <c r="BN136" s="511" t="s">
        <v>512</v>
      </c>
      <c r="CX136" s="511" t="s">
        <v>512</v>
      </c>
      <c r="DR136" s="548" t="s">
        <v>512</v>
      </c>
      <c r="DU136" s="548" t="s">
        <v>512</v>
      </c>
      <c r="DX136" s="548" t="s">
        <v>512</v>
      </c>
      <c r="EA136" s="575" t="s">
        <v>512</v>
      </c>
      <c r="ED136" s="512" t="s">
        <v>512</v>
      </c>
      <c r="EG136" s="512" t="s">
        <v>512</v>
      </c>
      <c r="EJ136" s="512" t="s">
        <v>512</v>
      </c>
      <c r="EM136" s="512" t="s">
        <v>512</v>
      </c>
      <c r="EP136" s="512" t="s">
        <v>512</v>
      </c>
      <c r="ES136" s="512" t="s">
        <v>512</v>
      </c>
      <c r="EV136" s="512" t="s">
        <v>512</v>
      </c>
      <c r="EY136" s="512" t="s">
        <v>512</v>
      </c>
      <c r="FB136" s="512" t="s">
        <v>512</v>
      </c>
      <c r="FE136" s="512" t="s">
        <v>512</v>
      </c>
      <c r="FH136" s="512" t="s">
        <v>512</v>
      </c>
      <c r="FK136" s="512" t="s">
        <v>512</v>
      </c>
      <c r="FN136" s="512" t="s">
        <v>512</v>
      </c>
      <c r="FQ136" s="512" t="s">
        <v>512</v>
      </c>
      <c r="FT136" s="512" t="s">
        <v>512</v>
      </c>
      <c r="FW136" s="512" t="s">
        <v>512</v>
      </c>
      <c r="FZ136" s="512" t="s">
        <v>512</v>
      </c>
      <c r="GC136" s="512" t="s">
        <v>512</v>
      </c>
      <c r="GF136" s="596" t="s">
        <v>512</v>
      </c>
      <c r="GI136" s="512" t="s">
        <v>512</v>
      </c>
      <c r="GL136" s="512" t="s">
        <v>512</v>
      </c>
      <c r="GO136" s="512" t="s">
        <v>512</v>
      </c>
      <c r="GR136" s="512" t="s">
        <v>512</v>
      </c>
      <c r="GU136" s="596" t="s">
        <v>512</v>
      </c>
      <c r="GX136" s="512" t="s">
        <v>512</v>
      </c>
      <c r="HA136" s="548" t="s">
        <v>512</v>
      </c>
      <c r="HD136" s="548" t="s">
        <v>512</v>
      </c>
      <c r="HG136" s="596" t="s">
        <v>512</v>
      </c>
      <c r="HJ136" s="596" t="s">
        <v>512</v>
      </c>
      <c r="HM136" s="596" t="s">
        <v>512</v>
      </c>
      <c r="HP136" s="668" t="s">
        <v>512</v>
      </c>
      <c r="HS136" s="668" t="s">
        <v>512</v>
      </c>
      <c r="HV136" s="668" t="s">
        <v>512</v>
      </c>
      <c r="IB136" s="535" t="s">
        <v>512</v>
      </c>
      <c r="IC136" s="536" t="s">
        <v>512</v>
      </c>
      <c r="ID136" s="536" t="s">
        <v>512</v>
      </c>
      <c r="IE136" s="536" t="b">
        <v>1</v>
      </c>
    </row>
    <row r="137" spans="66:239">
      <c r="BN137" s="511" t="s">
        <v>512</v>
      </c>
      <c r="CX137" s="511" t="s">
        <v>512</v>
      </c>
      <c r="DR137" s="548" t="s">
        <v>512</v>
      </c>
      <c r="DU137" s="548" t="s">
        <v>512</v>
      </c>
      <c r="DX137" s="548" t="s">
        <v>512</v>
      </c>
      <c r="EA137" s="575" t="s">
        <v>512</v>
      </c>
      <c r="ED137" s="512" t="s">
        <v>512</v>
      </c>
      <c r="EG137" s="512" t="s">
        <v>512</v>
      </c>
      <c r="EJ137" s="512" t="s">
        <v>512</v>
      </c>
      <c r="EM137" s="512" t="s">
        <v>512</v>
      </c>
      <c r="EP137" s="512" t="s">
        <v>512</v>
      </c>
      <c r="ES137" s="512" t="s">
        <v>512</v>
      </c>
      <c r="EV137" s="512" t="s">
        <v>512</v>
      </c>
      <c r="EY137" s="512" t="s">
        <v>512</v>
      </c>
      <c r="FB137" s="512" t="s">
        <v>512</v>
      </c>
      <c r="FE137" s="512" t="s">
        <v>512</v>
      </c>
      <c r="FH137" s="512" t="s">
        <v>512</v>
      </c>
      <c r="FK137" s="512" t="s">
        <v>512</v>
      </c>
      <c r="FN137" s="512" t="s">
        <v>512</v>
      </c>
      <c r="FQ137" s="512" t="s">
        <v>512</v>
      </c>
      <c r="FT137" s="512" t="s">
        <v>512</v>
      </c>
      <c r="FW137" s="512" t="s">
        <v>512</v>
      </c>
      <c r="FZ137" s="512" t="s">
        <v>512</v>
      </c>
      <c r="GC137" s="512" t="s">
        <v>512</v>
      </c>
      <c r="GF137" s="596" t="s">
        <v>512</v>
      </c>
      <c r="GI137" s="512" t="s">
        <v>512</v>
      </c>
      <c r="GL137" s="512" t="s">
        <v>512</v>
      </c>
      <c r="GO137" s="512" t="s">
        <v>512</v>
      </c>
      <c r="GR137" s="512" t="s">
        <v>512</v>
      </c>
      <c r="GU137" s="596" t="s">
        <v>512</v>
      </c>
      <c r="GX137" s="512" t="s">
        <v>512</v>
      </c>
      <c r="HA137" s="548" t="s">
        <v>512</v>
      </c>
      <c r="HD137" s="548" t="s">
        <v>512</v>
      </c>
      <c r="HG137" s="596" t="s">
        <v>512</v>
      </c>
      <c r="HJ137" s="596" t="s">
        <v>512</v>
      </c>
      <c r="HM137" s="596" t="s">
        <v>512</v>
      </c>
      <c r="HP137" s="668" t="s">
        <v>512</v>
      </c>
      <c r="HS137" s="668" t="s">
        <v>512</v>
      </c>
      <c r="HV137" s="668" t="s">
        <v>512</v>
      </c>
      <c r="IB137" s="535" t="s">
        <v>512</v>
      </c>
      <c r="IC137" s="536" t="s">
        <v>512</v>
      </c>
      <c r="ID137" s="536" t="s">
        <v>512</v>
      </c>
      <c r="IE137" s="536" t="b">
        <v>1</v>
      </c>
    </row>
    <row r="138" spans="66:239">
      <c r="BN138" s="511" t="s">
        <v>512</v>
      </c>
      <c r="CX138" s="511" t="s">
        <v>512</v>
      </c>
      <c r="DR138" s="548" t="s">
        <v>512</v>
      </c>
      <c r="DU138" s="548" t="s">
        <v>512</v>
      </c>
      <c r="DX138" s="548" t="s">
        <v>512</v>
      </c>
      <c r="EA138" s="575" t="s">
        <v>512</v>
      </c>
      <c r="ED138" s="512" t="s">
        <v>512</v>
      </c>
      <c r="EG138" s="512" t="s">
        <v>512</v>
      </c>
      <c r="EJ138" s="512" t="s">
        <v>512</v>
      </c>
      <c r="EM138" s="512" t="s">
        <v>512</v>
      </c>
      <c r="EP138" s="512" t="s">
        <v>512</v>
      </c>
      <c r="ES138" s="512" t="s">
        <v>512</v>
      </c>
      <c r="EV138" s="512" t="s">
        <v>512</v>
      </c>
      <c r="EY138" s="512" t="s">
        <v>512</v>
      </c>
      <c r="FB138" s="512" t="s">
        <v>512</v>
      </c>
      <c r="FE138" s="512" t="s">
        <v>512</v>
      </c>
      <c r="FH138" s="512" t="s">
        <v>512</v>
      </c>
      <c r="FK138" s="512" t="s">
        <v>512</v>
      </c>
      <c r="FN138" s="512" t="s">
        <v>512</v>
      </c>
      <c r="FQ138" s="512" t="s">
        <v>512</v>
      </c>
      <c r="FT138" s="512" t="s">
        <v>512</v>
      </c>
      <c r="FW138" s="512" t="s">
        <v>512</v>
      </c>
      <c r="FZ138" s="512" t="s">
        <v>512</v>
      </c>
      <c r="GC138" s="512" t="s">
        <v>512</v>
      </c>
      <c r="GF138" s="596" t="s">
        <v>512</v>
      </c>
      <c r="GI138" s="512" t="s">
        <v>512</v>
      </c>
      <c r="GL138" s="512" t="s">
        <v>512</v>
      </c>
      <c r="GO138" s="512" t="s">
        <v>512</v>
      </c>
      <c r="GR138" s="512" t="s">
        <v>512</v>
      </c>
      <c r="GU138" s="596" t="s">
        <v>512</v>
      </c>
      <c r="GX138" s="512" t="s">
        <v>512</v>
      </c>
      <c r="HA138" s="548" t="s">
        <v>512</v>
      </c>
      <c r="HD138" s="548" t="s">
        <v>512</v>
      </c>
      <c r="HG138" s="596" t="s">
        <v>512</v>
      </c>
      <c r="HJ138" s="596" t="s">
        <v>512</v>
      </c>
      <c r="HM138" s="596" t="s">
        <v>512</v>
      </c>
      <c r="HP138" s="668" t="s">
        <v>512</v>
      </c>
      <c r="HS138" s="668" t="s">
        <v>512</v>
      </c>
      <c r="HV138" s="668" t="s">
        <v>512</v>
      </c>
      <c r="IB138" s="535" t="s">
        <v>512</v>
      </c>
      <c r="IC138" s="536" t="s">
        <v>512</v>
      </c>
      <c r="ID138" s="536" t="s">
        <v>512</v>
      </c>
      <c r="IE138" s="536" t="b">
        <v>1</v>
      </c>
    </row>
    <row r="139" spans="66:239">
      <c r="BN139" s="511" t="s">
        <v>512</v>
      </c>
      <c r="CX139" s="511" t="s">
        <v>512</v>
      </c>
      <c r="DR139" s="548" t="s">
        <v>512</v>
      </c>
      <c r="DU139" s="548" t="s">
        <v>512</v>
      </c>
      <c r="DX139" s="548" t="s">
        <v>512</v>
      </c>
      <c r="EA139" s="575" t="s">
        <v>512</v>
      </c>
      <c r="ED139" s="512" t="s">
        <v>512</v>
      </c>
      <c r="EG139" s="512" t="s">
        <v>512</v>
      </c>
      <c r="EJ139" s="512" t="s">
        <v>512</v>
      </c>
      <c r="EM139" s="512" t="s">
        <v>512</v>
      </c>
      <c r="EP139" s="512" t="s">
        <v>512</v>
      </c>
      <c r="ES139" s="512" t="s">
        <v>512</v>
      </c>
      <c r="EV139" s="512" t="s">
        <v>512</v>
      </c>
      <c r="EY139" s="512" t="s">
        <v>512</v>
      </c>
      <c r="FB139" s="512" t="s">
        <v>512</v>
      </c>
      <c r="FE139" s="512" t="s">
        <v>512</v>
      </c>
      <c r="FH139" s="512" t="s">
        <v>512</v>
      </c>
      <c r="FK139" s="512" t="s">
        <v>512</v>
      </c>
      <c r="FN139" s="512" t="s">
        <v>512</v>
      </c>
      <c r="FQ139" s="512" t="s">
        <v>512</v>
      </c>
      <c r="FT139" s="512" t="s">
        <v>512</v>
      </c>
      <c r="FW139" s="512" t="s">
        <v>512</v>
      </c>
      <c r="FZ139" s="512" t="s">
        <v>512</v>
      </c>
      <c r="GC139" s="512" t="s">
        <v>512</v>
      </c>
      <c r="GF139" s="596" t="s">
        <v>512</v>
      </c>
      <c r="GI139" s="512" t="s">
        <v>512</v>
      </c>
      <c r="GL139" s="512" t="s">
        <v>512</v>
      </c>
      <c r="GO139" s="512" t="s">
        <v>512</v>
      </c>
      <c r="GR139" s="512" t="s">
        <v>512</v>
      </c>
      <c r="GU139" s="596" t="s">
        <v>512</v>
      </c>
      <c r="GX139" s="512" t="s">
        <v>512</v>
      </c>
      <c r="HA139" s="548" t="s">
        <v>512</v>
      </c>
      <c r="HD139" s="548" t="s">
        <v>512</v>
      </c>
      <c r="HG139" s="596" t="s">
        <v>512</v>
      </c>
      <c r="HJ139" s="596" t="s">
        <v>512</v>
      </c>
      <c r="HM139" s="596" t="s">
        <v>512</v>
      </c>
      <c r="HP139" s="668" t="s">
        <v>512</v>
      </c>
      <c r="HS139" s="668" t="s">
        <v>512</v>
      </c>
      <c r="HV139" s="668" t="s">
        <v>512</v>
      </c>
      <c r="IB139" s="535" t="s">
        <v>512</v>
      </c>
      <c r="IC139" s="536" t="s">
        <v>512</v>
      </c>
      <c r="ID139" s="536" t="s">
        <v>512</v>
      </c>
      <c r="IE139" s="536" t="b">
        <v>1</v>
      </c>
    </row>
    <row r="140" spans="66:239">
      <c r="BN140" s="511" t="s">
        <v>512</v>
      </c>
      <c r="CX140" s="511" t="s">
        <v>512</v>
      </c>
      <c r="DR140" s="548" t="s">
        <v>512</v>
      </c>
      <c r="DU140" s="548" t="s">
        <v>512</v>
      </c>
      <c r="DX140" s="548" t="s">
        <v>512</v>
      </c>
      <c r="EA140" s="575" t="s">
        <v>512</v>
      </c>
      <c r="ED140" s="512" t="s">
        <v>512</v>
      </c>
      <c r="EG140" s="512" t="s">
        <v>512</v>
      </c>
      <c r="EJ140" s="512" t="s">
        <v>512</v>
      </c>
      <c r="EM140" s="512" t="s">
        <v>512</v>
      </c>
      <c r="EP140" s="512" t="s">
        <v>512</v>
      </c>
      <c r="ES140" s="512" t="s">
        <v>512</v>
      </c>
      <c r="EV140" s="512" t="s">
        <v>512</v>
      </c>
      <c r="EY140" s="512" t="s">
        <v>512</v>
      </c>
      <c r="FB140" s="512" t="s">
        <v>512</v>
      </c>
      <c r="FE140" s="512" t="s">
        <v>512</v>
      </c>
      <c r="FH140" s="512" t="s">
        <v>512</v>
      </c>
      <c r="FK140" s="512" t="s">
        <v>512</v>
      </c>
      <c r="FN140" s="512" t="s">
        <v>512</v>
      </c>
      <c r="FQ140" s="512" t="s">
        <v>512</v>
      </c>
      <c r="FT140" s="512" t="s">
        <v>512</v>
      </c>
      <c r="FW140" s="512" t="s">
        <v>512</v>
      </c>
      <c r="FZ140" s="512" t="s">
        <v>512</v>
      </c>
      <c r="GC140" s="512" t="s">
        <v>512</v>
      </c>
      <c r="GF140" s="596" t="s">
        <v>512</v>
      </c>
      <c r="GI140" s="512" t="s">
        <v>512</v>
      </c>
      <c r="GL140" s="512" t="s">
        <v>512</v>
      </c>
      <c r="GO140" s="512" t="s">
        <v>512</v>
      </c>
      <c r="GR140" s="512" t="s">
        <v>512</v>
      </c>
      <c r="GU140" s="596" t="s">
        <v>512</v>
      </c>
      <c r="GX140" s="512" t="s">
        <v>512</v>
      </c>
      <c r="HA140" s="548" t="s">
        <v>512</v>
      </c>
      <c r="HD140" s="548" t="s">
        <v>512</v>
      </c>
      <c r="HG140" s="596" t="s">
        <v>512</v>
      </c>
      <c r="HJ140" s="596" t="s">
        <v>512</v>
      </c>
      <c r="HM140" s="596" t="s">
        <v>512</v>
      </c>
      <c r="HP140" s="668" t="s">
        <v>512</v>
      </c>
      <c r="HS140" s="668" t="s">
        <v>512</v>
      </c>
      <c r="HV140" s="668" t="s">
        <v>512</v>
      </c>
      <c r="IB140" s="535" t="s">
        <v>512</v>
      </c>
      <c r="IC140" s="536" t="s">
        <v>512</v>
      </c>
      <c r="ID140" s="536" t="s">
        <v>512</v>
      </c>
      <c r="IE140" s="536" t="b">
        <v>1</v>
      </c>
    </row>
    <row r="141" spans="66:239">
      <c r="BN141" s="511" t="s">
        <v>512</v>
      </c>
      <c r="CX141" s="511" t="s">
        <v>512</v>
      </c>
      <c r="DR141" s="548" t="s">
        <v>512</v>
      </c>
      <c r="DU141" s="548" t="s">
        <v>512</v>
      </c>
      <c r="DX141" s="548" t="s">
        <v>512</v>
      </c>
      <c r="EA141" s="575" t="s">
        <v>512</v>
      </c>
      <c r="ED141" s="512" t="s">
        <v>512</v>
      </c>
      <c r="EG141" s="512" t="s">
        <v>512</v>
      </c>
      <c r="EJ141" s="512" t="s">
        <v>512</v>
      </c>
      <c r="EM141" s="512" t="s">
        <v>512</v>
      </c>
      <c r="EP141" s="512" t="s">
        <v>512</v>
      </c>
      <c r="ES141" s="512" t="s">
        <v>512</v>
      </c>
      <c r="EV141" s="512" t="s">
        <v>512</v>
      </c>
      <c r="EY141" s="512" t="s">
        <v>512</v>
      </c>
      <c r="FB141" s="512" t="s">
        <v>512</v>
      </c>
      <c r="FE141" s="512" t="s">
        <v>512</v>
      </c>
      <c r="FH141" s="512" t="s">
        <v>512</v>
      </c>
      <c r="FK141" s="512" t="s">
        <v>512</v>
      </c>
      <c r="FN141" s="512" t="s">
        <v>512</v>
      </c>
      <c r="FQ141" s="512" t="s">
        <v>512</v>
      </c>
      <c r="FT141" s="512" t="s">
        <v>512</v>
      </c>
      <c r="FW141" s="512" t="s">
        <v>512</v>
      </c>
      <c r="FZ141" s="512" t="s">
        <v>512</v>
      </c>
      <c r="GC141" s="512" t="s">
        <v>512</v>
      </c>
      <c r="GF141" s="596" t="s">
        <v>512</v>
      </c>
      <c r="GI141" s="512" t="s">
        <v>512</v>
      </c>
      <c r="GL141" s="512" t="s">
        <v>512</v>
      </c>
      <c r="GO141" s="512" t="s">
        <v>512</v>
      </c>
      <c r="GR141" s="512" t="s">
        <v>512</v>
      </c>
      <c r="GU141" s="596" t="s">
        <v>512</v>
      </c>
      <c r="GX141" s="512" t="s">
        <v>512</v>
      </c>
      <c r="HA141" s="548" t="s">
        <v>512</v>
      </c>
      <c r="HD141" s="548" t="s">
        <v>512</v>
      </c>
      <c r="HG141" s="596" t="s">
        <v>512</v>
      </c>
      <c r="HJ141" s="596" t="s">
        <v>512</v>
      </c>
      <c r="HM141" s="596" t="s">
        <v>512</v>
      </c>
      <c r="HP141" s="668" t="s">
        <v>512</v>
      </c>
      <c r="HS141" s="668" t="s">
        <v>512</v>
      </c>
      <c r="HV141" s="668" t="s">
        <v>512</v>
      </c>
      <c r="IB141" s="535" t="s">
        <v>512</v>
      </c>
      <c r="IC141" s="536" t="s">
        <v>512</v>
      </c>
      <c r="ID141" s="536" t="s">
        <v>512</v>
      </c>
      <c r="IE141" s="536" t="b">
        <v>1</v>
      </c>
    </row>
    <row r="142" spans="66:239">
      <c r="BN142" s="511" t="s">
        <v>512</v>
      </c>
      <c r="CX142" s="511" t="s">
        <v>512</v>
      </c>
      <c r="DR142" s="548" t="s">
        <v>512</v>
      </c>
      <c r="DU142" s="548" t="s">
        <v>512</v>
      </c>
      <c r="DX142" s="548" t="s">
        <v>512</v>
      </c>
      <c r="EA142" s="575" t="s">
        <v>512</v>
      </c>
      <c r="ED142" s="512" t="s">
        <v>512</v>
      </c>
      <c r="EG142" s="512" t="s">
        <v>512</v>
      </c>
      <c r="EJ142" s="512" t="s">
        <v>512</v>
      </c>
      <c r="EM142" s="512" t="s">
        <v>512</v>
      </c>
      <c r="EP142" s="512" t="s">
        <v>512</v>
      </c>
      <c r="ES142" s="512" t="s">
        <v>512</v>
      </c>
      <c r="EV142" s="512" t="s">
        <v>512</v>
      </c>
      <c r="EY142" s="512" t="s">
        <v>512</v>
      </c>
      <c r="FB142" s="512" t="s">
        <v>512</v>
      </c>
      <c r="FE142" s="512" t="s">
        <v>512</v>
      </c>
      <c r="FH142" s="512" t="s">
        <v>512</v>
      </c>
      <c r="FK142" s="512" t="s">
        <v>512</v>
      </c>
      <c r="FN142" s="512" t="s">
        <v>512</v>
      </c>
      <c r="FQ142" s="512" t="s">
        <v>512</v>
      </c>
      <c r="FT142" s="512" t="s">
        <v>512</v>
      </c>
      <c r="FW142" s="512" t="s">
        <v>512</v>
      </c>
      <c r="FZ142" s="512" t="s">
        <v>512</v>
      </c>
      <c r="GC142" s="512" t="s">
        <v>512</v>
      </c>
      <c r="GF142" s="596" t="s">
        <v>512</v>
      </c>
      <c r="GI142" s="512" t="s">
        <v>512</v>
      </c>
      <c r="GL142" s="512" t="s">
        <v>512</v>
      </c>
      <c r="GO142" s="512" t="s">
        <v>512</v>
      </c>
      <c r="GR142" s="512" t="s">
        <v>512</v>
      </c>
      <c r="GU142" s="596" t="s">
        <v>512</v>
      </c>
      <c r="GX142" s="512" t="s">
        <v>512</v>
      </c>
      <c r="HA142" s="548" t="s">
        <v>512</v>
      </c>
      <c r="HD142" s="548" t="s">
        <v>512</v>
      </c>
      <c r="HG142" s="596" t="s">
        <v>512</v>
      </c>
      <c r="HJ142" s="596" t="s">
        <v>512</v>
      </c>
      <c r="HM142" s="596" t="s">
        <v>512</v>
      </c>
      <c r="HP142" s="668" t="s">
        <v>512</v>
      </c>
      <c r="HS142" s="668" t="s">
        <v>512</v>
      </c>
      <c r="HV142" s="668" t="s">
        <v>512</v>
      </c>
      <c r="IB142" s="535" t="s">
        <v>512</v>
      </c>
      <c r="IC142" s="536" t="s">
        <v>512</v>
      </c>
      <c r="ID142" s="536" t="s">
        <v>512</v>
      </c>
      <c r="IE142" s="536" t="b">
        <v>1</v>
      </c>
    </row>
    <row r="143" spans="66:239">
      <c r="BN143" s="511" t="s">
        <v>512</v>
      </c>
      <c r="CX143" s="511" t="s">
        <v>512</v>
      </c>
      <c r="DR143" s="548" t="s">
        <v>512</v>
      </c>
      <c r="DU143" s="548" t="s">
        <v>512</v>
      </c>
      <c r="DX143" s="548" t="s">
        <v>512</v>
      </c>
      <c r="EA143" s="575" t="s">
        <v>512</v>
      </c>
      <c r="ED143" s="512" t="s">
        <v>512</v>
      </c>
      <c r="EG143" s="512" t="s">
        <v>512</v>
      </c>
      <c r="EJ143" s="512" t="s">
        <v>512</v>
      </c>
      <c r="EM143" s="512" t="s">
        <v>512</v>
      </c>
      <c r="EP143" s="512" t="s">
        <v>512</v>
      </c>
      <c r="ES143" s="512" t="s">
        <v>512</v>
      </c>
      <c r="EV143" s="512" t="s">
        <v>512</v>
      </c>
      <c r="EY143" s="512" t="s">
        <v>512</v>
      </c>
      <c r="FB143" s="512" t="s">
        <v>512</v>
      </c>
      <c r="FE143" s="512" t="s">
        <v>512</v>
      </c>
      <c r="FH143" s="512" t="s">
        <v>512</v>
      </c>
      <c r="FK143" s="512" t="s">
        <v>512</v>
      </c>
      <c r="FN143" s="512" t="s">
        <v>512</v>
      </c>
      <c r="FQ143" s="512" t="s">
        <v>512</v>
      </c>
      <c r="FT143" s="512" t="s">
        <v>512</v>
      </c>
      <c r="FW143" s="512" t="s">
        <v>512</v>
      </c>
      <c r="FZ143" s="512" t="s">
        <v>512</v>
      </c>
      <c r="GC143" s="512" t="s">
        <v>512</v>
      </c>
      <c r="GF143" s="596" t="s">
        <v>512</v>
      </c>
      <c r="GI143" s="512" t="s">
        <v>512</v>
      </c>
      <c r="GL143" s="512" t="s">
        <v>512</v>
      </c>
      <c r="GO143" s="512" t="s">
        <v>512</v>
      </c>
      <c r="GR143" s="512" t="s">
        <v>512</v>
      </c>
      <c r="GU143" s="596" t="s">
        <v>512</v>
      </c>
      <c r="GX143" s="512" t="s">
        <v>512</v>
      </c>
      <c r="HA143" s="548" t="s">
        <v>512</v>
      </c>
      <c r="HD143" s="548" t="s">
        <v>512</v>
      </c>
      <c r="HG143" s="596" t="s">
        <v>512</v>
      </c>
      <c r="HJ143" s="596" t="s">
        <v>512</v>
      </c>
      <c r="HM143" s="596" t="s">
        <v>512</v>
      </c>
      <c r="HP143" s="668" t="s">
        <v>512</v>
      </c>
      <c r="HS143" s="668" t="s">
        <v>512</v>
      </c>
      <c r="HV143" s="668" t="s">
        <v>512</v>
      </c>
      <c r="IB143" s="535" t="s">
        <v>512</v>
      </c>
      <c r="IC143" s="536" t="s">
        <v>512</v>
      </c>
      <c r="ID143" s="536" t="s">
        <v>512</v>
      </c>
      <c r="IE143" s="536" t="b">
        <v>1</v>
      </c>
    </row>
    <row r="144" spans="66:239">
      <c r="BN144" s="511" t="s">
        <v>512</v>
      </c>
      <c r="CX144" s="511" t="s">
        <v>512</v>
      </c>
      <c r="DR144" s="548" t="s">
        <v>512</v>
      </c>
      <c r="DU144" s="548" t="s">
        <v>512</v>
      </c>
      <c r="DX144" s="548" t="s">
        <v>512</v>
      </c>
      <c r="EA144" s="575" t="s">
        <v>512</v>
      </c>
      <c r="ED144" s="512" t="s">
        <v>512</v>
      </c>
      <c r="EG144" s="512" t="s">
        <v>512</v>
      </c>
      <c r="EJ144" s="512" t="s">
        <v>512</v>
      </c>
      <c r="EM144" s="512" t="s">
        <v>512</v>
      </c>
      <c r="EP144" s="512" t="s">
        <v>512</v>
      </c>
      <c r="ES144" s="512" t="s">
        <v>512</v>
      </c>
      <c r="EV144" s="512" t="s">
        <v>512</v>
      </c>
      <c r="EY144" s="512" t="s">
        <v>512</v>
      </c>
      <c r="FB144" s="512" t="s">
        <v>512</v>
      </c>
      <c r="FE144" s="512" t="s">
        <v>512</v>
      </c>
      <c r="FH144" s="512" t="s">
        <v>512</v>
      </c>
      <c r="FK144" s="512" t="s">
        <v>512</v>
      </c>
      <c r="FN144" s="512" t="s">
        <v>512</v>
      </c>
      <c r="FQ144" s="512" t="s">
        <v>512</v>
      </c>
      <c r="FT144" s="512" t="s">
        <v>512</v>
      </c>
      <c r="FW144" s="512" t="s">
        <v>512</v>
      </c>
      <c r="FZ144" s="512" t="s">
        <v>512</v>
      </c>
      <c r="GC144" s="512" t="s">
        <v>512</v>
      </c>
      <c r="GF144" s="596" t="s">
        <v>512</v>
      </c>
      <c r="GI144" s="512" t="s">
        <v>512</v>
      </c>
      <c r="GL144" s="512" t="s">
        <v>512</v>
      </c>
      <c r="GO144" s="512" t="s">
        <v>512</v>
      </c>
      <c r="GR144" s="512" t="s">
        <v>512</v>
      </c>
      <c r="GU144" s="596" t="s">
        <v>512</v>
      </c>
      <c r="GX144" s="512" t="s">
        <v>512</v>
      </c>
      <c r="HA144" s="548" t="s">
        <v>512</v>
      </c>
      <c r="HD144" s="548" t="s">
        <v>512</v>
      </c>
      <c r="HG144" s="596" t="s">
        <v>512</v>
      </c>
      <c r="HJ144" s="596" t="s">
        <v>512</v>
      </c>
      <c r="HM144" s="596" t="s">
        <v>512</v>
      </c>
      <c r="HP144" s="668" t="s">
        <v>512</v>
      </c>
      <c r="HS144" s="668" t="s">
        <v>512</v>
      </c>
      <c r="HV144" s="668" t="s">
        <v>512</v>
      </c>
      <c r="IB144" s="535" t="s">
        <v>512</v>
      </c>
      <c r="IC144" s="536" t="s">
        <v>512</v>
      </c>
      <c r="ID144" s="536" t="s">
        <v>512</v>
      </c>
      <c r="IE144" s="536" t="b">
        <v>1</v>
      </c>
    </row>
    <row r="145" spans="66:239">
      <c r="BN145" s="511" t="s">
        <v>512</v>
      </c>
      <c r="CX145" s="511" t="s">
        <v>512</v>
      </c>
      <c r="DR145" s="548" t="s">
        <v>512</v>
      </c>
      <c r="DU145" s="548" t="s">
        <v>512</v>
      </c>
      <c r="DX145" s="548" t="s">
        <v>512</v>
      </c>
      <c r="EA145" s="575" t="s">
        <v>512</v>
      </c>
      <c r="ED145" s="512" t="s">
        <v>512</v>
      </c>
      <c r="EG145" s="512" t="s">
        <v>512</v>
      </c>
      <c r="EJ145" s="512" t="s">
        <v>512</v>
      </c>
      <c r="EM145" s="512" t="s">
        <v>512</v>
      </c>
      <c r="EP145" s="512" t="s">
        <v>512</v>
      </c>
      <c r="ES145" s="512" t="s">
        <v>512</v>
      </c>
      <c r="EV145" s="512" t="s">
        <v>512</v>
      </c>
      <c r="EY145" s="512" t="s">
        <v>512</v>
      </c>
      <c r="FB145" s="512" t="s">
        <v>512</v>
      </c>
      <c r="FE145" s="512" t="s">
        <v>512</v>
      </c>
      <c r="FH145" s="512" t="s">
        <v>512</v>
      </c>
      <c r="FK145" s="512" t="s">
        <v>512</v>
      </c>
      <c r="FN145" s="512" t="s">
        <v>512</v>
      </c>
      <c r="FQ145" s="512" t="s">
        <v>512</v>
      </c>
      <c r="FT145" s="512" t="s">
        <v>512</v>
      </c>
      <c r="FW145" s="512" t="s">
        <v>512</v>
      </c>
      <c r="FZ145" s="512" t="s">
        <v>512</v>
      </c>
      <c r="GC145" s="512" t="s">
        <v>512</v>
      </c>
      <c r="GF145" s="596" t="s">
        <v>512</v>
      </c>
      <c r="GI145" s="512" t="s">
        <v>512</v>
      </c>
      <c r="GL145" s="512" t="s">
        <v>512</v>
      </c>
      <c r="GO145" s="512" t="s">
        <v>512</v>
      </c>
      <c r="GR145" s="512" t="s">
        <v>512</v>
      </c>
      <c r="GU145" s="596" t="s">
        <v>512</v>
      </c>
      <c r="GX145" s="512" t="s">
        <v>512</v>
      </c>
      <c r="HA145" s="548" t="s">
        <v>512</v>
      </c>
      <c r="HD145" s="548" t="s">
        <v>512</v>
      </c>
      <c r="HG145" s="596" t="s">
        <v>512</v>
      </c>
      <c r="HJ145" s="596" t="s">
        <v>512</v>
      </c>
      <c r="HM145" s="596" t="s">
        <v>512</v>
      </c>
      <c r="HP145" s="668" t="s">
        <v>512</v>
      </c>
      <c r="HS145" s="668" t="s">
        <v>512</v>
      </c>
      <c r="HV145" s="668" t="s">
        <v>512</v>
      </c>
      <c r="IB145" s="535" t="s">
        <v>512</v>
      </c>
      <c r="IC145" s="536" t="s">
        <v>512</v>
      </c>
      <c r="ID145" s="536" t="s">
        <v>512</v>
      </c>
      <c r="IE145" s="536" t="b">
        <v>1</v>
      </c>
    </row>
    <row r="146" spans="66:239">
      <c r="BN146" s="511" t="s">
        <v>512</v>
      </c>
      <c r="CX146" s="511" t="s">
        <v>512</v>
      </c>
      <c r="DR146" s="548" t="s">
        <v>512</v>
      </c>
      <c r="DU146" s="548" t="s">
        <v>512</v>
      </c>
      <c r="DX146" s="548" t="s">
        <v>512</v>
      </c>
      <c r="EA146" s="575" t="s">
        <v>512</v>
      </c>
      <c r="ED146" s="512" t="s">
        <v>512</v>
      </c>
      <c r="EG146" s="512" t="s">
        <v>512</v>
      </c>
      <c r="EJ146" s="512" t="s">
        <v>512</v>
      </c>
      <c r="EM146" s="512" t="s">
        <v>512</v>
      </c>
      <c r="EP146" s="512" t="s">
        <v>512</v>
      </c>
      <c r="ES146" s="512" t="s">
        <v>512</v>
      </c>
      <c r="EV146" s="512" t="s">
        <v>512</v>
      </c>
      <c r="EY146" s="512" t="s">
        <v>512</v>
      </c>
      <c r="FB146" s="512" t="s">
        <v>512</v>
      </c>
      <c r="FE146" s="512" t="s">
        <v>512</v>
      </c>
      <c r="FH146" s="512" t="s">
        <v>512</v>
      </c>
      <c r="FK146" s="512" t="s">
        <v>512</v>
      </c>
      <c r="FN146" s="512" t="s">
        <v>512</v>
      </c>
      <c r="FQ146" s="512" t="s">
        <v>512</v>
      </c>
      <c r="FT146" s="512" t="s">
        <v>512</v>
      </c>
      <c r="FW146" s="512" t="s">
        <v>512</v>
      </c>
      <c r="FZ146" s="512" t="s">
        <v>512</v>
      </c>
      <c r="GC146" s="512" t="s">
        <v>512</v>
      </c>
      <c r="GF146" s="596" t="s">
        <v>512</v>
      </c>
      <c r="GI146" s="512" t="s">
        <v>512</v>
      </c>
      <c r="GL146" s="512" t="s">
        <v>512</v>
      </c>
      <c r="GO146" s="512" t="s">
        <v>512</v>
      </c>
      <c r="GR146" s="512" t="s">
        <v>512</v>
      </c>
      <c r="GU146" s="596" t="s">
        <v>512</v>
      </c>
      <c r="GX146" s="512" t="s">
        <v>512</v>
      </c>
      <c r="HA146" s="548" t="s">
        <v>512</v>
      </c>
      <c r="HD146" s="548" t="s">
        <v>512</v>
      </c>
      <c r="HG146" s="596" t="s">
        <v>512</v>
      </c>
      <c r="HJ146" s="596" t="s">
        <v>512</v>
      </c>
      <c r="HM146" s="596" t="s">
        <v>512</v>
      </c>
      <c r="HP146" s="668" t="s">
        <v>512</v>
      </c>
      <c r="HS146" s="668" t="s">
        <v>512</v>
      </c>
      <c r="HV146" s="668" t="s">
        <v>512</v>
      </c>
      <c r="IB146" s="535" t="s">
        <v>512</v>
      </c>
      <c r="IC146" s="536" t="s">
        <v>512</v>
      </c>
      <c r="ID146" s="536" t="s">
        <v>512</v>
      </c>
      <c r="IE146" s="536" t="b">
        <v>1</v>
      </c>
    </row>
    <row r="147" spans="66:239">
      <c r="BN147" s="511" t="s">
        <v>512</v>
      </c>
      <c r="CX147" s="511" t="s">
        <v>512</v>
      </c>
      <c r="DR147" s="548" t="s">
        <v>512</v>
      </c>
      <c r="DU147" s="548" t="s">
        <v>512</v>
      </c>
      <c r="DX147" s="548" t="s">
        <v>512</v>
      </c>
      <c r="EA147" s="575" t="s">
        <v>512</v>
      </c>
      <c r="ED147" s="512" t="s">
        <v>512</v>
      </c>
      <c r="EG147" s="512" t="s">
        <v>512</v>
      </c>
      <c r="EJ147" s="512" t="s">
        <v>512</v>
      </c>
      <c r="EM147" s="512" t="s">
        <v>512</v>
      </c>
      <c r="EP147" s="512" t="s">
        <v>512</v>
      </c>
      <c r="ES147" s="512" t="s">
        <v>512</v>
      </c>
      <c r="EV147" s="512" t="s">
        <v>512</v>
      </c>
      <c r="EY147" s="512" t="s">
        <v>512</v>
      </c>
      <c r="FB147" s="512" t="s">
        <v>512</v>
      </c>
      <c r="FE147" s="512" t="s">
        <v>512</v>
      </c>
      <c r="FH147" s="512" t="s">
        <v>512</v>
      </c>
      <c r="FK147" s="512" t="s">
        <v>512</v>
      </c>
      <c r="FN147" s="512" t="s">
        <v>512</v>
      </c>
      <c r="FQ147" s="512" t="s">
        <v>512</v>
      </c>
      <c r="FT147" s="512" t="s">
        <v>512</v>
      </c>
      <c r="FW147" s="512" t="s">
        <v>512</v>
      </c>
      <c r="FZ147" s="512" t="s">
        <v>512</v>
      </c>
      <c r="GC147" s="512" t="s">
        <v>512</v>
      </c>
      <c r="GF147" s="596" t="s">
        <v>512</v>
      </c>
      <c r="GI147" s="512" t="s">
        <v>512</v>
      </c>
      <c r="GL147" s="512" t="s">
        <v>512</v>
      </c>
      <c r="GO147" s="512" t="s">
        <v>512</v>
      </c>
      <c r="GR147" s="512" t="s">
        <v>512</v>
      </c>
      <c r="GU147" s="596" t="s">
        <v>512</v>
      </c>
      <c r="GX147" s="512" t="s">
        <v>512</v>
      </c>
      <c r="HA147" s="548" t="s">
        <v>512</v>
      </c>
      <c r="HD147" s="548" t="s">
        <v>512</v>
      </c>
      <c r="HG147" s="596" t="s">
        <v>512</v>
      </c>
      <c r="HJ147" s="596" t="s">
        <v>512</v>
      </c>
      <c r="HM147" s="596" t="s">
        <v>512</v>
      </c>
      <c r="HP147" s="668" t="s">
        <v>512</v>
      </c>
      <c r="HS147" s="668" t="s">
        <v>512</v>
      </c>
      <c r="HV147" s="668" t="s">
        <v>512</v>
      </c>
      <c r="IB147" s="535" t="s">
        <v>512</v>
      </c>
      <c r="IC147" s="536" t="s">
        <v>512</v>
      </c>
      <c r="ID147" s="536" t="s">
        <v>512</v>
      </c>
      <c r="IE147" s="536" t="b">
        <v>1</v>
      </c>
    </row>
    <row r="148" spans="66:239">
      <c r="BN148" s="511" t="s">
        <v>512</v>
      </c>
      <c r="CX148" s="511" t="s">
        <v>512</v>
      </c>
      <c r="DR148" s="548" t="s">
        <v>512</v>
      </c>
      <c r="DU148" s="548" t="s">
        <v>512</v>
      </c>
      <c r="DX148" s="548" t="s">
        <v>512</v>
      </c>
      <c r="EA148" s="575" t="s">
        <v>512</v>
      </c>
      <c r="ED148" s="512" t="s">
        <v>512</v>
      </c>
      <c r="EG148" s="512" t="s">
        <v>512</v>
      </c>
      <c r="EJ148" s="512" t="s">
        <v>512</v>
      </c>
      <c r="EM148" s="512" t="s">
        <v>512</v>
      </c>
      <c r="EP148" s="512" t="s">
        <v>512</v>
      </c>
      <c r="ES148" s="512" t="s">
        <v>512</v>
      </c>
      <c r="EV148" s="512" t="s">
        <v>512</v>
      </c>
      <c r="EY148" s="512" t="s">
        <v>512</v>
      </c>
      <c r="FB148" s="512" t="s">
        <v>512</v>
      </c>
      <c r="FE148" s="512" t="s">
        <v>512</v>
      </c>
      <c r="FH148" s="512" t="s">
        <v>512</v>
      </c>
      <c r="FK148" s="512" t="s">
        <v>512</v>
      </c>
      <c r="FN148" s="512" t="s">
        <v>512</v>
      </c>
      <c r="FQ148" s="512" t="s">
        <v>512</v>
      </c>
      <c r="FT148" s="512" t="s">
        <v>512</v>
      </c>
      <c r="FW148" s="512" t="s">
        <v>512</v>
      </c>
      <c r="FZ148" s="512" t="s">
        <v>512</v>
      </c>
      <c r="GC148" s="512" t="s">
        <v>512</v>
      </c>
      <c r="GF148" s="596" t="s">
        <v>512</v>
      </c>
      <c r="GI148" s="512" t="s">
        <v>512</v>
      </c>
      <c r="GL148" s="512" t="s">
        <v>512</v>
      </c>
      <c r="GO148" s="512" t="s">
        <v>512</v>
      </c>
      <c r="GR148" s="512" t="s">
        <v>512</v>
      </c>
      <c r="GU148" s="596" t="s">
        <v>512</v>
      </c>
      <c r="GX148" s="512" t="s">
        <v>512</v>
      </c>
      <c r="HA148" s="548" t="s">
        <v>512</v>
      </c>
      <c r="HD148" s="548" t="s">
        <v>512</v>
      </c>
      <c r="HG148" s="596" t="s">
        <v>512</v>
      </c>
      <c r="HJ148" s="596" t="s">
        <v>512</v>
      </c>
      <c r="HM148" s="596" t="s">
        <v>512</v>
      </c>
      <c r="HP148" s="668" t="s">
        <v>512</v>
      </c>
      <c r="HS148" s="668" t="s">
        <v>512</v>
      </c>
      <c r="HV148" s="668" t="s">
        <v>512</v>
      </c>
      <c r="IB148" s="535" t="s">
        <v>512</v>
      </c>
      <c r="IC148" s="536" t="s">
        <v>512</v>
      </c>
      <c r="ID148" s="536" t="s">
        <v>512</v>
      </c>
      <c r="IE148" s="536" t="b">
        <v>1</v>
      </c>
    </row>
    <row r="149" spans="66:239">
      <c r="BN149" s="511" t="s">
        <v>512</v>
      </c>
      <c r="CX149" s="511" t="s">
        <v>512</v>
      </c>
      <c r="DR149" s="548" t="s">
        <v>512</v>
      </c>
      <c r="DU149" s="548" t="s">
        <v>512</v>
      </c>
      <c r="DX149" s="548" t="s">
        <v>512</v>
      </c>
      <c r="EA149" s="575" t="s">
        <v>512</v>
      </c>
      <c r="ED149" s="512" t="s">
        <v>512</v>
      </c>
      <c r="EG149" s="512" t="s">
        <v>512</v>
      </c>
      <c r="EJ149" s="512" t="s">
        <v>512</v>
      </c>
      <c r="EM149" s="512" t="s">
        <v>512</v>
      </c>
      <c r="EP149" s="512" t="s">
        <v>512</v>
      </c>
      <c r="ES149" s="512" t="s">
        <v>512</v>
      </c>
      <c r="EV149" s="512" t="s">
        <v>512</v>
      </c>
      <c r="EY149" s="512" t="s">
        <v>512</v>
      </c>
      <c r="FB149" s="512" t="s">
        <v>512</v>
      </c>
      <c r="FE149" s="512" t="s">
        <v>512</v>
      </c>
      <c r="FH149" s="512" t="s">
        <v>512</v>
      </c>
      <c r="FK149" s="512" t="s">
        <v>512</v>
      </c>
      <c r="FN149" s="512" t="s">
        <v>512</v>
      </c>
      <c r="FQ149" s="512" t="s">
        <v>512</v>
      </c>
      <c r="FT149" s="512" t="s">
        <v>512</v>
      </c>
      <c r="FW149" s="512" t="s">
        <v>512</v>
      </c>
      <c r="FZ149" s="512" t="s">
        <v>512</v>
      </c>
      <c r="GC149" s="512" t="s">
        <v>512</v>
      </c>
      <c r="GF149" s="596" t="s">
        <v>512</v>
      </c>
      <c r="GI149" s="512" t="s">
        <v>512</v>
      </c>
      <c r="GL149" s="512" t="s">
        <v>512</v>
      </c>
      <c r="GO149" s="512" t="s">
        <v>512</v>
      </c>
      <c r="GR149" s="512" t="s">
        <v>512</v>
      </c>
      <c r="GU149" s="596" t="s">
        <v>512</v>
      </c>
      <c r="GX149" s="512" t="s">
        <v>512</v>
      </c>
      <c r="HA149" s="548" t="s">
        <v>512</v>
      </c>
      <c r="HD149" s="548" t="s">
        <v>512</v>
      </c>
      <c r="HG149" s="596" t="s">
        <v>512</v>
      </c>
      <c r="HJ149" s="596" t="s">
        <v>512</v>
      </c>
      <c r="HM149" s="596" t="s">
        <v>512</v>
      </c>
      <c r="HP149" s="668" t="s">
        <v>512</v>
      </c>
      <c r="HS149" s="668" t="s">
        <v>512</v>
      </c>
      <c r="HV149" s="668" t="s">
        <v>512</v>
      </c>
      <c r="IB149" s="535" t="s">
        <v>512</v>
      </c>
      <c r="IC149" s="536" t="s">
        <v>512</v>
      </c>
      <c r="ID149" s="536" t="s">
        <v>512</v>
      </c>
      <c r="IE149" s="536" t="b">
        <v>1</v>
      </c>
    </row>
    <row r="150" spans="66:239">
      <c r="BN150" s="511" t="s">
        <v>512</v>
      </c>
      <c r="CX150" s="511" t="s">
        <v>512</v>
      </c>
      <c r="DR150" s="548" t="s">
        <v>512</v>
      </c>
      <c r="DU150" s="548" t="s">
        <v>512</v>
      </c>
      <c r="DX150" s="548" t="s">
        <v>512</v>
      </c>
      <c r="EA150" s="575" t="s">
        <v>512</v>
      </c>
      <c r="ED150" s="512" t="s">
        <v>512</v>
      </c>
      <c r="EG150" s="512" t="s">
        <v>512</v>
      </c>
      <c r="EJ150" s="512" t="s">
        <v>512</v>
      </c>
      <c r="EM150" s="512" t="s">
        <v>512</v>
      </c>
      <c r="EP150" s="512" t="s">
        <v>512</v>
      </c>
      <c r="ES150" s="512" t="s">
        <v>512</v>
      </c>
      <c r="EV150" s="512" t="s">
        <v>512</v>
      </c>
      <c r="EY150" s="512" t="s">
        <v>512</v>
      </c>
      <c r="FB150" s="512" t="s">
        <v>512</v>
      </c>
      <c r="FE150" s="512" t="s">
        <v>512</v>
      </c>
      <c r="FH150" s="512" t="s">
        <v>512</v>
      </c>
      <c r="FK150" s="512" t="s">
        <v>512</v>
      </c>
      <c r="FN150" s="512" t="s">
        <v>512</v>
      </c>
      <c r="FQ150" s="512" t="s">
        <v>512</v>
      </c>
      <c r="FT150" s="512" t="s">
        <v>512</v>
      </c>
      <c r="FW150" s="512" t="s">
        <v>512</v>
      </c>
      <c r="FZ150" s="512" t="s">
        <v>512</v>
      </c>
      <c r="GC150" s="512" t="s">
        <v>512</v>
      </c>
      <c r="GF150" s="596" t="s">
        <v>512</v>
      </c>
      <c r="GI150" s="512" t="s">
        <v>512</v>
      </c>
      <c r="GL150" s="512" t="s">
        <v>512</v>
      </c>
      <c r="GO150" s="512" t="s">
        <v>512</v>
      </c>
      <c r="GR150" s="512" t="s">
        <v>512</v>
      </c>
      <c r="GU150" s="596" t="s">
        <v>512</v>
      </c>
      <c r="GX150" s="512" t="s">
        <v>512</v>
      </c>
      <c r="HA150" s="548" t="s">
        <v>512</v>
      </c>
      <c r="HD150" s="548" t="s">
        <v>512</v>
      </c>
      <c r="HG150" s="596" t="s">
        <v>512</v>
      </c>
      <c r="HJ150" s="596" t="s">
        <v>512</v>
      </c>
      <c r="HM150" s="596" t="s">
        <v>512</v>
      </c>
      <c r="HP150" s="668" t="s">
        <v>512</v>
      </c>
      <c r="HS150" s="668" t="s">
        <v>512</v>
      </c>
      <c r="HV150" s="668" t="s">
        <v>512</v>
      </c>
      <c r="IB150" s="535" t="s">
        <v>512</v>
      </c>
      <c r="IC150" s="536" t="s">
        <v>512</v>
      </c>
      <c r="ID150" s="536" t="s">
        <v>512</v>
      </c>
      <c r="IE150" s="536" t="b">
        <v>1</v>
      </c>
    </row>
    <row r="151" spans="66:239">
      <c r="BN151" s="511" t="s">
        <v>512</v>
      </c>
      <c r="CX151" s="511" t="s">
        <v>512</v>
      </c>
      <c r="DR151" s="548" t="s">
        <v>512</v>
      </c>
      <c r="DU151" s="548" t="s">
        <v>512</v>
      </c>
      <c r="DX151" s="548" t="s">
        <v>512</v>
      </c>
      <c r="EA151" s="575" t="s">
        <v>512</v>
      </c>
      <c r="ED151" s="512" t="s">
        <v>512</v>
      </c>
      <c r="EG151" s="512" t="s">
        <v>512</v>
      </c>
      <c r="EJ151" s="512" t="s">
        <v>512</v>
      </c>
      <c r="EM151" s="512" t="s">
        <v>512</v>
      </c>
      <c r="EP151" s="512" t="s">
        <v>512</v>
      </c>
      <c r="ES151" s="512" t="s">
        <v>512</v>
      </c>
      <c r="EV151" s="512" t="s">
        <v>512</v>
      </c>
      <c r="EY151" s="512" t="s">
        <v>512</v>
      </c>
      <c r="FB151" s="512" t="s">
        <v>512</v>
      </c>
      <c r="FE151" s="512" t="s">
        <v>512</v>
      </c>
      <c r="FH151" s="512" t="s">
        <v>512</v>
      </c>
      <c r="FK151" s="512" t="s">
        <v>512</v>
      </c>
      <c r="FN151" s="512" t="s">
        <v>512</v>
      </c>
      <c r="FQ151" s="512" t="s">
        <v>512</v>
      </c>
      <c r="FT151" s="512" t="s">
        <v>512</v>
      </c>
      <c r="FW151" s="512" t="s">
        <v>512</v>
      </c>
      <c r="FZ151" s="512" t="s">
        <v>512</v>
      </c>
      <c r="GC151" s="512" t="s">
        <v>512</v>
      </c>
      <c r="GF151" s="596" t="s">
        <v>512</v>
      </c>
      <c r="GI151" s="512" t="s">
        <v>512</v>
      </c>
      <c r="GL151" s="512" t="s">
        <v>512</v>
      </c>
      <c r="GO151" s="512" t="s">
        <v>512</v>
      </c>
      <c r="GR151" s="512" t="s">
        <v>512</v>
      </c>
      <c r="GU151" s="596" t="s">
        <v>512</v>
      </c>
      <c r="GX151" s="512" t="s">
        <v>512</v>
      </c>
      <c r="HA151" s="548" t="s">
        <v>512</v>
      </c>
      <c r="HD151" s="548" t="s">
        <v>512</v>
      </c>
      <c r="HG151" s="596" t="s">
        <v>512</v>
      </c>
      <c r="HJ151" s="596" t="s">
        <v>512</v>
      </c>
      <c r="HM151" s="596" t="s">
        <v>512</v>
      </c>
      <c r="HP151" s="668" t="s">
        <v>512</v>
      </c>
      <c r="HS151" s="668" t="s">
        <v>512</v>
      </c>
      <c r="HV151" s="668" t="s">
        <v>512</v>
      </c>
      <c r="IB151" s="535" t="s">
        <v>512</v>
      </c>
      <c r="IC151" s="536" t="s">
        <v>512</v>
      </c>
      <c r="ID151" s="536" t="s">
        <v>512</v>
      </c>
      <c r="IE151" s="536" t="b">
        <v>1</v>
      </c>
    </row>
    <row r="152" spans="66:239">
      <c r="BN152" s="511" t="s">
        <v>512</v>
      </c>
      <c r="CX152" s="511" t="s">
        <v>512</v>
      </c>
      <c r="DR152" s="548" t="s">
        <v>512</v>
      </c>
      <c r="DU152" s="548" t="s">
        <v>512</v>
      </c>
      <c r="DX152" s="548" t="s">
        <v>512</v>
      </c>
      <c r="EA152" s="575" t="s">
        <v>512</v>
      </c>
      <c r="ED152" s="512" t="s">
        <v>512</v>
      </c>
      <c r="EG152" s="512" t="s">
        <v>512</v>
      </c>
      <c r="EJ152" s="512" t="s">
        <v>512</v>
      </c>
      <c r="EM152" s="512" t="s">
        <v>512</v>
      </c>
      <c r="EP152" s="512" t="s">
        <v>512</v>
      </c>
      <c r="ES152" s="512" t="s">
        <v>512</v>
      </c>
      <c r="EV152" s="512" t="s">
        <v>512</v>
      </c>
      <c r="EY152" s="512" t="s">
        <v>512</v>
      </c>
      <c r="FB152" s="512" t="s">
        <v>512</v>
      </c>
      <c r="FE152" s="512" t="s">
        <v>512</v>
      </c>
      <c r="FH152" s="512" t="s">
        <v>512</v>
      </c>
      <c r="FK152" s="512" t="s">
        <v>512</v>
      </c>
      <c r="FN152" s="512" t="s">
        <v>512</v>
      </c>
      <c r="FQ152" s="512" t="s">
        <v>512</v>
      </c>
      <c r="FT152" s="512" t="s">
        <v>512</v>
      </c>
      <c r="FW152" s="512" t="s">
        <v>512</v>
      </c>
      <c r="FZ152" s="512" t="s">
        <v>512</v>
      </c>
      <c r="GC152" s="512" t="s">
        <v>512</v>
      </c>
      <c r="GF152" s="596" t="s">
        <v>512</v>
      </c>
      <c r="GI152" s="512" t="s">
        <v>512</v>
      </c>
      <c r="GL152" s="512" t="s">
        <v>512</v>
      </c>
      <c r="GO152" s="512" t="s">
        <v>512</v>
      </c>
      <c r="GR152" s="512" t="s">
        <v>512</v>
      </c>
      <c r="GU152" s="596" t="s">
        <v>512</v>
      </c>
      <c r="GX152" s="512" t="s">
        <v>512</v>
      </c>
      <c r="HA152" s="548" t="s">
        <v>512</v>
      </c>
      <c r="HD152" s="548" t="s">
        <v>512</v>
      </c>
      <c r="HG152" s="596" t="s">
        <v>512</v>
      </c>
      <c r="HJ152" s="596" t="s">
        <v>512</v>
      </c>
      <c r="HM152" s="596" t="s">
        <v>512</v>
      </c>
      <c r="HP152" s="668" t="s">
        <v>512</v>
      </c>
      <c r="HS152" s="668" t="s">
        <v>512</v>
      </c>
      <c r="HV152" s="668" t="s">
        <v>512</v>
      </c>
      <c r="IB152" s="535" t="s">
        <v>512</v>
      </c>
      <c r="IC152" s="536" t="s">
        <v>512</v>
      </c>
      <c r="ID152" s="536" t="s">
        <v>512</v>
      </c>
      <c r="IE152" s="536" t="b">
        <v>1</v>
      </c>
    </row>
    <row r="153" spans="66:239">
      <c r="BN153" s="511" t="s">
        <v>512</v>
      </c>
      <c r="CX153" s="511" t="s">
        <v>512</v>
      </c>
      <c r="DR153" s="548" t="s">
        <v>512</v>
      </c>
      <c r="DU153" s="548" t="s">
        <v>512</v>
      </c>
      <c r="DX153" s="548" t="s">
        <v>512</v>
      </c>
      <c r="EA153" s="575" t="s">
        <v>512</v>
      </c>
      <c r="ED153" s="512" t="s">
        <v>512</v>
      </c>
      <c r="EG153" s="512" t="s">
        <v>512</v>
      </c>
      <c r="EJ153" s="512" t="s">
        <v>512</v>
      </c>
      <c r="EM153" s="512" t="s">
        <v>512</v>
      </c>
      <c r="EP153" s="512" t="s">
        <v>512</v>
      </c>
      <c r="ES153" s="512" t="s">
        <v>512</v>
      </c>
      <c r="EV153" s="512" t="s">
        <v>512</v>
      </c>
      <c r="EY153" s="512" t="s">
        <v>512</v>
      </c>
      <c r="FB153" s="512" t="s">
        <v>512</v>
      </c>
      <c r="FE153" s="512" t="s">
        <v>512</v>
      </c>
      <c r="FH153" s="512" t="s">
        <v>512</v>
      </c>
      <c r="FK153" s="512" t="s">
        <v>512</v>
      </c>
      <c r="FN153" s="512" t="s">
        <v>512</v>
      </c>
      <c r="FQ153" s="512" t="s">
        <v>512</v>
      </c>
      <c r="FT153" s="512" t="s">
        <v>512</v>
      </c>
      <c r="FW153" s="512" t="s">
        <v>512</v>
      </c>
      <c r="FZ153" s="512" t="s">
        <v>512</v>
      </c>
      <c r="GC153" s="512" t="s">
        <v>512</v>
      </c>
      <c r="GF153" s="596" t="s">
        <v>512</v>
      </c>
      <c r="GI153" s="512" t="s">
        <v>512</v>
      </c>
      <c r="GL153" s="512" t="s">
        <v>512</v>
      </c>
      <c r="GO153" s="512" t="s">
        <v>512</v>
      </c>
      <c r="GR153" s="512" t="s">
        <v>512</v>
      </c>
      <c r="GU153" s="596" t="s">
        <v>512</v>
      </c>
      <c r="GX153" s="512" t="s">
        <v>512</v>
      </c>
      <c r="HA153" s="548" t="s">
        <v>512</v>
      </c>
      <c r="HD153" s="548" t="s">
        <v>512</v>
      </c>
      <c r="HG153" s="596" t="s">
        <v>512</v>
      </c>
      <c r="HJ153" s="596" t="s">
        <v>512</v>
      </c>
      <c r="HM153" s="596" t="s">
        <v>512</v>
      </c>
      <c r="HP153" s="668" t="s">
        <v>512</v>
      </c>
      <c r="HS153" s="668" t="s">
        <v>512</v>
      </c>
      <c r="HV153" s="668" t="s">
        <v>512</v>
      </c>
      <c r="IB153" s="535" t="s">
        <v>512</v>
      </c>
      <c r="IC153" s="536" t="s">
        <v>512</v>
      </c>
      <c r="ID153" s="536" t="s">
        <v>512</v>
      </c>
      <c r="IE153" s="536" t="b">
        <v>1</v>
      </c>
    </row>
    <row r="154" spans="66:239">
      <c r="BN154" s="511" t="s">
        <v>512</v>
      </c>
      <c r="CX154" s="511" t="s">
        <v>512</v>
      </c>
      <c r="DR154" s="548" t="s">
        <v>512</v>
      </c>
      <c r="DU154" s="548" t="s">
        <v>512</v>
      </c>
      <c r="DX154" s="548" t="s">
        <v>512</v>
      </c>
      <c r="EA154" s="575" t="s">
        <v>512</v>
      </c>
      <c r="ED154" s="512" t="s">
        <v>512</v>
      </c>
      <c r="EG154" s="512" t="s">
        <v>512</v>
      </c>
      <c r="EJ154" s="512" t="s">
        <v>512</v>
      </c>
      <c r="EM154" s="512" t="s">
        <v>512</v>
      </c>
      <c r="EP154" s="512" t="s">
        <v>512</v>
      </c>
      <c r="ES154" s="512" t="s">
        <v>512</v>
      </c>
      <c r="EV154" s="512" t="s">
        <v>512</v>
      </c>
      <c r="EY154" s="512" t="s">
        <v>512</v>
      </c>
      <c r="FB154" s="512" t="s">
        <v>512</v>
      </c>
      <c r="FE154" s="512" t="s">
        <v>512</v>
      </c>
      <c r="FH154" s="512" t="s">
        <v>512</v>
      </c>
      <c r="FK154" s="512" t="s">
        <v>512</v>
      </c>
      <c r="FN154" s="512" t="s">
        <v>512</v>
      </c>
      <c r="FQ154" s="512" t="s">
        <v>512</v>
      </c>
      <c r="FT154" s="512" t="s">
        <v>512</v>
      </c>
      <c r="FW154" s="512" t="s">
        <v>512</v>
      </c>
      <c r="FZ154" s="512" t="s">
        <v>512</v>
      </c>
      <c r="GC154" s="512" t="s">
        <v>512</v>
      </c>
      <c r="GF154" s="596" t="s">
        <v>512</v>
      </c>
      <c r="GI154" s="512" t="s">
        <v>512</v>
      </c>
      <c r="GL154" s="512" t="s">
        <v>512</v>
      </c>
      <c r="GO154" s="512" t="s">
        <v>512</v>
      </c>
      <c r="GR154" s="512" t="s">
        <v>512</v>
      </c>
      <c r="GU154" s="596" t="s">
        <v>512</v>
      </c>
      <c r="GX154" s="512" t="s">
        <v>512</v>
      </c>
      <c r="HA154" s="548" t="s">
        <v>512</v>
      </c>
      <c r="HD154" s="548" t="s">
        <v>512</v>
      </c>
      <c r="HG154" s="596" t="s">
        <v>512</v>
      </c>
      <c r="HJ154" s="596" t="s">
        <v>512</v>
      </c>
      <c r="HM154" s="596" t="s">
        <v>512</v>
      </c>
      <c r="HP154" s="668" t="s">
        <v>512</v>
      </c>
      <c r="HS154" s="668" t="s">
        <v>512</v>
      </c>
      <c r="HV154" s="668" t="s">
        <v>512</v>
      </c>
      <c r="IB154" s="535" t="s">
        <v>512</v>
      </c>
      <c r="IC154" s="536" t="s">
        <v>512</v>
      </c>
      <c r="ID154" s="536" t="s">
        <v>512</v>
      </c>
      <c r="IE154" s="536" t="b">
        <v>1</v>
      </c>
    </row>
    <row r="155" spans="66:239">
      <c r="BN155" s="511" t="s">
        <v>512</v>
      </c>
      <c r="CX155" s="511" t="s">
        <v>512</v>
      </c>
      <c r="DR155" s="548" t="s">
        <v>512</v>
      </c>
      <c r="DU155" s="548" t="s">
        <v>512</v>
      </c>
      <c r="DX155" s="548" t="s">
        <v>512</v>
      </c>
      <c r="EA155" s="575" t="s">
        <v>512</v>
      </c>
      <c r="ED155" s="512" t="s">
        <v>512</v>
      </c>
      <c r="EG155" s="512" t="s">
        <v>512</v>
      </c>
      <c r="EJ155" s="512" t="s">
        <v>512</v>
      </c>
      <c r="EM155" s="512" t="s">
        <v>512</v>
      </c>
      <c r="EP155" s="512" t="s">
        <v>512</v>
      </c>
      <c r="ES155" s="512" t="s">
        <v>512</v>
      </c>
      <c r="EV155" s="512" t="s">
        <v>512</v>
      </c>
      <c r="EY155" s="512" t="s">
        <v>512</v>
      </c>
      <c r="FB155" s="512" t="s">
        <v>512</v>
      </c>
      <c r="FE155" s="512" t="s">
        <v>512</v>
      </c>
      <c r="FH155" s="512" t="s">
        <v>512</v>
      </c>
      <c r="FK155" s="512" t="s">
        <v>512</v>
      </c>
      <c r="FN155" s="512" t="s">
        <v>512</v>
      </c>
      <c r="FQ155" s="512" t="s">
        <v>512</v>
      </c>
      <c r="FT155" s="512" t="s">
        <v>512</v>
      </c>
      <c r="FW155" s="512" t="s">
        <v>512</v>
      </c>
      <c r="FZ155" s="512" t="s">
        <v>512</v>
      </c>
      <c r="GC155" s="512" t="s">
        <v>512</v>
      </c>
      <c r="GF155" s="596" t="s">
        <v>512</v>
      </c>
      <c r="GI155" s="512" t="s">
        <v>512</v>
      </c>
      <c r="GL155" s="512" t="s">
        <v>512</v>
      </c>
      <c r="GO155" s="512" t="s">
        <v>512</v>
      </c>
      <c r="GR155" s="512" t="s">
        <v>512</v>
      </c>
      <c r="GU155" s="596" t="s">
        <v>512</v>
      </c>
      <c r="GX155" s="512" t="s">
        <v>512</v>
      </c>
      <c r="HA155" s="548" t="s">
        <v>512</v>
      </c>
      <c r="HD155" s="548" t="s">
        <v>512</v>
      </c>
      <c r="HG155" s="596" t="s">
        <v>512</v>
      </c>
      <c r="HJ155" s="596" t="s">
        <v>512</v>
      </c>
      <c r="HM155" s="596" t="s">
        <v>512</v>
      </c>
      <c r="HP155" s="668" t="s">
        <v>512</v>
      </c>
      <c r="HS155" s="668" t="s">
        <v>512</v>
      </c>
      <c r="HV155" s="668" t="s">
        <v>512</v>
      </c>
      <c r="IB155" s="535" t="s">
        <v>512</v>
      </c>
      <c r="IC155" s="536" t="s">
        <v>512</v>
      </c>
      <c r="ID155" s="536" t="s">
        <v>512</v>
      </c>
      <c r="IE155" s="536" t="b">
        <v>1</v>
      </c>
    </row>
    <row r="156" spans="66:239">
      <c r="BN156" s="511" t="s">
        <v>512</v>
      </c>
      <c r="CX156" s="511" t="s">
        <v>512</v>
      </c>
      <c r="DR156" s="548" t="s">
        <v>512</v>
      </c>
      <c r="DU156" s="548" t="s">
        <v>512</v>
      </c>
      <c r="DX156" s="548" t="s">
        <v>512</v>
      </c>
      <c r="EA156" s="575" t="s">
        <v>512</v>
      </c>
      <c r="ED156" s="512" t="s">
        <v>512</v>
      </c>
      <c r="EG156" s="512" t="s">
        <v>512</v>
      </c>
      <c r="EJ156" s="512" t="s">
        <v>512</v>
      </c>
      <c r="EM156" s="512" t="s">
        <v>512</v>
      </c>
      <c r="EP156" s="512" t="s">
        <v>512</v>
      </c>
      <c r="ES156" s="512" t="s">
        <v>512</v>
      </c>
      <c r="EV156" s="512" t="s">
        <v>512</v>
      </c>
      <c r="EY156" s="512" t="s">
        <v>512</v>
      </c>
      <c r="FB156" s="512" t="s">
        <v>512</v>
      </c>
      <c r="FE156" s="512" t="s">
        <v>512</v>
      </c>
      <c r="FH156" s="512" t="s">
        <v>512</v>
      </c>
      <c r="FK156" s="512" t="s">
        <v>512</v>
      </c>
      <c r="FN156" s="512" t="s">
        <v>512</v>
      </c>
      <c r="FQ156" s="512" t="s">
        <v>512</v>
      </c>
      <c r="FT156" s="512" t="s">
        <v>512</v>
      </c>
      <c r="FW156" s="512" t="s">
        <v>512</v>
      </c>
      <c r="FZ156" s="512" t="s">
        <v>512</v>
      </c>
      <c r="GC156" s="512" t="s">
        <v>512</v>
      </c>
      <c r="GF156" s="596" t="s">
        <v>512</v>
      </c>
      <c r="GI156" s="512" t="s">
        <v>512</v>
      </c>
      <c r="GL156" s="512" t="s">
        <v>512</v>
      </c>
      <c r="GO156" s="512" t="s">
        <v>512</v>
      </c>
      <c r="GR156" s="512" t="s">
        <v>512</v>
      </c>
      <c r="GU156" s="596" t="s">
        <v>512</v>
      </c>
      <c r="GX156" s="512" t="s">
        <v>512</v>
      </c>
      <c r="HA156" s="548" t="s">
        <v>512</v>
      </c>
      <c r="HD156" s="548" t="s">
        <v>512</v>
      </c>
      <c r="HG156" s="596" t="s">
        <v>512</v>
      </c>
      <c r="HJ156" s="596" t="s">
        <v>512</v>
      </c>
      <c r="HM156" s="596" t="s">
        <v>512</v>
      </c>
      <c r="HP156" s="668" t="s">
        <v>512</v>
      </c>
      <c r="HS156" s="668" t="s">
        <v>512</v>
      </c>
      <c r="HV156" s="668" t="s">
        <v>512</v>
      </c>
      <c r="IB156" s="535" t="s">
        <v>512</v>
      </c>
      <c r="IC156" s="536" t="s">
        <v>512</v>
      </c>
      <c r="ID156" s="536" t="s">
        <v>512</v>
      </c>
      <c r="IE156" s="536" t="b">
        <v>1</v>
      </c>
    </row>
    <row r="157" spans="66:239">
      <c r="BN157" s="511" t="s">
        <v>512</v>
      </c>
      <c r="CX157" s="511" t="s">
        <v>512</v>
      </c>
      <c r="DR157" s="548" t="s">
        <v>512</v>
      </c>
      <c r="DU157" s="548" t="s">
        <v>512</v>
      </c>
      <c r="DX157" s="548" t="s">
        <v>512</v>
      </c>
      <c r="EA157" s="575" t="s">
        <v>512</v>
      </c>
      <c r="ED157" s="512" t="s">
        <v>512</v>
      </c>
      <c r="EG157" s="512" t="s">
        <v>512</v>
      </c>
      <c r="EJ157" s="512" t="s">
        <v>512</v>
      </c>
      <c r="EM157" s="512" t="s">
        <v>512</v>
      </c>
      <c r="EP157" s="512" t="s">
        <v>512</v>
      </c>
      <c r="ES157" s="512" t="s">
        <v>512</v>
      </c>
      <c r="EV157" s="512" t="s">
        <v>512</v>
      </c>
      <c r="EY157" s="512" t="s">
        <v>512</v>
      </c>
      <c r="FB157" s="512" t="s">
        <v>512</v>
      </c>
      <c r="FE157" s="512" t="s">
        <v>512</v>
      </c>
      <c r="FH157" s="512" t="s">
        <v>512</v>
      </c>
      <c r="FK157" s="512" t="s">
        <v>512</v>
      </c>
      <c r="FN157" s="512" t="s">
        <v>512</v>
      </c>
      <c r="FQ157" s="512" t="s">
        <v>512</v>
      </c>
      <c r="FT157" s="512" t="s">
        <v>512</v>
      </c>
      <c r="FW157" s="512" t="s">
        <v>512</v>
      </c>
      <c r="FZ157" s="512" t="s">
        <v>512</v>
      </c>
      <c r="GC157" s="512" t="s">
        <v>512</v>
      </c>
      <c r="GF157" s="596" t="s">
        <v>512</v>
      </c>
      <c r="GI157" s="512" t="s">
        <v>512</v>
      </c>
      <c r="GL157" s="512" t="s">
        <v>512</v>
      </c>
      <c r="GO157" s="512" t="s">
        <v>512</v>
      </c>
      <c r="GR157" s="512" t="s">
        <v>512</v>
      </c>
      <c r="GU157" s="596" t="s">
        <v>512</v>
      </c>
      <c r="GX157" s="512" t="s">
        <v>512</v>
      </c>
      <c r="HA157" s="548" t="s">
        <v>512</v>
      </c>
      <c r="HD157" s="548" t="s">
        <v>512</v>
      </c>
      <c r="HG157" s="596" t="s">
        <v>512</v>
      </c>
      <c r="HJ157" s="596" t="s">
        <v>512</v>
      </c>
      <c r="HM157" s="596" t="s">
        <v>512</v>
      </c>
      <c r="HP157" s="668" t="s">
        <v>512</v>
      </c>
      <c r="HS157" s="668" t="s">
        <v>512</v>
      </c>
      <c r="HV157" s="668" t="s">
        <v>512</v>
      </c>
      <c r="IB157" s="535" t="s">
        <v>512</v>
      </c>
      <c r="IC157" s="536" t="s">
        <v>512</v>
      </c>
      <c r="ID157" s="536" t="s">
        <v>512</v>
      </c>
      <c r="IE157" s="536" t="b">
        <v>1</v>
      </c>
    </row>
    <row r="158" spans="66:239">
      <c r="BN158" s="511" t="s">
        <v>512</v>
      </c>
      <c r="CX158" s="511" t="s">
        <v>512</v>
      </c>
      <c r="DR158" s="548" t="s">
        <v>512</v>
      </c>
      <c r="DU158" s="548" t="s">
        <v>512</v>
      </c>
      <c r="DX158" s="548" t="s">
        <v>512</v>
      </c>
      <c r="EA158" s="575" t="s">
        <v>512</v>
      </c>
      <c r="ED158" s="512" t="s">
        <v>512</v>
      </c>
      <c r="EG158" s="512" t="s">
        <v>512</v>
      </c>
      <c r="EJ158" s="512" t="s">
        <v>512</v>
      </c>
      <c r="EM158" s="512" t="s">
        <v>512</v>
      </c>
      <c r="EP158" s="512" t="s">
        <v>512</v>
      </c>
      <c r="ES158" s="512" t="s">
        <v>512</v>
      </c>
      <c r="EV158" s="512" t="s">
        <v>512</v>
      </c>
      <c r="EY158" s="512" t="s">
        <v>512</v>
      </c>
      <c r="FB158" s="512" t="s">
        <v>512</v>
      </c>
      <c r="FE158" s="512" t="s">
        <v>512</v>
      </c>
      <c r="FH158" s="512" t="s">
        <v>512</v>
      </c>
      <c r="FK158" s="512" t="s">
        <v>512</v>
      </c>
      <c r="FN158" s="512" t="s">
        <v>512</v>
      </c>
      <c r="FQ158" s="512" t="s">
        <v>512</v>
      </c>
      <c r="FT158" s="512" t="s">
        <v>512</v>
      </c>
      <c r="FW158" s="512" t="s">
        <v>512</v>
      </c>
      <c r="FZ158" s="512" t="s">
        <v>512</v>
      </c>
      <c r="GC158" s="512" t="s">
        <v>512</v>
      </c>
      <c r="GF158" s="596" t="s">
        <v>512</v>
      </c>
      <c r="GI158" s="512" t="s">
        <v>512</v>
      </c>
      <c r="GL158" s="512" t="s">
        <v>512</v>
      </c>
      <c r="GO158" s="512" t="s">
        <v>512</v>
      </c>
      <c r="GR158" s="512" t="s">
        <v>512</v>
      </c>
      <c r="GU158" s="596" t="s">
        <v>512</v>
      </c>
      <c r="GX158" s="512" t="s">
        <v>512</v>
      </c>
      <c r="HA158" s="548" t="s">
        <v>512</v>
      </c>
      <c r="HD158" s="548" t="s">
        <v>512</v>
      </c>
      <c r="HG158" s="596" t="s">
        <v>512</v>
      </c>
      <c r="HJ158" s="596" t="s">
        <v>512</v>
      </c>
      <c r="HM158" s="596" t="s">
        <v>512</v>
      </c>
      <c r="HP158" s="668" t="s">
        <v>512</v>
      </c>
      <c r="HS158" s="668" t="s">
        <v>512</v>
      </c>
      <c r="HV158" s="668" t="s">
        <v>512</v>
      </c>
      <c r="IB158" s="535" t="s">
        <v>512</v>
      </c>
      <c r="IC158" s="536" t="s">
        <v>512</v>
      </c>
      <c r="ID158" s="536" t="s">
        <v>512</v>
      </c>
      <c r="IE158" s="536" t="b">
        <v>1</v>
      </c>
    </row>
    <row r="159" spans="66:239">
      <c r="BN159" s="511" t="s">
        <v>512</v>
      </c>
      <c r="CX159" s="511" t="s">
        <v>512</v>
      </c>
      <c r="DR159" s="548" t="s">
        <v>512</v>
      </c>
      <c r="DU159" s="548" t="s">
        <v>512</v>
      </c>
      <c r="DX159" s="548" t="s">
        <v>512</v>
      </c>
      <c r="EA159" s="575" t="s">
        <v>512</v>
      </c>
      <c r="ED159" s="512" t="s">
        <v>512</v>
      </c>
      <c r="EG159" s="512" t="s">
        <v>512</v>
      </c>
      <c r="EJ159" s="512" t="s">
        <v>512</v>
      </c>
      <c r="EM159" s="512" t="s">
        <v>512</v>
      </c>
      <c r="EP159" s="512" t="s">
        <v>512</v>
      </c>
      <c r="ES159" s="512" t="s">
        <v>512</v>
      </c>
      <c r="EV159" s="512" t="s">
        <v>512</v>
      </c>
      <c r="EY159" s="512" t="s">
        <v>512</v>
      </c>
      <c r="FB159" s="512" t="s">
        <v>512</v>
      </c>
      <c r="FE159" s="512" t="s">
        <v>512</v>
      </c>
      <c r="FH159" s="512" t="s">
        <v>512</v>
      </c>
      <c r="FK159" s="512" t="s">
        <v>512</v>
      </c>
      <c r="FN159" s="512" t="s">
        <v>512</v>
      </c>
      <c r="FQ159" s="512" t="s">
        <v>512</v>
      </c>
      <c r="FT159" s="512" t="s">
        <v>512</v>
      </c>
      <c r="FW159" s="512" t="s">
        <v>512</v>
      </c>
      <c r="FZ159" s="512" t="s">
        <v>512</v>
      </c>
      <c r="GC159" s="512" t="s">
        <v>512</v>
      </c>
      <c r="GF159" s="596" t="s">
        <v>512</v>
      </c>
      <c r="GI159" s="512" t="s">
        <v>512</v>
      </c>
      <c r="GL159" s="512" t="s">
        <v>512</v>
      </c>
      <c r="GO159" s="512" t="s">
        <v>512</v>
      </c>
      <c r="GR159" s="512" t="s">
        <v>512</v>
      </c>
      <c r="GU159" s="596" t="s">
        <v>512</v>
      </c>
      <c r="GX159" s="512" t="s">
        <v>512</v>
      </c>
      <c r="HA159" s="548" t="s">
        <v>512</v>
      </c>
      <c r="HD159" s="548" t="s">
        <v>512</v>
      </c>
      <c r="HG159" s="596" t="s">
        <v>512</v>
      </c>
      <c r="HJ159" s="596" t="s">
        <v>512</v>
      </c>
      <c r="HM159" s="596" t="s">
        <v>512</v>
      </c>
      <c r="HP159" s="668" t="s">
        <v>512</v>
      </c>
      <c r="HS159" s="668" t="s">
        <v>512</v>
      </c>
      <c r="HV159" s="668" t="s">
        <v>512</v>
      </c>
      <c r="IB159" s="535" t="s">
        <v>512</v>
      </c>
      <c r="IC159" s="536" t="s">
        <v>512</v>
      </c>
      <c r="ID159" s="536" t="s">
        <v>512</v>
      </c>
      <c r="IE159" s="536" t="b">
        <v>1</v>
      </c>
    </row>
    <row r="160" spans="66:239">
      <c r="BN160" s="511" t="s">
        <v>512</v>
      </c>
      <c r="CX160" s="511" t="s">
        <v>512</v>
      </c>
      <c r="DR160" s="548" t="s">
        <v>512</v>
      </c>
      <c r="DU160" s="548" t="s">
        <v>512</v>
      </c>
      <c r="DX160" s="548" t="s">
        <v>512</v>
      </c>
      <c r="EA160" s="575" t="s">
        <v>512</v>
      </c>
      <c r="ED160" s="512" t="s">
        <v>512</v>
      </c>
      <c r="EG160" s="512" t="s">
        <v>512</v>
      </c>
      <c r="EJ160" s="512" t="s">
        <v>512</v>
      </c>
      <c r="EM160" s="512" t="s">
        <v>512</v>
      </c>
      <c r="EP160" s="512" t="s">
        <v>512</v>
      </c>
      <c r="ES160" s="512" t="s">
        <v>512</v>
      </c>
      <c r="EV160" s="512" t="s">
        <v>512</v>
      </c>
      <c r="EY160" s="512" t="s">
        <v>512</v>
      </c>
      <c r="FB160" s="512" t="s">
        <v>512</v>
      </c>
      <c r="FE160" s="512" t="s">
        <v>512</v>
      </c>
      <c r="FH160" s="512" t="s">
        <v>512</v>
      </c>
      <c r="FK160" s="512" t="s">
        <v>512</v>
      </c>
      <c r="FN160" s="512" t="s">
        <v>512</v>
      </c>
      <c r="FQ160" s="512" t="s">
        <v>512</v>
      </c>
      <c r="FT160" s="512" t="s">
        <v>512</v>
      </c>
      <c r="FW160" s="512" t="s">
        <v>512</v>
      </c>
      <c r="FZ160" s="512" t="s">
        <v>512</v>
      </c>
      <c r="GC160" s="512" t="s">
        <v>512</v>
      </c>
      <c r="GF160" s="596" t="s">
        <v>512</v>
      </c>
      <c r="GI160" s="512" t="s">
        <v>512</v>
      </c>
      <c r="GL160" s="512" t="s">
        <v>512</v>
      </c>
      <c r="GO160" s="512" t="s">
        <v>512</v>
      </c>
      <c r="GR160" s="512" t="s">
        <v>512</v>
      </c>
      <c r="GU160" s="596" t="s">
        <v>512</v>
      </c>
      <c r="GX160" s="512" t="s">
        <v>512</v>
      </c>
      <c r="HA160" s="548" t="s">
        <v>512</v>
      </c>
      <c r="HD160" s="548" t="s">
        <v>512</v>
      </c>
      <c r="HG160" s="596" t="s">
        <v>512</v>
      </c>
      <c r="HJ160" s="596" t="s">
        <v>512</v>
      </c>
      <c r="HM160" s="596" t="s">
        <v>512</v>
      </c>
      <c r="HP160" s="668" t="s">
        <v>512</v>
      </c>
      <c r="HS160" s="668" t="s">
        <v>512</v>
      </c>
      <c r="HV160" s="668" t="s">
        <v>512</v>
      </c>
      <c r="IB160" s="535" t="s">
        <v>512</v>
      </c>
      <c r="IC160" s="536" t="s">
        <v>512</v>
      </c>
      <c r="ID160" s="536" t="s">
        <v>512</v>
      </c>
      <c r="IE160" s="536" t="b">
        <v>1</v>
      </c>
    </row>
    <row r="161" spans="66:239">
      <c r="BN161" s="511" t="s">
        <v>512</v>
      </c>
      <c r="CX161" s="511" t="s">
        <v>512</v>
      </c>
      <c r="DR161" s="548" t="s">
        <v>512</v>
      </c>
      <c r="DU161" s="548" t="s">
        <v>512</v>
      </c>
      <c r="DX161" s="548" t="s">
        <v>512</v>
      </c>
      <c r="EA161" s="575" t="s">
        <v>512</v>
      </c>
      <c r="ED161" s="512" t="s">
        <v>512</v>
      </c>
      <c r="EG161" s="512" t="s">
        <v>512</v>
      </c>
      <c r="EJ161" s="512" t="s">
        <v>512</v>
      </c>
      <c r="EM161" s="512" t="s">
        <v>512</v>
      </c>
      <c r="EP161" s="512" t="s">
        <v>512</v>
      </c>
      <c r="ES161" s="512" t="s">
        <v>512</v>
      </c>
      <c r="EV161" s="512" t="s">
        <v>512</v>
      </c>
      <c r="EY161" s="512" t="s">
        <v>512</v>
      </c>
      <c r="FB161" s="512" t="s">
        <v>512</v>
      </c>
      <c r="FE161" s="512" t="s">
        <v>512</v>
      </c>
      <c r="FH161" s="512" t="s">
        <v>512</v>
      </c>
      <c r="FK161" s="512" t="s">
        <v>512</v>
      </c>
      <c r="FN161" s="512" t="s">
        <v>512</v>
      </c>
      <c r="FQ161" s="512" t="s">
        <v>512</v>
      </c>
      <c r="FT161" s="512" t="s">
        <v>512</v>
      </c>
      <c r="FW161" s="512" t="s">
        <v>512</v>
      </c>
      <c r="FZ161" s="512" t="s">
        <v>512</v>
      </c>
      <c r="GC161" s="512" t="s">
        <v>512</v>
      </c>
      <c r="GF161" s="596" t="s">
        <v>512</v>
      </c>
      <c r="GI161" s="512" t="s">
        <v>512</v>
      </c>
      <c r="GL161" s="512" t="s">
        <v>512</v>
      </c>
      <c r="GO161" s="512" t="s">
        <v>512</v>
      </c>
      <c r="GR161" s="512" t="s">
        <v>512</v>
      </c>
      <c r="GU161" s="596" t="s">
        <v>512</v>
      </c>
      <c r="GX161" s="512" t="s">
        <v>512</v>
      </c>
      <c r="HA161" s="548" t="s">
        <v>512</v>
      </c>
      <c r="HD161" s="548" t="s">
        <v>512</v>
      </c>
      <c r="HG161" s="596" t="s">
        <v>512</v>
      </c>
      <c r="HJ161" s="596" t="s">
        <v>512</v>
      </c>
      <c r="HM161" s="596" t="s">
        <v>512</v>
      </c>
      <c r="HP161" s="668" t="s">
        <v>512</v>
      </c>
      <c r="HS161" s="668" t="s">
        <v>512</v>
      </c>
      <c r="HV161" s="668" t="s">
        <v>512</v>
      </c>
      <c r="IB161" s="535" t="s">
        <v>512</v>
      </c>
      <c r="IC161" s="536" t="s">
        <v>512</v>
      </c>
      <c r="ID161" s="536" t="s">
        <v>512</v>
      </c>
      <c r="IE161" s="536" t="b">
        <v>1</v>
      </c>
    </row>
    <row r="162" spans="66:239">
      <c r="BN162" s="511" t="s">
        <v>512</v>
      </c>
      <c r="CX162" s="511" t="s">
        <v>512</v>
      </c>
      <c r="DR162" s="548" t="s">
        <v>512</v>
      </c>
      <c r="DU162" s="548" t="s">
        <v>512</v>
      </c>
      <c r="DX162" s="548" t="s">
        <v>512</v>
      </c>
      <c r="EA162" s="575" t="s">
        <v>512</v>
      </c>
      <c r="ED162" s="512" t="s">
        <v>512</v>
      </c>
      <c r="EG162" s="512" t="s">
        <v>512</v>
      </c>
      <c r="EJ162" s="512" t="s">
        <v>512</v>
      </c>
      <c r="EM162" s="512" t="s">
        <v>512</v>
      </c>
      <c r="EP162" s="512" t="s">
        <v>512</v>
      </c>
      <c r="ES162" s="512" t="s">
        <v>512</v>
      </c>
      <c r="EV162" s="512" t="s">
        <v>512</v>
      </c>
      <c r="EY162" s="512" t="s">
        <v>512</v>
      </c>
      <c r="FB162" s="512" t="s">
        <v>512</v>
      </c>
      <c r="FE162" s="512" t="s">
        <v>512</v>
      </c>
      <c r="FH162" s="512" t="s">
        <v>512</v>
      </c>
      <c r="FK162" s="512" t="s">
        <v>512</v>
      </c>
      <c r="FN162" s="512" t="s">
        <v>512</v>
      </c>
      <c r="FQ162" s="512" t="s">
        <v>512</v>
      </c>
      <c r="FT162" s="512" t="s">
        <v>512</v>
      </c>
      <c r="FW162" s="512" t="s">
        <v>512</v>
      </c>
      <c r="FZ162" s="512" t="s">
        <v>512</v>
      </c>
      <c r="GC162" s="512" t="s">
        <v>512</v>
      </c>
      <c r="GF162" s="596" t="s">
        <v>512</v>
      </c>
      <c r="GI162" s="512" t="s">
        <v>512</v>
      </c>
      <c r="GL162" s="512" t="s">
        <v>512</v>
      </c>
      <c r="GO162" s="512" t="s">
        <v>512</v>
      </c>
      <c r="GR162" s="512" t="s">
        <v>512</v>
      </c>
      <c r="GU162" s="596" t="s">
        <v>512</v>
      </c>
      <c r="GX162" s="512" t="s">
        <v>512</v>
      </c>
      <c r="HA162" s="548" t="s">
        <v>512</v>
      </c>
      <c r="HD162" s="548" t="s">
        <v>512</v>
      </c>
      <c r="HG162" s="596" t="s">
        <v>512</v>
      </c>
      <c r="HJ162" s="596" t="s">
        <v>512</v>
      </c>
      <c r="HM162" s="596" t="s">
        <v>512</v>
      </c>
      <c r="HP162" s="668" t="s">
        <v>512</v>
      </c>
      <c r="HS162" s="668" t="s">
        <v>512</v>
      </c>
      <c r="HV162" s="668" t="s">
        <v>512</v>
      </c>
      <c r="IB162" s="535" t="s">
        <v>512</v>
      </c>
      <c r="IC162" s="536" t="s">
        <v>512</v>
      </c>
      <c r="ID162" s="536" t="s">
        <v>512</v>
      </c>
      <c r="IE162" s="536" t="b">
        <v>1</v>
      </c>
    </row>
    <row r="163" spans="66:239">
      <c r="BN163" s="511" t="s">
        <v>512</v>
      </c>
      <c r="CX163" s="511" t="s">
        <v>512</v>
      </c>
      <c r="DR163" s="548" t="s">
        <v>512</v>
      </c>
      <c r="DU163" s="548" t="s">
        <v>512</v>
      </c>
      <c r="DX163" s="548" t="s">
        <v>512</v>
      </c>
      <c r="EA163" s="575" t="s">
        <v>512</v>
      </c>
      <c r="ED163" s="512" t="s">
        <v>512</v>
      </c>
      <c r="EG163" s="512" t="s">
        <v>512</v>
      </c>
      <c r="EJ163" s="512" t="s">
        <v>512</v>
      </c>
      <c r="EM163" s="512" t="s">
        <v>512</v>
      </c>
      <c r="EP163" s="512" t="s">
        <v>512</v>
      </c>
      <c r="ES163" s="512" t="s">
        <v>512</v>
      </c>
      <c r="EV163" s="512" t="s">
        <v>512</v>
      </c>
      <c r="EY163" s="512" t="s">
        <v>512</v>
      </c>
      <c r="FB163" s="512" t="s">
        <v>512</v>
      </c>
      <c r="FE163" s="512" t="s">
        <v>512</v>
      </c>
      <c r="FH163" s="512" t="s">
        <v>512</v>
      </c>
      <c r="FK163" s="512" t="s">
        <v>512</v>
      </c>
      <c r="FN163" s="512" t="s">
        <v>512</v>
      </c>
      <c r="FQ163" s="512" t="s">
        <v>512</v>
      </c>
      <c r="FT163" s="512" t="s">
        <v>512</v>
      </c>
      <c r="FW163" s="512" t="s">
        <v>512</v>
      </c>
      <c r="FZ163" s="512" t="s">
        <v>512</v>
      </c>
      <c r="GC163" s="512" t="s">
        <v>512</v>
      </c>
      <c r="GF163" s="596" t="s">
        <v>512</v>
      </c>
      <c r="GI163" s="512" t="s">
        <v>512</v>
      </c>
      <c r="GL163" s="512" t="s">
        <v>512</v>
      </c>
      <c r="GO163" s="512" t="s">
        <v>512</v>
      </c>
      <c r="GR163" s="512" t="s">
        <v>512</v>
      </c>
      <c r="GU163" s="596" t="s">
        <v>512</v>
      </c>
      <c r="GX163" s="512" t="s">
        <v>512</v>
      </c>
      <c r="HA163" s="548" t="s">
        <v>512</v>
      </c>
      <c r="HD163" s="548" t="s">
        <v>512</v>
      </c>
      <c r="HG163" s="596" t="s">
        <v>512</v>
      </c>
      <c r="HJ163" s="596" t="s">
        <v>512</v>
      </c>
      <c r="HM163" s="596" t="s">
        <v>512</v>
      </c>
      <c r="HP163" s="668" t="s">
        <v>512</v>
      </c>
      <c r="HS163" s="668" t="s">
        <v>512</v>
      </c>
      <c r="HV163" s="668" t="s">
        <v>512</v>
      </c>
      <c r="IB163" s="535" t="s">
        <v>512</v>
      </c>
      <c r="IC163" s="536" t="s">
        <v>512</v>
      </c>
      <c r="ID163" s="536" t="s">
        <v>512</v>
      </c>
      <c r="IE163" s="536" t="b">
        <v>1</v>
      </c>
    </row>
    <row r="164" spans="66:239">
      <c r="BN164" s="511" t="s">
        <v>512</v>
      </c>
      <c r="CX164" s="511" t="s">
        <v>512</v>
      </c>
      <c r="DR164" s="548" t="s">
        <v>512</v>
      </c>
      <c r="DU164" s="548" t="s">
        <v>512</v>
      </c>
      <c r="DX164" s="548" t="s">
        <v>512</v>
      </c>
      <c r="EA164" s="575" t="s">
        <v>512</v>
      </c>
      <c r="ED164" s="512" t="s">
        <v>512</v>
      </c>
      <c r="EG164" s="512" t="s">
        <v>512</v>
      </c>
      <c r="EJ164" s="512" t="s">
        <v>512</v>
      </c>
      <c r="EM164" s="512" t="s">
        <v>512</v>
      </c>
      <c r="EP164" s="512" t="s">
        <v>512</v>
      </c>
      <c r="ES164" s="512" t="s">
        <v>512</v>
      </c>
      <c r="EV164" s="512" t="s">
        <v>512</v>
      </c>
      <c r="EY164" s="512" t="s">
        <v>512</v>
      </c>
      <c r="FB164" s="512" t="s">
        <v>512</v>
      </c>
      <c r="FE164" s="512" t="s">
        <v>512</v>
      </c>
      <c r="FH164" s="512" t="s">
        <v>512</v>
      </c>
      <c r="FK164" s="512" t="s">
        <v>512</v>
      </c>
      <c r="FN164" s="512" t="s">
        <v>512</v>
      </c>
      <c r="FQ164" s="512" t="s">
        <v>512</v>
      </c>
      <c r="FT164" s="512" t="s">
        <v>512</v>
      </c>
      <c r="FW164" s="512" t="s">
        <v>512</v>
      </c>
      <c r="FZ164" s="512" t="s">
        <v>512</v>
      </c>
      <c r="GC164" s="512" t="s">
        <v>512</v>
      </c>
      <c r="GF164" s="596" t="s">
        <v>512</v>
      </c>
      <c r="GI164" s="512" t="s">
        <v>512</v>
      </c>
      <c r="GL164" s="512" t="s">
        <v>512</v>
      </c>
      <c r="GO164" s="512" t="s">
        <v>512</v>
      </c>
      <c r="GR164" s="512" t="s">
        <v>512</v>
      </c>
      <c r="GU164" s="596" t="s">
        <v>512</v>
      </c>
      <c r="GX164" s="512" t="s">
        <v>512</v>
      </c>
      <c r="HA164" s="548" t="s">
        <v>512</v>
      </c>
      <c r="HD164" s="548" t="s">
        <v>512</v>
      </c>
      <c r="HG164" s="596" t="s">
        <v>512</v>
      </c>
      <c r="HJ164" s="596" t="s">
        <v>512</v>
      </c>
      <c r="HM164" s="596" t="s">
        <v>512</v>
      </c>
      <c r="HP164" s="668" t="s">
        <v>512</v>
      </c>
      <c r="HS164" s="668" t="s">
        <v>512</v>
      </c>
      <c r="HV164" s="668" t="s">
        <v>512</v>
      </c>
      <c r="IB164" s="535" t="s">
        <v>512</v>
      </c>
      <c r="IC164" s="536" t="s">
        <v>512</v>
      </c>
      <c r="ID164" s="536" t="s">
        <v>512</v>
      </c>
      <c r="IE164" s="536" t="b">
        <v>1</v>
      </c>
    </row>
    <row r="165" spans="66:239">
      <c r="BN165" s="511" t="s">
        <v>512</v>
      </c>
      <c r="CX165" s="511" t="s">
        <v>512</v>
      </c>
      <c r="DR165" s="548" t="s">
        <v>512</v>
      </c>
      <c r="DU165" s="548" t="s">
        <v>512</v>
      </c>
      <c r="DX165" s="548" t="s">
        <v>512</v>
      </c>
      <c r="EA165" s="575" t="s">
        <v>512</v>
      </c>
      <c r="ED165" s="512" t="s">
        <v>512</v>
      </c>
      <c r="EG165" s="512" t="s">
        <v>512</v>
      </c>
      <c r="EJ165" s="512" t="s">
        <v>512</v>
      </c>
      <c r="EM165" s="512" t="s">
        <v>512</v>
      </c>
      <c r="EP165" s="512" t="s">
        <v>512</v>
      </c>
      <c r="ES165" s="512" t="s">
        <v>512</v>
      </c>
      <c r="EV165" s="512" t="s">
        <v>512</v>
      </c>
      <c r="EY165" s="512" t="s">
        <v>512</v>
      </c>
      <c r="FB165" s="512" t="s">
        <v>512</v>
      </c>
      <c r="FE165" s="512" t="s">
        <v>512</v>
      </c>
      <c r="FH165" s="512" t="s">
        <v>512</v>
      </c>
      <c r="FK165" s="512" t="s">
        <v>512</v>
      </c>
      <c r="FN165" s="512" t="s">
        <v>512</v>
      </c>
      <c r="FQ165" s="512" t="s">
        <v>512</v>
      </c>
      <c r="FT165" s="512" t="s">
        <v>512</v>
      </c>
      <c r="FW165" s="512" t="s">
        <v>512</v>
      </c>
      <c r="FZ165" s="512" t="s">
        <v>512</v>
      </c>
      <c r="GC165" s="512" t="s">
        <v>512</v>
      </c>
      <c r="GF165" s="596" t="s">
        <v>512</v>
      </c>
      <c r="GI165" s="512" t="s">
        <v>512</v>
      </c>
      <c r="GL165" s="512" t="s">
        <v>512</v>
      </c>
      <c r="GO165" s="512" t="s">
        <v>512</v>
      </c>
      <c r="GR165" s="512" t="s">
        <v>512</v>
      </c>
      <c r="GU165" s="596" t="s">
        <v>512</v>
      </c>
      <c r="GX165" s="512" t="s">
        <v>512</v>
      </c>
      <c r="HA165" s="548" t="s">
        <v>512</v>
      </c>
      <c r="HD165" s="548" t="s">
        <v>512</v>
      </c>
      <c r="HG165" s="596" t="s">
        <v>512</v>
      </c>
      <c r="HJ165" s="596" t="s">
        <v>512</v>
      </c>
      <c r="HM165" s="596" t="s">
        <v>512</v>
      </c>
      <c r="HP165" s="668" t="s">
        <v>512</v>
      </c>
      <c r="HS165" s="668" t="s">
        <v>512</v>
      </c>
      <c r="HV165" s="668" t="s">
        <v>512</v>
      </c>
      <c r="IB165" s="535" t="s">
        <v>512</v>
      </c>
      <c r="IC165" s="536" t="s">
        <v>512</v>
      </c>
      <c r="ID165" s="536" t="s">
        <v>512</v>
      </c>
      <c r="IE165" s="536" t="b">
        <v>1</v>
      </c>
    </row>
    <row r="166" spans="66:239">
      <c r="BN166" s="511" t="s">
        <v>512</v>
      </c>
      <c r="CX166" s="511" t="s">
        <v>512</v>
      </c>
      <c r="DR166" s="548" t="s">
        <v>512</v>
      </c>
      <c r="DU166" s="548" t="s">
        <v>512</v>
      </c>
      <c r="DX166" s="548" t="s">
        <v>512</v>
      </c>
      <c r="EA166" s="575" t="s">
        <v>512</v>
      </c>
      <c r="ED166" s="512" t="s">
        <v>512</v>
      </c>
      <c r="EG166" s="512" t="s">
        <v>512</v>
      </c>
      <c r="EJ166" s="512" t="s">
        <v>512</v>
      </c>
      <c r="EM166" s="512" t="s">
        <v>512</v>
      </c>
      <c r="EP166" s="512" t="s">
        <v>512</v>
      </c>
      <c r="ES166" s="512" t="s">
        <v>512</v>
      </c>
      <c r="EV166" s="512" t="s">
        <v>512</v>
      </c>
      <c r="EY166" s="512" t="s">
        <v>512</v>
      </c>
      <c r="FB166" s="512" t="s">
        <v>512</v>
      </c>
      <c r="FE166" s="512" t="s">
        <v>512</v>
      </c>
      <c r="FH166" s="512" t="s">
        <v>512</v>
      </c>
      <c r="FK166" s="512" t="s">
        <v>512</v>
      </c>
      <c r="FN166" s="512" t="s">
        <v>512</v>
      </c>
      <c r="FQ166" s="512" t="s">
        <v>512</v>
      </c>
      <c r="FT166" s="512" t="s">
        <v>512</v>
      </c>
      <c r="FW166" s="512" t="s">
        <v>512</v>
      </c>
      <c r="FZ166" s="512" t="s">
        <v>512</v>
      </c>
      <c r="GC166" s="512" t="s">
        <v>512</v>
      </c>
      <c r="GF166" s="596" t="s">
        <v>512</v>
      </c>
      <c r="GI166" s="512" t="s">
        <v>512</v>
      </c>
      <c r="GL166" s="512" t="s">
        <v>512</v>
      </c>
      <c r="GO166" s="512" t="s">
        <v>512</v>
      </c>
      <c r="GR166" s="512" t="s">
        <v>512</v>
      </c>
      <c r="GU166" s="596" t="s">
        <v>512</v>
      </c>
      <c r="GX166" s="512" t="s">
        <v>512</v>
      </c>
      <c r="HA166" s="548" t="s">
        <v>512</v>
      </c>
      <c r="HD166" s="548" t="s">
        <v>512</v>
      </c>
      <c r="HG166" s="596" t="s">
        <v>512</v>
      </c>
      <c r="HJ166" s="596" t="s">
        <v>512</v>
      </c>
      <c r="HM166" s="596" t="s">
        <v>512</v>
      </c>
      <c r="HP166" s="668" t="s">
        <v>512</v>
      </c>
      <c r="HS166" s="668" t="s">
        <v>512</v>
      </c>
      <c r="HV166" s="668" t="s">
        <v>512</v>
      </c>
      <c r="IB166" s="535" t="s">
        <v>512</v>
      </c>
      <c r="IC166" s="536" t="s">
        <v>512</v>
      </c>
      <c r="ID166" s="536" t="s">
        <v>512</v>
      </c>
      <c r="IE166" s="536" t="b">
        <v>1</v>
      </c>
    </row>
    <row r="167" spans="66:239">
      <c r="BN167" s="511" t="s">
        <v>512</v>
      </c>
      <c r="CX167" s="511" t="s">
        <v>512</v>
      </c>
      <c r="DR167" s="548" t="s">
        <v>512</v>
      </c>
      <c r="DU167" s="548" t="s">
        <v>512</v>
      </c>
      <c r="DX167" s="548" t="s">
        <v>512</v>
      </c>
      <c r="EA167" s="575" t="s">
        <v>512</v>
      </c>
      <c r="ED167" s="512" t="s">
        <v>512</v>
      </c>
      <c r="EG167" s="512" t="s">
        <v>512</v>
      </c>
      <c r="EJ167" s="512" t="s">
        <v>512</v>
      </c>
      <c r="EM167" s="512" t="s">
        <v>512</v>
      </c>
      <c r="EP167" s="512" t="s">
        <v>512</v>
      </c>
      <c r="ES167" s="512" t="s">
        <v>512</v>
      </c>
      <c r="EV167" s="512" t="s">
        <v>512</v>
      </c>
      <c r="EY167" s="512" t="s">
        <v>512</v>
      </c>
      <c r="FB167" s="512" t="s">
        <v>512</v>
      </c>
      <c r="FE167" s="512" t="s">
        <v>512</v>
      </c>
      <c r="FH167" s="512" t="s">
        <v>512</v>
      </c>
      <c r="FK167" s="512" t="s">
        <v>512</v>
      </c>
      <c r="FN167" s="512" t="s">
        <v>512</v>
      </c>
      <c r="FQ167" s="512" t="s">
        <v>512</v>
      </c>
      <c r="FT167" s="512" t="s">
        <v>512</v>
      </c>
      <c r="FW167" s="512" t="s">
        <v>512</v>
      </c>
      <c r="FZ167" s="512" t="s">
        <v>512</v>
      </c>
      <c r="GC167" s="512" t="s">
        <v>512</v>
      </c>
      <c r="GF167" s="596" t="s">
        <v>512</v>
      </c>
      <c r="GI167" s="512" t="s">
        <v>512</v>
      </c>
      <c r="GL167" s="512" t="s">
        <v>512</v>
      </c>
      <c r="GO167" s="512" t="s">
        <v>512</v>
      </c>
      <c r="GR167" s="512" t="s">
        <v>512</v>
      </c>
      <c r="GU167" s="596" t="s">
        <v>512</v>
      </c>
      <c r="GX167" s="512" t="s">
        <v>512</v>
      </c>
      <c r="HA167" s="548" t="s">
        <v>512</v>
      </c>
      <c r="HD167" s="548" t="s">
        <v>512</v>
      </c>
      <c r="HG167" s="596" t="s">
        <v>512</v>
      </c>
      <c r="HJ167" s="596" t="s">
        <v>512</v>
      </c>
      <c r="HM167" s="596" t="s">
        <v>512</v>
      </c>
      <c r="HP167" s="668" t="s">
        <v>512</v>
      </c>
      <c r="HS167" s="668" t="s">
        <v>512</v>
      </c>
      <c r="HV167" s="668" t="s">
        <v>512</v>
      </c>
      <c r="IB167" s="535" t="s">
        <v>512</v>
      </c>
      <c r="IC167" s="536" t="s">
        <v>512</v>
      </c>
      <c r="ID167" s="536" t="s">
        <v>512</v>
      </c>
      <c r="IE167" s="536" t="b">
        <v>1</v>
      </c>
    </row>
    <row r="168" spans="66:239">
      <c r="BN168" s="511" t="s">
        <v>512</v>
      </c>
      <c r="CX168" s="511" t="s">
        <v>512</v>
      </c>
      <c r="DR168" s="548" t="s">
        <v>512</v>
      </c>
      <c r="DU168" s="548" t="s">
        <v>512</v>
      </c>
      <c r="DX168" s="548" t="s">
        <v>512</v>
      </c>
      <c r="EA168" s="575" t="s">
        <v>512</v>
      </c>
      <c r="ED168" s="512" t="s">
        <v>512</v>
      </c>
      <c r="EG168" s="512" t="s">
        <v>512</v>
      </c>
      <c r="EJ168" s="512" t="s">
        <v>512</v>
      </c>
      <c r="EM168" s="512" t="s">
        <v>512</v>
      </c>
      <c r="EP168" s="512" t="s">
        <v>512</v>
      </c>
      <c r="ES168" s="512" t="s">
        <v>512</v>
      </c>
      <c r="EV168" s="512" t="s">
        <v>512</v>
      </c>
      <c r="EY168" s="512" t="s">
        <v>512</v>
      </c>
      <c r="FB168" s="512" t="s">
        <v>512</v>
      </c>
      <c r="FE168" s="512" t="s">
        <v>512</v>
      </c>
      <c r="FH168" s="512" t="s">
        <v>512</v>
      </c>
      <c r="FK168" s="512" t="s">
        <v>512</v>
      </c>
      <c r="FN168" s="512" t="s">
        <v>512</v>
      </c>
      <c r="FQ168" s="512" t="s">
        <v>512</v>
      </c>
      <c r="FT168" s="512" t="s">
        <v>512</v>
      </c>
      <c r="FW168" s="512" t="s">
        <v>512</v>
      </c>
      <c r="FZ168" s="512" t="s">
        <v>512</v>
      </c>
      <c r="GC168" s="512" t="s">
        <v>512</v>
      </c>
      <c r="GF168" s="596" t="s">
        <v>512</v>
      </c>
      <c r="GI168" s="512" t="s">
        <v>512</v>
      </c>
      <c r="GL168" s="512" t="s">
        <v>512</v>
      </c>
      <c r="GO168" s="512" t="s">
        <v>512</v>
      </c>
      <c r="GR168" s="512" t="s">
        <v>512</v>
      </c>
      <c r="GU168" s="596" t="s">
        <v>512</v>
      </c>
      <c r="GX168" s="512" t="s">
        <v>512</v>
      </c>
      <c r="HA168" s="548" t="s">
        <v>512</v>
      </c>
      <c r="HD168" s="548" t="s">
        <v>512</v>
      </c>
      <c r="HG168" s="596" t="s">
        <v>512</v>
      </c>
      <c r="HJ168" s="596" t="s">
        <v>512</v>
      </c>
      <c r="HM168" s="596" t="s">
        <v>512</v>
      </c>
      <c r="HP168" s="668" t="s">
        <v>512</v>
      </c>
      <c r="HS168" s="668" t="s">
        <v>512</v>
      </c>
      <c r="HV168" s="668" t="s">
        <v>512</v>
      </c>
      <c r="IB168" s="535" t="s">
        <v>512</v>
      </c>
      <c r="IC168" s="536" t="s">
        <v>512</v>
      </c>
      <c r="ID168" s="536" t="s">
        <v>512</v>
      </c>
      <c r="IE168" s="536" t="b">
        <v>1</v>
      </c>
    </row>
    <row r="169" spans="66:239">
      <c r="BN169" s="511" t="s">
        <v>512</v>
      </c>
      <c r="CX169" s="511" t="s">
        <v>512</v>
      </c>
      <c r="DR169" s="548" t="s">
        <v>512</v>
      </c>
      <c r="DU169" s="548" t="s">
        <v>512</v>
      </c>
      <c r="DX169" s="548" t="s">
        <v>512</v>
      </c>
      <c r="EA169" s="575" t="s">
        <v>512</v>
      </c>
      <c r="ED169" s="512" t="s">
        <v>512</v>
      </c>
      <c r="EG169" s="512" t="s">
        <v>512</v>
      </c>
      <c r="EJ169" s="512" t="s">
        <v>512</v>
      </c>
      <c r="EM169" s="512" t="s">
        <v>512</v>
      </c>
      <c r="EP169" s="512" t="s">
        <v>512</v>
      </c>
      <c r="ES169" s="512" t="s">
        <v>512</v>
      </c>
      <c r="EV169" s="512" t="s">
        <v>512</v>
      </c>
      <c r="EY169" s="512" t="s">
        <v>512</v>
      </c>
      <c r="FB169" s="512" t="s">
        <v>512</v>
      </c>
      <c r="FE169" s="512" t="s">
        <v>512</v>
      </c>
      <c r="FH169" s="512" t="s">
        <v>512</v>
      </c>
      <c r="FK169" s="512" t="s">
        <v>512</v>
      </c>
      <c r="FN169" s="512" t="s">
        <v>512</v>
      </c>
      <c r="FQ169" s="512" t="s">
        <v>512</v>
      </c>
      <c r="FT169" s="512" t="s">
        <v>512</v>
      </c>
      <c r="FW169" s="512" t="s">
        <v>512</v>
      </c>
      <c r="FZ169" s="512" t="s">
        <v>512</v>
      </c>
      <c r="GC169" s="512" t="s">
        <v>512</v>
      </c>
      <c r="GF169" s="596" t="s">
        <v>512</v>
      </c>
      <c r="GI169" s="512" t="s">
        <v>512</v>
      </c>
      <c r="GL169" s="512" t="s">
        <v>512</v>
      </c>
      <c r="GO169" s="512" t="s">
        <v>512</v>
      </c>
      <c r="GR169" s="512" t="s">
        <v>512</v>
      </c>
      <c r="GU169" s="596" t="s">
        <v>512</v>
      </c>
      <c r="GX169" s="512" t="s">
        <v>512</v>
      </c>
      <c r="HA169" s="548" t="s">
        <v>512</v>
      </c>
      <c r="HD169" s="548" t="s">
        <v>512</v>
      </c>
      <c r="HG169" s="596" t="s">
        <v>512</v>
      </c>
      <c r="HJ169" s="596" t="s">
        <v>512</v>
      </c>
      <c r="HM169" s="596" t="s">
        <v>512</v>
      </c>
      <c r="HP169" s="668" t="s">
        <v>512</v>
      </c>
      <c r="HS169" s="668" t="s">
        <v>512</v>
      </c>
      <c r="HV169" s="668" t="s">
        <v>512</v>
      </c>
      <c r="IB169" s="535" t="s">
        <v>512</v>
      </c>
      <c r="IC169" s="536" t="s">
        <v>512</v>
      </c>
      <c r="ID169" s="536" t="s">
        <v>512</v>
      </c>
      <c r="IE169" s="536" t="b">
        <v>1</v>
      </c>
    </row>
    <row r="170" spans="66:239">
      <c r="BN170" s="511" t="s">
        <v>512</v>
      </c>
      <c r="CX170" s="511" t="s">
        <v>512</v>
      </c>
      <c r="DR170" s="548" t="s">
        <v>512</v>
      </c>
      <c r="DU170" s="548" t="s">
        <v>512</v>
      </c>
      <c r="DX170" s="548" t="s">
        <v>512</v>
      </c>
      <c r="EA170" s="575" t="s">
        <v>512</v>
      </c>
      <c r="ED170" s="512" t="s">
        <v>512</v>
      </c>
      <c r="EG170" s="512" t="s">
        <v>512</v>
      </c>
      <c r="EJ170" s="512" t="s">
        <v>512</v>
      </c>
      <c r="EM170" s="512" t="s">
        <v>512</v>
      </c>
      <c r="EP170" s="512" t="s">
        <v>512</v>
      </c>
      <c r="ES170" s="512" t="s">
        <v>512</v>
      </c>
      <c r="EV170" s="512" t="s">
        <v>512</v>
      </c>
      <c r="EY170" s="512" t="s">
        <v>512</v>
      </c>
      <c r="FB170" s="512" t="s">
        <v>512</v>
      </c>
      <c r="FE170" s="512" t="s">
        <v>512</v>
      </c>
      <c r="FH170" s="512" t="s">
        <v>512</v>
      </c>
      <c r="FK170" s="512" t="s">
        <v>512</v>
      </c>
      <c r="FN170" s="512" t="s">
        <v>512</v>
      </c>
      <c r="FQ170" s="512" t="s">
        <v>512</v>
      </c>
      <c r="FT170" s="512" t="s">
        <v>512</v>
      </c>
      <c r="FW170" s="512" t="s">
        <v>512</v>
      </c>
      <c r="FZ170" s="512" t="s">
        <v>512</v>
      </c>
      <c r="GC170" s="512" t="s">
        <v>512</v>
      </c>
      <c r="GF170" s="596" t="s">
        <v>512</v>
      </c>
      <c r="GI170" s="512" t="s">
        <v>512</v>
      </c>
      <c r="GL170" s="512" t="s">
        <v>512</v>
      </c>
      <c r="GO170" s="512" t="s">
        <v>512</v>
      </c>
      <c r="GR170" s="512" t="s">
        <v>512</v>
      </c>
      <c r="GU170" s="596" t="s">
        <v>512</v>
      </c>
      <c r="GX170" s="512" t="s">
        <v>512</v>
      </c>
      <c r="HA170" s="548" t="s">
        <v>512</v>
      </c>
      <c r="HD170" s="548" t="s">
        <v>512</v>
      </c>
      <c r="HG170" s="596" t="s">
        <v>512</v>
      </c>
      <c r="HJ170" s="596" t="s">
        <v>512</v>
      </c>
      <c r="HM170" s="596" t="s">
        <v>512</v>
      </c>
      <c r="HP170" s="668" t="s">
        <v>512</v>
      </c>
      <c r="HS170" s="668" t="s">
        <v>512</v>
      </c>
      <c r="HV170" s="668" t="s">
        <v>512</v>
      </c>
      <c r="IB170" s="535" t="s">
        <v>512</v>
      </c>
      <c r="IC170" s="536" t="s">
        <v>512</v>
      </c>
      <c r="ID170" s="536" t="s">
        <v>512</v>
      </c>
      <c r="IE170" s="536" t="b">
        <v>1</v>
      </c>
    </row>
    <row r="171" spans="66:239">
      <c r="BN171" s="511" t="s">
        <v>512</v>
      </c>
      <c r="CX171" s="511" t="s">
        <v>512</v>
      </c>
      <c r="DR171" s="548" t="s">
        <v>512</v>
      </c>
      <c r="DU171" s="548" t="s">
        <v>512</v>
      </c>
      <c r="DX171" s="548" t="s">
        <v>512</v>
      </c>
      <c r="EA171" s="575" t="s">
        <v>512</v>
      </c>
      <c r="ED171" s="512" t="s">
        <v>512</v>
      </c>
      <c r="EG171" s="512" t="s">
        <v>512</v>
      </c>
      <c r="EJ171" s="512" t="s">
        <v>512</v>
      </c>
      <c r="EM171" s="512" t="s">
        <v>512</v>
      </c>
      <c r="EP171" s="512" t="s">
        <v>512</v>
      </c>
      <c r="ES171" s="512" t="s">
        <v>512</v>
      </c>
      <c r="EV171" s="512" t="s">
        <v>512</v>
      </c>
      <c r="EY171" s="512" t="s">
        <v>512</v>
      </c>
      <c r="FB171" s="512" t="s">
        <v>512</v>
      </c>
      <c r="FE171" s="512" t="s">
        <v>512</v>
      </c>
      <c r="FH171" s="512" t="s">
        <v>512</v>
      </c>
      <c r="FK171" s="512" t="s">
        <v>512</v>
      </c>
      <c r="FN171" s="512" t="s">
        <v>512</v>
      </c>
      <c r="FQ171" s="512" t="s">
        <v>512</v>
      </c>
      <c r="FT171" s="512" t="s">
        <v>512</v>
      </c>
      <c r="FW171" s="512" t="s">
        <v>512</v>
      </c>
      <c r="FZ171" s="512" t="s">
        <v>512</v>
      </c>
      <c r="GC171" s="512" t="s">
        <v>512</v>
      </c>
      <c r="GF171" s="596" t="s">
        <v>512</v>
      </c>
      <c r="GI171" s="512" t="s">
        <v>512</v>
      </c>
      <c r="GL171" s="512" t="s">
        <v>512</v>
      </c>
      <c r="GO171" s="512" t="s">
        <v>512</v>
      </c>
      <c r="GR171" s="512" t="s">
        <v>512</v>
      </c>
      <c r="GU171" s="596" t="s">
        <v>512</v>
      </c>
      <c r="GX171" s="512" t="s">
        <v>512</v>
      </c>
      <c r="HA171" s="548" t="s">
        <v>512</v>
      </c>
      <c r="HD171" s="548" t="s">
        <v>512</v>
      </c>
      <c r="HG171" s="596" t="s">
        <v>512</v>
      </c>
      <c r="HJ171" s="596" t="s">
        <v>512</v>
      </c>
      <c r="HM171" s="596" t="s">
        <v>512</v>
      </c>
      <c r="HP171" s="668" t="s">
        <v>512</v>
      </c>
      <c r="HS171" s="668" t="s">
        <v>512</v>
      </c>
      <c r="HV171" s="668" t="s">
        <v>512</v>
      </c>
      <c r="IB171" s="535" t="s">
        <v>512</v>
      </c>
      <c r="IC171" s="536" t="s">
        <v>512</v>
      </c>
      <c r="ID171" s="536" t="s">
        <v>512</v>
      </c>
      <c r="IE171" s="536" t="b">
        <v>1</v>
      </c>
    </row>
    <row r="172" spans="66:239">
      <c r="BN172" s="511" t="s">
        <v>512</v>
      </c>
      <c r="CX172" s="511" t="s">
        <v>512</v>
      </c>
      <c r="DR172" s="548" t="s">
        <v>512</v>
      </c>
      <c r="DU172" s="548" t="s">
        <v>512</v>
      </c>
      <c r="DX172" s="548" t="s">
        <v>512</v>
      </c>
      <c r="EA172" s="575" t="s">
        <v>512</v>
      </c>
      <c r="ED172" s="512" t="s">
        <v>512</v>
      </c>
      <c r="EG172" s="512" t="s">
        <v>512</v>
      </c>
      <c r="EJ172" s="512" t="s">
        <v>512</v>
      </c>
      <c r="EM172" s="512" t="s">
        <v>512</v>
      </c>
      <c r="EP172" s="512" t="s">
        <v>512</v>
      </c>
      <c r="ES172" s="512" t="s">
        <v>512</v>
      </c>
      <c r="EV172" s="512" t="s">
        <v>512</v>
      </c>
      <c r="EY172" s="512" t="s">
        <v>512</v>
      </c>
      <c r="FB172" s="512" t="s">
        <v>512</v>
      </c>
      <c r="FE172" s="512" t="s">
        <v>512</v>
      </c>
      <c r="FH172" s="512" t="s">
        <v>512</v>
      </c>
      <c r="FK172" s="512" t="s">
        <v>512</v>
      </c>
      <c r="FN172" s="512" t="s">
        <v>512</v>
      </c>
      <c r="FQ172" s="512" t="s">
        <v>512</v>
      </c>
      <c r="FT172" s="512" t="s">
        <v>512</v>
      </c>
      <c r="FW172" s="512" t="s">
        <v>512</v>
      </c>
      <c r="FZ172" s="512" t="s">
        <v>512</v>
      </c>
      <c r="GC172" s="512" t="s">
        <v>512</v>
      </c>
      <c r="GF172" s="596" t="s">
        <v>512</v>
      </c>
      <c r="GI172" s="512" t="s">
        <v>512</v>
      </c>
      <c r="GL172" s="512" t="s">
        <v>512</v>
      </c>
      <c r="GO172" s="512" t="s">
        <v>512</v>
      </c>
      <c r="GR172" s="512" t="s">
        <v>512</v>
      </c>
      <c r="GU172" s="596" t="s">
        <v>512</v>
      </c>
      <c r="GX172" s="512" t="s">
        <v>512</v>
      </c>
      <c r="HA172" s="548" t="s">
        <v>512</v>
      </c>
      <c r="HD172" s="548" t="s">
        <v>512</v>
      </c>
      <c r="HG172" s="596" t="s">
        <v>512</v>
      </c>
      <c r="HJ172" s="596" t="s">
        <v>512</v>
      </c>
      <c r="HM172" s="596" t="s">
        <v>512</v>
      </c>
      <c r="HP172" s="668" t="s">
        <v>512</v>
      </c>
      <c r="HS172" s="668" t="s">
        <v>512</v>
      </c>
      <c r="HV172" s="668" t="s">
        <v>512</v>
      </c>
      <c r="IB172" s="535" t="s">
        <v>512</v>
      </c>
      <c r="IC172" s="536" t="s">
        <v>512</v>
      </c>
      <c r="ID172" s="536" t="s">
        <v>512</v>
      </c>
      <c r="IE172" s="536" t="b">
        <v>1</v>
      </c>
    </row>
    <row r="173" spans="66:239">
      <c r="BN173" s="511" t="s">
        <v>512</v>
      </c>
      <c r="CX173" s="511" t="s">
        <v>512</v>
      </c>
      <c r="DR173" s="548" t="s">
        <v>512</v>
      </c>
      <c r="DU173" s="548" t="s">
        <v>512</v>
      </c>
      <c r="DX173" s="548" t="s">
        <v>512</v>
      </c>
      <c r="EA173" s="575" t="s">
        <v>512</v>
      </c>
      <c r="ED173" s="512" t="s">
        <v>512</v>
      </c>
      <c r="EG173" s="512" t="s">
        <v>512</v>
      </c>
      <c r="EJ173" s="512" t="s">
        <v>512</v>
      </c>
      <c r="EM173" s="512" t="s">
        <v>512</v>
      </c>
      <c r="EP173" s="512" t="s">
        <v>512</v>
      </c>
      <c r="ES173" s="512" t="s">
        <v>512</v>
      </c>
      <c r="EV173" s="512" t="s">
        <v>512</v>
      </c>
      <c r="EY173" s="512" t="s">
        <v>512</v>
      </c>
      <c r="FB173" s="512" t="s">
        <v>512</v>
      </c>
      <c r="FE173" s="512" t="s">
        <v>512</v>
      </c>
      <c r="FH173" s="512" t="s">
        <v>512</v>
      </c>
      <c r="FK173" s="512" t="s">
        <v>512</v>
      </c>
      <c r="FN173" s="512" t="s">
        <v>512</v>
      </c>
      <c r="FQ173" s="512" t="s">
        <v>512</v>
      </c>
      <c r="FT173" s="512" t="s">
        <v>512</v>
      </c>
      <c r="FW173" s="512" t="s">
        <v>512</v>
      </c>
      <c r="FZ173" s="512" t="s">
        <v>512</v>
      </c>
      <c r="GC173" s="512" t="s">
        <v>512</v>
      </c>
      <c r="GF173" s="596" t="s">
        <v>512</v>
      </c>
      <c r="GI173" s="512" t="s">
        <v>512</v>
      </c>
      <c r="GL173" s="512" t="s">
        <v>512</v>
      </c>
      <c r="GO173" s="512" t="s">
        <v>512</v>
      </c>
      <c r="GR173" s="512" t="s">
        <v>512</v>
      </c>
      <c r="GU173" s="596" t="s">
        <v>512</v>
      </c>
      <c r="GX173" s="512" t="s">
        <v>512</v>
      </c>
      <c r="HA173" s="548" t="s">
        <v>512</v>
      </c>
      <c r="HD173" s="548" t="s">
        <v>512</v>
      </c>
      <c r="HG173" s="596" t="s">
        <v>512</v>
      </c>
      <c r="HJ173" s="596" t="s">
        <v>512</v>
      </c>
      <c r="HM173" s="596" t="s">
        <v>512</v>
      </c>
      <c r="HP173" s="668" t="s">
        <v>512</v>
      </c>
      <c r="HS173" s="668" t="s">
        <v>512</v>
      </c>
      <c r="HV173" s="668" t="s">
        <v>512</v>
      </c>
      <c r="IB173" s="535" t="s">
        <v>512</v>
      </c>
      <c r="IC173" s="536" t="s">
        <v>512</v>
      </c>
      <c r="ID173" s="536" t="s">
        <v>512</v>
      </c>
      <c r="IE173" s="536" t="b">
        <v>1</v>
      </c>
    </row>
    <row r="174" spans="66:239">
      <c r="BN174" s="511" t="s">
        <v>512</v>
      </c>
      <c r="CX174" s="511" t="s">
        <v>512</v>
      </c>
      <c r="DR174" s="548" t="s">
        <v>512</v>
      </c>
      <c r="DU174" s="548" t="s">
        <v>512</v>
      </c>
      <c r="DX174" s="548" t="s">
        <v>512</v>
      </c>
      <c r="EA174" s="575" t="s">
        <v>512</v>
      </c>
      <c r="ED174" s="512" t="s">
        <v>512</v>
      </c>
      <c r="EG174" s="512" t="s">
        <v>512</v>
      </c>
      <c r="EJ174" s="512" t="s">
        <v>512</v>
      </c>
      <c r="EM174" s="512" t="s">
        <v>512</v>
      </c>
      <c r="EP174" s="512" t="s">
        <v>512</v>
      </c>
      <c r="ES174" s="512" t="s">
        <v>512</v>
      </c>
      <c r="EV174" s="512" t="s">
        <v>512</v>
      </c>
      <c r="EY174" s="512" t="s">
        <v>512</v>
      </c>
      <c r="FB174" s="512" t="s">
        <v>512</v>
      </c>
      <c r="FE174" s="512" t="s">
        <v>512</v>
      </c>
      <c r="FH174" s="512" t="s">
        <v>512</v>
      </c>
      <c r="FK174" s="512" t="s">
        <v>512</v>
      </c>
      <c r="FN174" s="512" t="s">
        <v>512</v>
      </c>
      <c r="FQ174" s="512" t="s">
        <v>512</v>
      </c>
      <c r="FT174" s="512" t="s">
        <v>512</v>
      </c>
      <c r="FW174" s="512" t="s">
        <v>512</v>
      </c>
      <c r="FZ174" s="512" t="s">
        <v>512</v>
      </c>
      <c r="GC174" s="512" t="s">
        <v>512</v>
      </c>
      <c r="GF174" s="596" t="s">
        <v>512</v>
      </c>
      <c r="GI174" s="512" t="s">
        <v>512</v>
      </c>
      <c r="GL174" s="512" t="s">
        <v>512</v>
      </c>
      <c r="GO174" s="512" t="s">
        <v>512</v>
      </c>
      <c r="GR174" s="512" t="s">
        <v>512</v>
      </c>
      <c r="GU174" s="596" t="s">
        <v>512</v>
      </c>
      <c r="GX174" s="512" t="s">
        <v>512</v>
      </c>
      <c r="HA174" s="548" t="s">
        <v>512</v>
      </c>
      <c r="HD174" s="548" t="s">
        <v>512</v>
      </c>
      <c r="HG174" s="596" t="s">
        <v>512</v>
      </c>
      <c r="HJ174" s="596" t="s">
        <v>512</v>
      </c>
      <c r="HM174" s="596" t="s">
        <v>512</v>
      </c>
      <c r="HP174" s="668" t="s">
        <v>512</v>
      </c>
      <c r="HS174" s="668" t="s">
        <v>512</v>
      </c>
      <c r="HV174" s="668" t="s">
        <v>512</v>
      </c>
      <c r="IB174" s="535" t="s">
        <v>512</v>
      </c>
      <c r="IC174" s="536" t="s">
        <v>512</v>
      </c>
      <c r="ID174" s="536" t="s">
        <v>512</v>
      </c>
      <c r="IE174" s="536" t="b">
        <v>1</v>
      </c>
    </row>
    <row r="175" spans="66:239">
      <c r="BN175" s="511" t="s">
        <v>512</v>
      </c>
      <c r="CX175" s="511" t="s">
        <v>512</v>
      </c>
      <c r="DR175" s="548" t="s">
        <v>512</v>
      </c>
      <c r="DU175" s="548" t="s">
        <v>512</v>
      </c>
      <c r="DX175" s="548" t="s">
        <v>512</v>
      </c>
      <c r="EA175" s="575" t="s">
        <v>512</v>
      </c>
      <c r="ED175" s="512" t="s">
        <v>512</v>
      </c>
      <c r="EG175" s="512" t="s">
        <v>512</v>
      </c>
      <c r="EJ175" s="512" t="s">
        <v>512</v>
      </c>
      <c r="EM175" s="512" t="s">
        <v>512</v>
      </c>
      <c r="EP175" s="512" t="s">
        <v>512</v>
      </c>
      <c r="ES175" s="512" t="s">
        <v>512</v>
      </c>
      <c r="EV175" s="512" t="s">
        <v>512</v>
      </c>
      <c r="EY175" s="512" t="s">
        <v>512</v>
      </c>
      <c r="FB175" s="512" t="s">
        <v>512</v>
      </c>
      <c r="FE175" s="512" t="s">
        <v>512</v>
      </c>
      <c r="FH175" s="512" t="s">
        <v>512</v>
      </c>
      <c r="FK175" s="512" t="s">
        <v>512</v>
      </c>
      <c r="FN175" s="512" t="s">
        <v>512</v>
      </c>
      <c r="FQ175" s="512" t="s">
        <v>512</v>
      </c>
      <c r="FT175" s="512" t="s">
        <v>512</v>
      </c>
      <c r="FW175" s="512" t="s">
        <v>512</v>
      </c>
      <c r="FZ175" s="512" t="s">
        <v>512</v>
      </c>
      <c r="GC175" s="512" t="s">
        <v>512</v>
      </c>
      <c r="GF175" s="596" t="s">
        <v>512</v>
      </c>
      <c r="GI175" s="512" t="s">
        <v>512</v>
      </c>
      <c r="GL175" s="512" t="s">
        <v>512</v>
      </c>
      <c r="GO175" s="512" t="s">
        <v>512</v>
      </c>
      <c r="GR175" s="512" t="s">
        <v>512</v>
      </c>
      <c r="GU175" s="596" t="s">
        <v>512</v>
      </c>
      <c r="GX175" s="512" t="s">
        <v>512</v>
      </c>
      <c r="HA175" s="548" t="s">
        <v>512</v>
      </c>
      <c r="HD175" s="548" t="s">
        <v>512</v>
      </c>
      <c r="HG175" s="596" t="s">
        <v>512</v>
      </c>
      <c r="HJ175" s="596" t="s">
        <v>512</v>
      </c>
      <c r="HM175" s="596" t="s">
        <v>512</v>
      </c>
      <c r="HP175" s="668" t="s">
        <v>512</v>
      </c>
      <c r="HS175" s="668" t="s">
        <v>512</v>
      </c>
      <c r="HV175" s="668" t="s">
        <v>512</v>
      </c>
      <c r="IB175" s="535" t="s">
        <v>512</v>
      </c>
      <c r="IC175" s="536" t="s">
        <v>512</v>
      </c>
      <c r="ID175" s="536" t="s">
        <v>512</v>
      </c>
      <c r="IE175" s="536" t="b">
        <v>1</v>
      </c>
    </row>
    <row r="176" spans="66:239">
      <c r="BN176" s="511" t="s">
        <v>512</v>
      </c>
      <c r="CX176" s="511" t="s">
        <v>512</v>
      </c>
      <c r="DR176" s="548" t="s">
        <v>512</v>
      </c>
      <c r="DU176" s="548" t="s">
        <v>512</v>
      </c>
      <c r="DX176" s="548" t="s">
        <v>512</v>
      </c>
      <c r="EA176" s="575" t="s">
        <v>512</v>
      </c>
      <c r="ED176" s="512" t="s">
        <v>512</v>
      </c>
      <c r="EG176" s="512" t="s">
        <v>512</v>
      </c>
      <c r="EJ176" s="512" t="s">
        <v>512</v>
      </c>
      <c r="EM176" s="512" t="s">
        <v>512</v>
      </c>
      <c r="EP176" s="512" t="s">
        <v>512</v>
      </c>
      <c r="ES176" s="512" t="s">
        <v>512</v>
      </c>
      <c r="EV176" s="512" t="s">
        <v>512</v>
      </c>
      <c r="EY176" s="512" t="s">
        <v>512</v>
      </c>
      <c r="FB176" s="512" t="s">
        <v>512</v>
      </c>
      <c r="FE176" s="512" t="s">
        <v>512</v>
      </c>
      <c r="FH176" s="512" t="s">
        <v>512</v>
      </c>
      <c r="FK176" s="512" t="s">
        <v>512</v>
      </c>
      <c r="FN176" s="512" t="s">
        <v>512</v>
      </c>
      <c r="FQ176" s="512" t="s">
        <v>512</v>
      </c>
      <c r="FT176" s="512" t="s">
        <v>512</v>
      </c>
      <c r="FW176" s="512" t="s">
        <v>512</v>
      </c>
      <c r="FZ176" s="512" t="s">
        <v>512</v>
      </c>
      <c r="GC176" s="512" t="s">
        <v>512</v>
      </c>
      <c r="GF176" s="596" t="s">
        <v>512</v>
      </c>
      <c r="GI176" s="512" t="s">
        <v>512</v>
      </c>
      <c r="GL176" s="512" t="s">
        <v>512</v>
      </c>
      <c r="GO176" s="512" t="s">
        <v>512</v>
      </c>
      <c r="GR176" s="512" t="s">
        <v>512</v>
      </c>
      <c r="GU176" s="596" t="s">
        <v>512</v>
      </c>
      <c r="GX176" s="512" t="s">
        <v>512</v>
      </c>
      <c r="HA176" s="548" t="s">
        <v>512</v>
      </c>
      <c r="HD176" s="548" t="s">
        <v>512</v>
      </c>
      <c r="HG176" s="596" t="s">
        <v>512</v>
      </c>
      <c r="HJ176" s="596" t="s">
        <v>512</v>
      </c>
      <c r="HM176" s="596" t="s">
        <v>512</v>
      </c>
      <c r="HP176" s="668" t="s">
        <v>512</v>
      </c>
      <c r="HS176" s="668" t="s">
        <v>512</v>
      </c>
      <c r="HV176" s="668" t="s">
        <v>512</v>
      </c>
      <c r="IB176" s="535" t="s">
        <v>512</v>
      </c>
      <c r="IC176" s="536" t="s">
        <v>512</v>
      </c>
      <c r="ID176" s="536" t="s">
        <v>512</v>
      </c>
      <c r="IE176" s="536" t="b">
        <v>1</v>
      </c>
    </row>
    <row r="177" spans="66:239">
      <c r="BN177" s="511" t="s">
        <v>512</v>
      </c>
      <c r="CX177" s="511" t="s">
        <v>512</v>
      </c>
      <c r="DR177" s="548" t="s">
        <v>512</v>
      </c>
      <c r="DU177" s="548" t="s">
        <v>512</v>
      </c>
      <c r="DX177" s="548" t="s">
        <v>512</v>
      </c>
      <c r="EA177" s="575" t="s">
        <v>512</v>
      </c>
      <c r="ED177" s="512" t="s">
        <v>512</v>
      </c>
      <c r="EG177" s="512" t="s">
        <v>512</v>
      </c>
      <c r="EJ177" s="512" t="s">
        <v>512</v>
      </c>
      <c r="EM177" s="512" t="s">
        <v>512</v>
      </c>
      <c r="EP177" s="512" t="s">
        <v>512</v>
      </c>
      <c r="ES177" s="512" t="s">
        <v>512</v>
      </c>
      <c r="EV177" s="512" t="s">
        <v>512</v>
      </c>
      <c r="EY177" s="512" t="s">
        <v>512</v>
      </c>
      <c r="FB177" s="512" t="s">
        <v>512</v>
      </c>
      <c r="FE177" s="512" t="s">
        <v>512</v>
      </c>
      <c r="FH177" s="512" t="s">
        <v>512</v>
      </c>
      <c r="FK177" s="512" t="s">
        <v>512</v>
      </c>
      <c r="FN177" s="512" t="s">
        <v>512</v>
      </c>
      <c r="FQ177" s="512" t="s">
        <v>512</v>
      </c>
      <c r="FT177" s="512" t="s">
        <v>512</v>
      </c>
      <c r="FW177" s="512" t="s">
        <v>512</v>
      </c>
      <c r="FZ177" s="512" t="s">
        <v>512</v>
      </c>
      <c r="GC177" s="512" t="s">
        <v>512</v>
      </c>
      <c r="GF177" s="596" t="s">
        <v>512</v>
      </c>
      <c r="GI177" s="512" t="s">
        <v>512</v>
      </c>
      <c r="GL177" s="512" t="s">
        <v>512</v>
      </c>
      <c r="GO177" s="512" t="s">
        <v>512</v>
      </c>
      <c r="GR177" s="512" t="s">
        <v>512</v>
      </c>
      <c r="GU177" s="596" t="s">
        <v>512</v>
      </c>
      <c r="GX177" s="512" t="s">
        <v>512</v>
      </c>
      <c r="HA177" s="548" t="s">
        <v>512</v>
      </c>
      <c r="HD177" s="548" t="s">
        <v>512</v>
      </c>
      <c r="HG177" s="596" t="s">
        <v>512</v>
      </c>
      <c r="HJ177" s="596" t="s">
        <v>512</v>
      </c>
      <c r="HM177" s="596" t="s">
        <v>512</v>
      </c>
      <c r="HP177" s="668" t="s">
        <v>512</v>
      </c>
      <c r="HS177" s="668" t="s">
        <v>512</v>
      </c>
      <c r="HV177" s="668" t="s">
        <v>512</v>
      </c>
      <c r="IB177" s="535" t="s">
        <v>512</v>
      </c>
      <c r="IC177" s="536" t="s">
        <v>512</v>
      </c>
      <c r="ID177" s="536" t="s">
        <v>512</v>
      </c>
      <c r="IE177" s="536" t="b">
        <v>1</v>
      </c>
    </row>
    <row r="178" spans="66:239">
      <c r="BN178" s="511" t="s">
        <v>512</v>
      </c>
      <c r="CX178" s="511" t="s">
        <v>512</v>
      </c>
      <c r="DR178" s="548" t="s">
        <v>512</v>
      </c>
      <c r="DU178" s="548" t="s">
        <v>512</v>
      </c>
      <c r="DX178" s="548" t="s">
        <v>512</v>
      </c>
      <c r="EA178" s="575" t="s">
        <v>512</v>
      </c>
      <c r="ED178" s="512" t="s">
        <v>512</v>
      </c>
      <c r="EG178" s="512" t="s">
        <v>512</v>
      </c>
      <c r="EJ178" s="512" t="s">
        <v>512</v>
      </c>
      <c r="EM178" s="512" t="s">
        <v>512</v>
      </c>
      <c r="EP178" s="512" t="s">
        <v>512</v>
      </c>
      <c r="ES178" s="512" t="s">
        <v>512</v>
      </c>
      <c r="EV178" s="512" t="s">
        <v>512</v>
      </c>
      <c r="EY178" s="512" t="s">
        <v>512</v>
      </c>
      <c r="FB178" s="512" t="s">
        <v>512</v>
      </c>
      <c r="FE178" s="512" t="s">
        <v>512</v>
      </c>
      <c r="FH178" s="512" t="s">
        <v>512</v>
      </c>
      <c r="FK178" s="512" t="s">
        <v>512</v>
      </c>
      <c r="FN178" s="512" t="s">
        <v>512</v>
      </c>
      <c r="FQ178" s="512" t="s">
        <v>512</v>
      </c>
      <c r="FT178" s="512" t="s">
        <v>512</v>
      </c>
      <c r="FW178" s="512" t="s">
        <v>512</v>
      </c>
      <c r="FZ178" s="512" t="s">
        <v>512</v>
      </c>
      <c r="GC178" s="512" t="s">
        <v>512</v>
      </c>
      <c r="GF178" s="596" t="s">
        <v>512</v>
      </c>
      <c r="GI178" s="512" t="s">
        <v>512</v>
      </c>
      <c r="GL178" s="512" t="s">
        <v>512</v>
      </c>
      <c r="GO178" s="512" t="s">
        <v>512</v>
      </c>
      <c r="GR178" s="512" t="s">
        <v>512</v>
      </c>
      <c r="GU178" s="596" t="s">
        <v>512</v>
      </c>
      <c r="GX178" s="512" t="s">
        <v>512</v>
      </c>
      <c r="HA178" s="548" t="s">
        <v>512</v>
      </c>
      <c r="HD178" s="548" t="s">
        <v>512</v>
      </c>
      <c r="HG178" s="596" t="s">
        <v>512</v>
      </c>
      <c r="HJ178" s="596" t="s">
        <v>512</v>
      </c>
      <c r="HM178" s="596" t="s">
        <v>512</v>
      </c>
      <c r="HP178" s="668" t="s">
        <v>512</v>
      </c>
      <c r="HS178" s="668" t="s">
        <v>512</v>
      </c>
      <c r="HV178" s="668" t="s">
        <v>512</v>
      </c>
      <c r="IB178" s="535" t="s">
        <v>512</v>
      </c>
      <c r="IC178" s="536" t="s">
        <v>512</v>
      </c>
      <c r="ID178" s="536" t="s">
        <v>512</v>
      </c>
      <c r="IE178" s="536" t="b">
        <v>1</v>
      </c>
    </row>
    <row r="179" spans="66:239">
      <c r="BN179" s="511" t="s">
        <v>512</v>
      </c>
      <c r="CX179" s="511" t="s">
        <v>512</v>
      </c>
      <c r="DR179" s="548" t="s">
        <v>512</v>
      </c>
      <c r="DU179" s="548" t="s">
        <v>512</v>
      </c>
      <c r="DX179" s="548" t="s">
        <v>512</v>
      </c>
      <c r="EA179" s="575" t="s">
        <v>512</v>
      </c>
      <c r="ED179" s="512" t="s">
        <v>512</v>
      </c>
      <c r="EG179" s="512" t="s">
        <v>512</v>
      </c>
      <c r="EJ179" s="512" t="s">
        <v>512</v>
      </c>
      <c r="EM179" s="512" t="s">
        <v>512</v>
      </c>
      <c r="EP179" s="512" t="s">
        <v>512</v>
      </c>
      <c r="ES179" s="512" t="s">
        <v>512</v>
      </c>
      <c r="EV179" s="512" t="s">
        <v>512</v>
      </c>
      <c r="EY179" s="512" t="s">
        <v>512</v>
      </c>
      <c r="FB179" s="512" t="s">
        <v>512</v>
      </c>
      <c r="FE179" s="512" t="s">
        <v>512</v>
      </c>
      <c r="FH179" s="512" t="s">
        <v>512</v>
      </c>
      <c r="FK179" s="512" t="s">
        <v>512</v>
      </c>
      <c r="FN179" s="512" t="s">
        <v>512</v>
      </c>
      <c r="FQ179" s="512" t="s">
        <v>512</v>
      </c>
      <c r="FT179" s="512" t="s">
        <v>512</v>
      </c>
      <c r="FW179" s="512" t="s">
        <v>512</v>
      </c>
      <c r="FZ179" s="512" t="s">
        <v>512</v>
      </c>
      <c r="GC179" s="512" t="s">
        <v>512</v>
      </c>
      <c r="GF179" s="596" t="s">
        <v>512</v>
      </c>
      <c r="GI179" s="512" t="s">
        <v>512</v>
      </c>
      <c r="GL179" s="512" t="s">
        <v>512</v>
      </c>
      <c r="GO179" s="512" t="s">
        <v>512</v>
      </c>
      <c r="GR179" s="512" t="s">
        <v>512</v>
      </c>
      <c r="GU179" s="596" t="s">
        <v>512</v>
      </c>
      <c r="GX179" s="512" t="s">
        <v>512</v>
      </c>
      <c r="HA179" s="548" t="s">
        <v>512</v>
      </c>
      <c r="HD179" s="548" t="s">
        <v>512</v>
      </c>
      <c r="HG179" s="596" t="s">
        <v>512</v>
      </c>
      <c r="HJ179" s="596" t="s">
        <v>512</v>
      </c>
      <c r="HM179" s="596" t="s">
        <v>512</v>
      </c>
      <c r="HP179" s="668" t="s">
        <v>512</v>
      </c>
      <c r="HS179" s="668" t="s">
        <v>512</v>
      </c>
      <c r="HV179" s="668" t="s">
        <v>512</v>
      </c>
      <c r="IB179" s="535" t="s">
        <v>512</v>
      </c>
      <c r="IC179" s="536" t="s">
        <v>512</v>
      </c>
      <c r="ID179" s="536" t="s">
        <v>512</v>
      </c>
      <c r="IE179" s="536" t="b">
        <v>1</v>
      </c>
    </row>
    <row r="180" spans="66:239">
      <c r="BN180" s="511" t="s">
        <v>512</v>
      </c>
      <c r="CX180" s="511" t="s">
        <v>512</v>
      </c>
      <c r="DR180" s="548" t="s">
        <v>512</v>
      </c>
      <c r="DU180" s="548" t="s">
        <v>512</v>
      </c>
      <c r="DX180" s="548" t="s">
        <v>512</v>
      </c>
      <c r="EA180" s="575" t="s">
        <v>512</v>
      </c>
      <c r="ED180" s="512" t="s">
        <v>512</v>
      </c>
      <c r="EG180" s="512" t="s">
        <v>512</v>
      </c>
      <c r="EJ180" s="512" t="s">
        <v>512</v>
      </c>
      <c r="EM180" s="512" t="s">
        <v>512</v>
      </c>
      <c r="EP180" s="512" t="s">
        <v>512</v>
      </c>
      <c r="ES180" s="512" t="s">
        <v>512</v>
      </c>
      <c r="EV180" s="512" t="s">
        <v>512</v>
      </c>
      <c r="EY180" s="512" t="s">
        <v>512</v>
      </c>
      <c r="FB180" s="512" t="s">
        <v>512</v>
      </c>
      <c r="FE180" s="512" t="s">
        <v>512</v>
      </c>
      <c r="FH180" s="512" t="s">
        <v>512</v>
      </c>
      <c r="FK180" s="512" t="s">
        <v>512</v>
      </c>
      <c r="FN180" s="512" t="s">
        <v>512</v>
      </c>
      <c r="FQ180" s="512" t="s">
        <v>512</v>
      </c>
      <c r="FT180" s="512" t="s">
        <v>512</v>
      </c>
      <c r="FW180" s="512" t="s">
        <v>512</v>
      </c>
      <c r="FZ180" s="512" t="s">
        <v>512</v>
      </c>
      <c r="GC180" s="512" t="s">
        <v>512</v>
      </c>
      <c r="GF180" s="596" t="s">
        <v>512</v>
      </c>
      <c r="GI180" s="512" t="s">
        <v>512</v>
      </c>
      <c r="GL180" s="512" t="s">
        <v>512</v>
      </c>
      <c r="GO180" s="512" t="s">
        <v>512</v>
      </c>
      <c r="GR180" s="512" t="s">
        <v>512</v>
      </c>
      <c r="GU180" s="596" t="s">
        <v>512</v>
      </c>
      <c r="GX180" s="512" t="s">
        <v>512</v>
      </c>
      <c r="HA180" s="548" t="s">
        <v>512</v>
      </c>
      <c r="HD180" s="548" t="s">
        <v>512</v>
      </c>
      <c r="HG180" s="596" t="s">
        <v>512</v>
      </c>
      <c r="HJ180" s="596" t="s">
        <v>512</v>
      </c>
      <c r="HM180" s="596" t="s">
        <v>512</v>
      </c>
      <c r="HP180" s="668" t="s">
        <v>512</v>
      </c>
      <c r="HS180" s="668" t="s">
        <v>512</v>
      </c>
      <c r="HV180" s="668" t="s">
        <v>512</v>
      </c>
      <c r="IB180" s="535" t="s">
        <v>512</v>
      </c>
      <c r="IC180" s="536" t="s">
        <v>512</v>
      </c>
      <c r="ID180" s="536" t="s">
        <v>512</v>
      </c>
      <c r="IE180" s="536" t="b">
        <v>1</v>
      </c>
    </row>
    <row r="181" spans="66:239">
      <c r="BN181" s="511" t="s">
        <v>512</v>
      </c>
      <c r="CX181" s="511" t="s">
        <v>512</v>
      </c>
      <c r="DR181" s="548" t="s">
        <v>512</v>
      </c>
      <c r="DU181" s="548" t="s">
        <v>512</v>
      </c>
      <c r="DX181" s="548" t="s">
        <v>512</v>
      </c>
      <c r="EA181" s="575" t="s">
        <v>512</v>
      </c>
      <c r="ED181" s="512" t="s">
        <v>512</v>
      </c>
      <c r="EG181" s="512" t="s">
        <v>512</v>
      </c>
      <c r="EJ181" s="512" t="s">
        <v>512</v>
      </c>
      <c r="EM181" s="512" t="s">
        <v>512</v>
      </c>
      <c r="EP181" s="512" t="s">
        <v>512</v>
      </c>
      <c r="ES181" s="512" t="s">
        <v>512</v>
      </c>
      <c r="EV181" s="512" t="s">
        <v>512</v>
      </c>
      <c r="EY181" s="512" t="s">
        <v>512</v>
      </c>
      <c r="FB181" s="512" t="s">
        <v>512</v>
      </c>
      <c r="FE181" s="512" t="s">
        <v>512</v>
      </c>
      <c r="FH181" s="512" t="s">
        <v>512</v>
      </c>
      <c r="FK181" s="512" t="s">
        <v>512</v>
      </c>
      <c r="FN181" s="512" t="s">
        <v>512</v>
      </c>
      <c r="FQ181" s="512" t="s">
        <v>512</v>
      </c>
      <c r="FT181" s="512" t="s">
        <v>512</v>
      </c>
      <c r="FW181" s="512" t="s">
        <v>512</v>
      </c>
      <c r="FZ181" s="512" t="s">
        <v>512</v>
      </c>
      <c r="GC181" s="512" t="s">
        <v>512</v>
      </c>
      <c r="GF181" s="596" t="s">
        <v>512</v>
      </c>
      <c r="GI181" s="512" t="s">
        <v>512</v>
      </c>
      <c r="GL181" s="512" t="s">
        <v>512</v>
      </c>
      <c r="GO181" s="512" t="s">
        <v>512</v>
      </c>
      <c r="GR181" s="512" t="s">
        <v>512</v>
      </c>
      <c r="GU181" s="596" t="s">
        <v>512</v>
      </c>
      <c r="GX181" s="512" t="s">
        <v>512</v>
      </c>
      <c r="HA181" s="548" t="s">
        <v>512</v>
      </c>
      <c r="HD181" s="548" t="s">
        <v>512</v>
      </c>
      <c r="HG181" s="596" t="s">
        <v>512</v>
      </c>
      <c r="HJ181" s="596" t="s">
        <v>512</v>
      </c>
      <c r="HM181" s="596" t="s">
        <v>512</v>
      </c>
      <c r="HP181" s="668" t="s">
        <v>512</v>
      </c>
      <c r="HS181" s="668" t="s">
        <v>512</v>
      </c>
      <c r="HV181" s="668" t="s">
        <v>512</v>
      </c>
      <c r="IB181" s="535" t="s">
        <v>512</v>
      </c>
      <c r="IC181" s="536" t="s">
        <v>512</v>
      </c>
      <c r="ID181" s="536" t="s">
        <v>512</v>
      </c>
      <c r="IE181" s="536" t="b">
        <v>1</v>
      </c>
    </row>
    <row r="182" spans="66:239">
      <c r="BN182" s="511" t="s">
        <v>512</v>
      </c>
      <c r="CX182" s="511" t="s">
        <v>512</v>
      </c>
      <c r="DR182" s="548" t="s">
        <v>512</v>
      </c>
      <c r="DU182" s="548" t="s">
        <v>512</v>
      </c>
      <c r="DX182" s="548" t="s">
        <v>512</v>
      </c>
      <c r="EA182" s="575" t="s">
        <v>512</v>
      </c>
      <c r="ED182" s="512" t="s">
        <v>512</v>
      </c>
      <c r="EG182" s="512" t="s">
        <v>512</v>
      </c>
      <c r="EJ182" s="512" t="s">
        <v>512</v>
      </c>
      <c r="EM182" s="512" t="s">
        <v>512</v>
      </c>
      <c r="EP182" s="512" t="s">
        <v>512</v>
      </c>
      <c r="ES182" s="512" t="s">
        <v>512</v>
      </c>
      <c r="EV182" s="512" t="s">
        <v>512</v>
      </c>
      <c r="EY182" s="512" t="s">
        <v>512</v>
      </c>
      <c r="FB182" s="512" t="s">
        <v>512</v>
      </c>
      <c r="FE182" s="512" t="s">
        <v>512</v>
      </c>
      <c r="FH182" s="512" t="s">
        <v>512</v>
      </c>
      <c r="FK182" s="512" t="s">
        <v>512</v>
      </c>
      <c r="FN182" s="512" t="s">
        <v>512</v>
      </c>
      <c r="FQ182" s="512" t="s">
        <v>512</v>
      </c>
      <c r="FT182" s="512" t="s">
        <v>512</v>
      </c>
      <c r="FW182" s="512" t="s">
        <v>512</v>
      </c>
      <c r="FZ182" s="512" t="s">
        <v>512</v>
      </c>
      <c r="GC182" s="512" t="s">
        <v>512</v>
      </c>
      <c r="GF182" s="596" t="s">
        <v>512</v>
      </c>
      <c r="GI182" s="512" t="s">
        <v>512</v>
      </c>
      <c r="GL182" s="512" t="s">
        <v>512</v>
      </c>
      <c r="GO182" s="512" t="s">
        <v>512</v>
      </c>
      <c r="GR182" s="512" t="s">
        <v>512</v>
      </c>
      <c r="GU182" s="596" t="s">
        <v>512</v>
      </c>
      <c r="GX182" s="512" t="s">
        <v>512</v>
      </c>
      <c r="HA182" s="548" t="s">
        <v>512</v>
      </c>
      <c r="HD182" s="548" t="s">
        <v>512</v>
      </c>
      <c r="HG182" s="596" t="s">
        <v>512</v>
      </c>
      <c r="HJ182" s="596" t="s">
        <v>512</v>
      </c>
      <c r="HM182" s="596" t="s">
        <v>512</v>
      </c>
      <c r="HP182" s="668" t="s">
        <v>512</v>
      </c>
      <c r="HS182" s="668" t="s">
        <v>512</v>
      </c>
      <c r="HV182" s="668" t="s">
        <v>512</v>
      </c>
      <c r="IB182" s="535" t="s">
        <v>512</v>
      </c>
      <c r="IC182" s="536" t="s">
        <v>512</v>
      </c>
      <c r="ID182" s="536" t="s">
        <v>512</v>
      </c>
      <c r="IE182" s="536" t="b">
        <v>1</v>
      </c>
    </row>
    <row r="183" spans="66:239">
      <c r="BN183" s="511" t="s">
        <v>512</v>
      </c>
      <c r="CX183" s="511" t="s">
        <v>512</v>
      </c>
      <c r="DR183" s="548" t="s">
        <v>512</v>
      </c>
      <c r="DU183" s="548" t="s">
        <v>512</v>
      </c>
      <c r="DX183" s="548" t="s">
        <v>512</v>
      </c>
      <c r="EA183" s="575" t="s">
        <v>512</v>
      </c>
      <c r="ED183" s="512" t="s">
        <v>512</v>
      </c>
      <c r="EG183" s="512" t="s">
        <v>512</v>
      </c>
      <c r="EJ183" s="512" t="s">
        <v>512</v>
      </c>
      <c r="EM183" s="512" t="s">
        <v>512</v>
      </c>
      <c r="EP183" s="512" t="s">
        <v>512</v>
      </c>
      <c r="ES183" s="512" t="s">
        <v>512</v>
      </c>
      <c r="EV183" s="512" t="s">
        <v>512</v>
      </c>
      <c r="EY183" s="512" t="s">
        <v>512</v>
      </c>
      <c r="FB183" s="512" t="s">
        <v>512</v>
      </c>
      <c r="FE183" s="512" t="s">
        <v>512</v>
      </c>
      <c r="FH183" s="512" t="s">
        <v>512</v>
      </c>
      <c r="FK183" s="512" t="s">
        <v>512</v>
      </c>
      <c r="FN183" s="512" t="s">
        <v>512</v>
      </c>
      <c r="FQ183" s="512" t="s">
        <v>512</v>
      </c>
      <c r="FT183" s="512" t="s">
        <v>512</v>
      </c>
      <c r="FW183" s="512" t="s">
        <v>512</v>
      </c>
      <c r="FZ183" s="512" t="s">
        <v>512</v>
      </c>
      <c r="GC183" s="512" t="s">
        <v>512</v>
      </c>
      <c r="GF183" s="596" t="s">
        <v>512</v>
      </c>
      <c r="GI183" s="512" t="s">
        <v>512</v>
      </c>
      <c r="GL183" s="512" t="s">
        <v>512</v>
      </c>
      <c r="GO183" s="512" t="s">
        <v>512</v>
      </c>
      <c r="GR183" s="512" t="s">
        <v>512</v>
      </c>
      <c r="GU183" s="596" t="s">
        <v>512</v>
      </c>
      <c r="GX183" s="512" t="s">
        <v>512</v>
      </c>
      <c r="HA183" s="548" t="s">
        <v>512</v>
      </c>
      <c r="HD183" s="548" t="s">
        <v>512</v>
      </c>
      <c r="HG183" s="596" t="s">
        <v>512</v>
      </c>
      <c r="HJ183" s="596" t="s">
        <v>512</v>
      </c>
      <c r="HM183" s="596" t="s">
        <v>512</v>
      </c>
      <c r="HP183" s="668" t="s">
        <v>512</v>
      </c>
      <c r="HS183" s="668" t="s">
        <v>512</v>
      </c>
      <c r="HV183" s="668" t="s">
        <v>512</v>
      </c>
      <c r="IB183" s="535" t="s">
        <v>512</v>
      </c>
      <c r="IC183" s="536" t="s">
        <v>512</v>
      </c>
      <c r="ID183" s="536" t="s">
        <v>512</v>
      </c>
      <c r="IE183" s="536" t="b">
        <v>1</v>
      </c>
    </row>
    <row r="184" spans="66:239">
      <c r="BN184" s="511" t="s">
        <v>512</v>
      </c>
      <c r="CX184" s="511" t="s">
        <v>512</v>
      </c>
      <c r="DR184" s="548" t="s">
        <v>512</v>
      </c>
      <c r="DU184" s="548" t="s">
        <v>512</v>
      </c>
      <c r="DX184" s="548" t="s">
        <v>512</v>
      </c>
      <c r="EA184" s="575" t="s">
        <v>512</v>
      </c>
      <c r="ED184" s="512" t="s">
        <v>512</v>
      </c>
      <c r="EG184" s="512" t="s">
        <v>512</v>
      </c>
      <c r="EJ184" s="512" t="s">
        <v>512</v>
      </c>
      <c r="EM184" s="512" t="s">
        <v>512</v>
      </c>
      <c r="EP184" s="512" t="s">
        <v>512</v>
      </c>
      <c r="ES184" s="512" t="s">
        <v>512</v>
      </c>
      <c r="EV184" s="512" t="s">
        <v>512</v>
      </c>
      <c r="EY184" s="512" t="s">
        <v>512</v>
      </c>
      <c r="FB184" s="512" t="s">
        <v>512</v>
      </c>
      <c r="FE184" s="512" t="s">
        <v>512</v>
      </c>
      <c r="FH184" s="512" t="s">
        <v>512</v>
      </c>
      <c r="FK184" s="512" t="s">
        <v>512</v>
      </c>
      <c r="FN184" s="512" t="s">
        <v>512</v>
      </c>
      <c r="FQ184" s="512" t="s">
        <v>512</v>
      </c>
      <c r="FT184" s="512" t="s">
        <v>512</v>
      </c>
      <c r="FW184" s="512" t="s">
        <v>512</v>
      </c>
      <c r="FZ184" s="512" t="s">
        <v>512</v>
      </c>
      <c r="GC184" s="512" t="s">
        <v>512</v>
      </c>
      <c r="GF184" s="596" t="s">
        <v>512</v>
      </c>
      <c r="GI184" s="512" t="s">
        <v>512</v>
      </c>
      <c r="GL184" s="512" t="s">
        <v>512</v>
      </c>
      <c r="GO184" s="512" t="s">
        <v>512</v>
      </c>
      <c r="GR184" s="512" t="s">
        <v>512</v>
      </c>
      <c r="GU184" s="596" t="s">
        <v>512</v>
      </c>
      <c r="GX184" s="512" t="s">
        <v>512</v>
      </c>
      <c r="HA184" s="548" t="s">
        <v>512</v>
      </c>
      <c r="HD184" s="548" t="s">
        <v>512</v>
      </c>
      <c r="HG184" s="596" t="s">
        <v>512</v>
      </c>
      <c r="HJ184" s="596" t="s">
        <v>512</v>
      </c>
      <c r="HM184" s="596" t="s">
        <v>512</v>
      </c>
      <c r="HP184" s="668" t="s">
        <v>512</v>
      </c>
      <c r="HS184" s="668" t="s">
        <v>512</v>
      </c>
      <c r="HV184" s="668" t="s">
        <v>512</v>
      </c>
      <c r="IB184" s="535" t="s">
        <v>512</v>
      </c>
      <c r="IC184" s="536" t="s">
        <v>512</v>
      </c>
      <c r="ID184" s="536" t="s">
        <v>512</v>
      </c>
      <c r="IE184" s="536" t="b">
        <v>1</v>
      </c>
    </row>
    <row r="185" spans="66:239">
      <c r="BN185" s="511" t="s">
        <v>512</v>
      </c>
      <c r="CX185" s="511" t="s">
        <v>512</v>
      </c>
      <c r="DR185" s="548" t="s">
        <v>512</v>
      </c>
      <c r="DU185" s="548" t="s">
        <v>512</v>
      </c>
      <c r="DX185" s="548" t="s">
        <v>512</v>
      </c>
      <c r="EA185" s="575" t="s">
        <v>512</v>
      </c>
      <c r="ED185" s="512" t="s">
        <v>512</v>
      </c>
      <c r="EG185" s="512" t="s">
        <v>512</v>
      </c>
      <c r="EJ185" s="512" t="s">
        <v>512</v>
      </c>
      <c r="EM185" s="512" t="s">
        <v>512</v>
      </c>
      <c r="EP185" s="512" t="s">
        <v>512</v>
      </c>
      <c r="ES185" s="512" t="s">
        <v>512</v>
      </c>
      <c r="EV185" s="512" t="s">
        <v>512</v>
      </c>
      <c r="EY185" s="512" t="s">
        <v>512</v>
      </c>
      <c r="FB185" s="512" t="s">
        <v>512</v>
      </c>
      <c r="FE185" s="512" t="s">
        <v>512</v>
      </c>
      <c r="FH185" s="512" t="s">
        <v>512</v>
      </c>
      <c r="FK185" s="512" t="s">
        <v>512</v>
      </c>
      <c r="FN185" s="512" t="s">
        <v>512</v>
      </c>
      <c r="FQ185" s="512" t="s">
        <v>512</v>
      </c>
      <c r="FT185" s="512" t="s">
        <v>512</v>
      </c>
      <c r="FW185" s="512" t="s">
        <v>512</v>
      </c>
      <c r="FZ185" s="512" t="s">
        <v>512</v>
      </c>
      <c r="GC185" s="512" t="s">
        <v>512</v>
      </c>
      <c r="GF185" s="596" t="s">
        <v>512</v>
      </c>
      <c r="GI185" s="512" t="s">
        <v>512</v>
      </c>
      <c r="GL185" s="512" t="s">
        <v>512</v>
      </c>
      <c r="GO185" s="512" t="s">
        <v>512</v>
      </c>
      <c r="GR185" s="512" t="s">
        <v>512</v>
      </c>
      <c r="GU185" s="596" t="s">
        <v>512</v>
      </c>
      <c r="GX185" s="512" t="s">
        <v>512</v>
      </c>
      <c r="HA185" s="548" t="s">
        <v>512</v>
      </c>
      <c r="HD185" s="548" t="s">
        <v>512</v>
      </c>
      <c r="HG185" s="596" t="s">
        <v>512</v>
      </c>
      <c r="HJ185" s="596" t="s">
        <v>512</v>
      </c>
      <c r="HM185" s="596" t="s">
        <v>512</v>
      </c>
      <c r="HP185" s="668" t="s">
        <v>512</v>
      </c>
      <c r="HS185" s="668" t="s">
        <v>512</v>
      </c>
      <c r="HV185" s="668" t="s">
        <v>512</v>
      </c>
      <c r="IB185" s="535" t="s">
        <v>512</v>
      </c>
      <c r="IC185" s="536" t="s">
        <v>512</v>
      </c>
      <c r="ID185" s="536" t="s">
        <v>512</v>
      </c>
      <c r="IE185" s="536" t="b">
        <v>1</v>
      </c>
    </row>
    <row r="186" spans="66:239">
      <c r="BN186" s="511" t="s">
        <v>512</v>
      </c>
      <c r="CX186" s="511" t="s">
        <v>512</v>
      </c>
      <c r="DR186" s="548" t="s">
        <v>512</v>
      </c>
      <c r="DU186" s="548" t="s">
        <v>512</v>
      </c>
      <c r="DX186" s="548" t="s">
        <v>512</v>
      </c>
      <c r="EA186" s="575" t="s">
        <v>512</v>
      </c>
      <c r="ED186" s="512" t="s">
        <v>512</v>
      </c>
      <c r="EG186" s="512" t="s">
        <v>512</v>
      </c>
      <c r="EJ186" s="512" t="s">
        <v>512</v>
      </c>
      <c r="EM186" s="512" t="s">
        <v>512</v>
      </c>
      <c r="EP186" s="512" t="s">
        <v>512</v>
      </c>
      <c r="ES186" s="512" t="s">
        <v>512</v>
      </c>
      <c r="EV186" s="512" t="s">
        <v>512</v>
      </c>
      <c r="EY186" s="512" t="s">
        <v>512</v>
      </c>
      <c r="FB186" s="512" t="s">
        <v>512</v>
      </c>
      <c r="FE186" s="512" t="s">
        <v>512</v>
      </c>
      <c r="FH186" s="512" t="s">
        <v>512</v>
      </c>
      <c r="FK186" s="512" t="s">
        <v>512</v>
      </c>
      <c r="FN186" s="512" t="s">
        <v>512</v>
      </c>
      <c r="FQ186" s="512" t="s">
        <v>512</v>
      </c>
      <c r="FT186" s="512" t="s">
        <v>512</v>
      </c>
      <c r="FW186" s="512" t="s">
        <v>512</v>
      </c>
      <c r="FZ186" s="512" t="s">
        <v>512</v>
      </c>
      <c r="GC186" s="512" t="s">
        <v>512</v>
      </c>
      <c r="GF186" s="596" t="s">
        <v>512</v>
      </c>
      <c r="GI186" s="512" t="s">
        <v>512</v>
      </c>
      <c r="GL186" s="512" t="s">
        <v>512</v>
      </c>
      <c r="GO186" s="512" t="s">
        <v>512</v>
      </c>
      <c r="GR186" s="512" t="s">
        <v>512</v>
      </c>
      <c r="GU186" s="596" t="s">
        <v>512</v>
      </c>
      <c r="GX186" s="512" t="s">
        <v>512</v>
      </c>
      <c r="HA186" s="548" t="s">
        <v>512</v>
      </c>
      <c r="HD186" s="548" t="s">
        <v>512</v>
      </c>
      <c r="HG186" s="596" t="s">
        <v>512</v>
      </c>
      <c r="HJ186" s="596" t="s">
        <v>512</v>
      </c>
      <c r="HM186" s="596" t="s">
        <v>512</v>
      </c>
      <c r="HP186" s="668" t="s">
        <v>512</v>
      </c>
      <c r="HS186" s="668" t="s">
        <v>512</v>
      </c>
      <c r="HV186" s="668" t="s">
        <v>512</v>
      </c>
      <c r="IB186" s="535" t="s">
        <v>512</v>
      </c>
      <c r="IC186" s="536" t="s">
        <v>512</v>
      </c>
      <c r="ID186" s="536" t="s">
        <v>512</v>
      </c>
      <c r="IE186" s="536" t="b">
        <v>1</v>
      </c>
    </row>
    <row r="187" spans="66:239">
      <c r="BN187" s="511" t="s">
        <v>512</v>
      </c>
      <c r="CX187" s="511" t="s">
        <v>512</v>
      </c>
      <c r="DR187" s="548" t="s">
        <v>512</v>
      </c>
      <c r="DU187" s="548" t="s">
        <v>512</v>
      </c>
      <c r="DX187" s="548" t="s">
        <v>512</v>
      </c>
      <c r="EA187" s="575" t="s">
        <v>512</v>
      </c>
      <c r="ED187" s="512" t="s">
        <v>512</v>
      </c>
      <c r="EG187" s="512" t="s">
        <v>512</v>
      </c>
      <c r="EJ187" s="512" t="s">
        <v>512</v>
      </c>
      <c r="EM187" s="512" t="s">
        <v>512</v>
      </c>
      <c r="EP187" s="512" t="s">
        <v>512</v>
      </c>
      <c r="ES187" s="512" t="s">
        <v>512</v>
      </c>
      <c r="EV187" s="512" t="s">
        <v>512</v>
      </c>
      <c r="EY187" s="512" t="s">
        <v>512</v>
      </c>
      <c r="FB187" s="512" t="s">
        <v>512</v>
      </c>
      <c r="FE187" s="512" t="s">
        <v>512</v>
      </c>
      <c r="FH187" s="512" t="s">
        <v>512</v>
      </c>
      <c r="FK187" s="512" t="s">
        <v>512</v>
      </c>
      <c r="FN187" s="512" t="s">
        <v>512</v>
      </c>
      <c r="FQ187" s="512" t="s">
        <v>512</v>
      </c>
      <c r="FT187" s="512" t="s">
        <v>512</v>
      </c>
      <c r="FW187" s="512" t="s">
        <v>512</v>
      </c>
      <c r="FZ187" s="512" t="s">
        <v>512</v>
      </c>
      <c r="GC187" s="512" t="s">
        <v>512</v>
      </c>
      <c r="GF187" s="596" t="s">
        <v>512</v>
      </c>
      <c r="GI187" s="512" t="s">
        <v>512</v>
      </c>
      <c r="GL187" s="512" t="s">
        <v>512</v>
      </c>
      <c r="GO187" s="512" t="s">
        <v>512</v>
      </c>
      <c r="GR187" s="512" t="s">
        <v>512</v>
      </c>
      <c r="GU187" s="596" t="s">
        <v>512</v>
      </c>
      <c r="GX187" s="512" t="s">
        <v>512</v>
      </c>
      <c r="HA187" s="548" t="s">
        <v>512</v>
      </c>
      <c r="HD187" s="548" t="s">
        <v>512</v>
      </c>
      <c r="HG187" s="596" t="s">
        <v>512</v>
      </c>
      <c r="HJ187" s="596" t="s">
        <v>512</v>
      </c>
      <c r="HM187" s="596" t="s">
        <v>512</v>
      </c>
      <c r="HP187" s="668" t="s">
        <v>512</v>
      </c>
      <c r="HS187" s="668" t="s">
        <v>512</v>
      </c>
      <c r="HV187" s="668" t="s">
        <v>512</v>
      </c>
      <c r="IB187" s="535" t="s">
        <v>512</v>
      </c>
      <c r="IC187" s="536" t="s">
        <v>512</v>
      </c>
      <c r="ID187" s="536" t="s">
        <v>512</v>
      </c>
      <c r="IE187" s="536" t="b">
        <v>1</v>
      </c>
    </row>
    <row r="188" spans="66:239">
      <c r="BN188" s="511" t="s">
        <v>512</v>
      </c>
      <c r="CX188" s="511" t="s">
        <v>512</v>
      </c>
      <c r="DR188" s="548" t="s">
        <v>512</v>
      </c>
      <c r="DU188" s="548" t="s">
        <v>512</v>
      </c>
      <c r="DX188" s="548" t="s">
        <v>512</v>
      </c>
      <c r="EA188" s="575" t="s">
        <v>512</v>
      </c>
      <c r="ED188" s="512" t="s">
        <v>512</v>
      </c>
      <c r="EG188" s="512" t="s">
        <v>512</v>
      </c>
      <c r="EJ188" s="512" t="s">
        <v>512</v>
      </c>
      <c r="EM188" s="512" t="s">
        <v>512</v>
      </c>
      <c r="EP188" s="512" t="s">
        <v>512</v>
      </c>
      <c r="ES188" s="512" t="s">
        <v>512</v>
      </c>
      <c r="EV188" s="512" t="s">
        <v>512</v>
      </c>
      <c r="EY188" s="512" t="s">
        <v>512</v>
      </c>
      <c r="FB188" s="512" t="s">
        <v>512</v>
      </c>
      <c r="FE188" s="512" t="s">
        <v>512</v>
      </c>
      <c r="FH188" s="512" t="s">
        <v>512</v>
      </c>
      <c r="FK188" s="512" t="s">
        <v>512</v>
      </c>
      <c r="FN188" s="512" t="s">
        <v>512</v>
      </c>
      <c r="FQ188" s="512" t="s">
        <v>512</v>
      </c>
      <c r="FT188" s="512" t="s">
        <v>512</v>
      </c>
      <c r="FW188" s="512" t="s">
        <v>512</v>
      </c>
      <c r="FZ188" s="512" t="s">
        <v>512</v>
      </c>
      <c r="GC188" s="512" t="s">
        <v>512</v>
      </c>
      <c r="GF188" s="596" t="s">
        <v>512</v>
      </c>
      <c r="GI188" s="512" t="s">
        <v>512</v>
      </c>
      <c r="GL188" s="512" t="s">
        <v>512</v>
      </c>
      <c r="GO188" s="512" t="s">
        <v>512</v>
      </c>
      <c r="GR188" s="512" t="s">
        <v>512</v>
      </c>
      <c r="GU188" s="596" t="s">
        <v>512</v>
      </c>
      <c r="GX188" s="512" t="s">
        <v>512</v>
      </c>
      <c r="HA188" s="548" t="s">
        <v>512</v>
      </c>
      <c r="HD188" s="548" t="s">
        <v>512</v>
      </c>
      <c r="HG188" s="596" t="s">
        <v>512</v>
      </c>
      <c r="HJ188" s="596" t="s">
        <v>512</v>
      </c>
      <c r="HM188" s="596" t="s">
        <v>512</v>
      </c>
      <c r="HP188" s="668" t="s">
        <v>512</v>
      </c>
      <c r="HS188" s="668" t="s">
        <v>512</v>
      </c>
      <c r="HV188" s="668" t="s">
        <v>512</v>
      </c>
      <c r="IB188" s="535" t="s">
        <v>512</v>
      </c>
      <c r="IC188" s="536" t="s">
        <v>512</v>
      </c>
      <c r="ID188" s="536" t="s">
        <v>512</v>
      </c>
      <c r="IE188" s="536" t="b">
        <v>1</v>
      </c>
    </row>
    <row r="189" spans="66:239">
      <c r="BN189" s="511" t="s">
        <v>512</v>
      </c>
      <c r="CX189" s="511" t="s">
        <v>512</v>
      </c>
      <c r="DR189" s="548" t="s">
        <v>512</v>
      </c>
      <c r="DU189" s="548" t="s">
        <v>512</v>
      </c>
      <c r="DX189" s="548" t="s">
        <v>512</v>
      </c>
      <c r="EA189" s="575" t="s">
        <v>512</v>
      </c>
      <c r="ED189" s="512" t="s">
        <v>512</v>
      </c>
      <c r="EG189" s="512" t="s">
        <v>512</v>
      </c>
      <c r="EJ189" s="512" t="s">
        <v>512</v>
      </c>
      <c r="EM189" s="512" t="s">
        <v>512</v>
      </c>
      <c r="EP189" s="512" t="s">
        <v>512</v>
      </c>
      <c r="ES189" s="512" t="s">
        <v>512</v>
      </c>
      <c r="EV189" s="512" t="s">
        <v>512</v>
      </c>
      <c r="EY189" s="512" t="s">
        <v>512</v>
      </c>
      <c r="FB189" s="512" t="s">
        <v>512</v>
      </c>
      <c r="FE189" s="512" t="s">
        <v>512</v>
      </c>
      <c r="FH189" s="512" t="s">
        <v>512</v>
      </c>
      <c r="FK189" s="512" t="s">
        <v>512</v>
      </c>
      <c r="FN189" s="512" t="s">
        <v>512</v>
      </c>
      <c r="FQ189" s="512" t="s">
        <v>512</v>
      </c>
      <c r="FT189" s="512" t="s">
        <v>512</v>
      </c>
      <c r="FW189" s="512" t="s">
        <v>512</v>
      </c>
      <c r="FZ189" s="512" t="s">
        <v>512</v>
      </c>
      <c r="GC189" s="512" t="s">
        <v>512</v>
      </c>
      <c r="GF189" s="596" t="s">
        <v>512</v>
      </c>
      <c r="GI189" s="512" t="s">
        <v>512</v>
      </c>
      <c r="GL189" s="512" t="s">
        <v>512</v>
      </c>
      <c r="GO189" s="512" t="s">
        <v>512</v>
      </c>
      <c r="GR189" s="512" t="s">
        <v>512</v>
      </c>
      <c r="GU189" s="596" t="s">
        <v>512</v>
      </c>
      <c r="GX189" s="512" t="s">
        <v>512</v>
      </c>
      <c r="HA189" s="548" t="s">
        <v>512</v>
      </c>
      <c r="HD189" s="548" t="s">
        <v>512</v>
      </c>
      <c r="HG189" s="596" t="s">
        <v>512</v>
      </c>
      <c r="HJ189" s="596" t="s">
        <v>512</v>
      </c>
      <c r="HM189" s="596" t="s">
        <v>512</v>
      </c>
      <c r="HP189" s="668" t="s">
        <v>512</v>
      </c>
      <c r="HS189" s="668" t="s">
        <v>512</v>
      </c>
      <c r="HV189" s="668" t="s">
        <v>512</v>
      </c>
      <c r="IB189" s="535" t="s">
        <v>512</v>
      </c>
      <c r="IC189" s="536" t="s">
        <v>512</v>
      </c>
      <c r="ID189" s="536" t="s">
        <v>512</v>
      </c>
      <c r="IE189" s="536" t="b">
        <v>1</v>
      </c>
    </row>
    <row r="190" spans="66:239">
      <c r="BN190" s="511" t="s">
        <v>512</v>
      </c>
      <c r="CX190" s="511" t="s">
        <v>512</v>
      </c>
      <c r="DR190" s="548" t="s">
        <v>512</v>
      </c>
      <c r="DU190" s="548" t="s">
        <v>512</v>
      </c>
      <c r="DX190" s="548" t="s">
        <v>512</v>
      </c>
      <c r="EA190" s="575" t="s">
        <v>512</v>
      </c>
      <c r="ED190" s="512" t="s">
        <v>512</v>
      </c>
      <c r="EG190" s="512" t="s">
        <v>512</v>
      </c>
      <c r="EJ190" s="512" t="s">
        <v>512</v>
      </c>
      <c r="EM190" s="512" t="s">
        <v>512</v>
      </c>
      <c r="EP190" s="512" t="s">
        <v>512</v>
      </c>
      <c r="ES190" s="512" t="s">
        <v>512</v>
      </c>
      <c r="EV190" s="512" t="s">
        <v>512</v>
      </c>
      <c r="EY190" s="512" t="s">
        <v>512</v>
      </c>
      <c r="FB190" s="512" t="s">
        <v>512</v>
      </c>
      <c r="FE190" s="512" t="s">
        <v>512</v>
      </c>
      <c r="FH190" s="512" t="s">
        <v>512</v>
      </c>
      <c r="FK190" s="512" t="s">
        <v>512</v>
      </c>
      <c r="FN190" s="512" t="s">
        <v>512</v>
      </c>
      <c r="FQ190" s="512" t="s">
        <v>512</v>
      </c>
      <c r="FT190" s="512" t="s">
        <v>512</v>
      </c>
      <c r="FW190" s="512" t="s">
        <v>512</v>
      </c>
      <c r="FZ190" s="512" t="s">
        <v>512</v>
      </c>
      <c r="GC190" s="512" t="s">
        <v>512</v>
      </c>
      <c r="GF190" s="596" t="s">
        <v>512</v>
      </c>
      <c r="GI190" s="512" t="s">
        <v>512</v>
      </c>
      <c r="GL190" s="512" t="s">
        <v>512</v>
      </c>
      <c r="GO190" s="512" t="s">
        <v>512</v>
      </c>
      <c r="GR190" s="512" t="s">
        <v>512</v>
      </c>
      <c r="GU190" s="596" t="s">
        <v>512</v>
      </c>
      <c r="GX190" s="512" t="s">
        <v>512</v>
      </c>
      <c r="HA190" s="548" t="s">
        <v>512</v>
      </c>
      <c r="HD190" s="548" t="s">
        <v>512</v>
      </c>
      <c r="HG190" s="596" t="s">
        <v>512</v>
      </c>
      <c r="HJ190" s="596" t="s">
        <v>512</v>
      </c>
      <c r="HM190" s="596" t="s">
        <v>512</v>
      </c>
      <c r="HP190" s="668" t="s">
        <v>512</v>
      </c>
      <c r="HS190" s="668" t="s">
        <v>512</v>
      </c>
      <c r="HV190" s="668" t="s">
        <v>512</v>
      </c>
      <c r="IB190" s="535" t="s">
        <v>512</v>
      </c>
      <c r="IC190" s="536" t="s">
        <v>512</v>
      </c>
      <c r="ID190" s="536" t="s">
        <v>512</v>
      </c>
      <c r="IE190" s="536" t="b">
        <v>1</v>
      </c>
    </row>
    <row r="191" spans="66:239">
      <c r="BN191" s="511" t="s">
        <v>512</v>
      </c>
      <c r="CX191" s="511" t="s">
        <v>512</v>
      </c>
      <c r="DR191" s="548" t="s">
        <v>512</v>
      </c>
      <c r="DU191" s="548" t="s">
        <v>512</v>
      </c>
      <c r="DX191" s="548" t="s">
        <v>512</v>
      </c>
      <c r="EA191" s="575" t="s">
        <v>512</v>
      </c>
      <c r="ED191" s="512" t="s">
        <v>512</v>
      </c>
      <c r="EG191" s="512" t="s">
        <v>512</v>
      </c>
      <c r="EJ191" s="512" t="s">
        <v>512</v>
      </c>
      <c r="EM191" s="512" t="s">
        <v>512</v>
      </c>
      <c r="EP191" s="512" t="s">
        <v>512</v>
      </c>
      <c r="ES191" s="512" t="s">
        <v>512</v>
      </c>
      <c r="EV191" s="512" t="s">
        <v>512</v>
      </c>
      <c r="EY191" s="512" t="s">
        <v>512</v>
      </c>
      <c r="FB191" s="512" t="s">
        <v>512</v>
      </c>
      <c r="FE191" s="512" t="s">
        <v>512</v>
      </c>
      <c r="FH191" s="512" t="s">
        <v>512</v>
      </c>
      <c r="FK191" s="512" t="s">
        <v>512</v>
      </c>
      <c r="FN191" s="512" t="s">
        <v>512</v>
      </c>
      <c r="FQ191" s="512" t="s">
        <v>512</v>
      </c>
      <c r="FT191" s="512" t="s">
        <v>512</v>
      </c>
      <c r="FW191" s="512" t="s">
        <v>512</v>
      </c>
      <c r="FZ191" s="512" t="s">
        <v>512</v>
      </c>
      <c r="GC191" s="512" t="s">
        <v>512</v>
      </c>
      <c r="GF191" s="596" t="s">
        <v>512</v>
      </c>
      <c r="GI191" s="512" t="s">
        <v>512</v>
      </c>
      <c r="GL191" s="512" t="s">
        <v>512</v>
      </c>
      <c r="GO191" s="512" t="s">
        <v>512</v>
      </c>
      <c r="GR191" s="512" t="s">
        <v>512</v>
      </c>
      <c r="GU191" s="596" t="s">
        <v>512</v>
      </c>
      <c r="GX191" s="512" t="s">
        <v>512</v>
      </c>
      <c r="HA191" s="548" t="s">
        <v>512</v>
      </c>
      <c r="HD191" s="548" t="s">
        <v>512</v>
      </c>
      <c r="HG191" s="596" t="s">
        <v>512</v>
      </c>
      <c r="HJ191" s="596" t="s">
        <v>512</v>
      </c>
      <c r="HM191" s="596" t="s">
        <v>512</v>
      </c>
      <c r="HP191" s="668" t="s">
        <v>512</v>
      </c>
      <c r="HS191" s="668" t="s">
        <v>512</v>
      </c>
      <c r="HV191" s="668" t="s">
        <v>512</v>
      </c>
      <c r="IB191" s="535" t="s">
        <v>512</v>
      </c>
      <c r="IC191" s="536" t="s">
        <v>512</v>
      </c>
      <c r="ID191" s="536" t="s">
        <v>512</v>
      </c>
      <c r="IE191" s="536" t="b">
        <v>1</v>
      </c>
    </row>
    <row r="192" spans="66:239">
      <c r="BN192" s="511" t="s">
        <v>512</v>
      </c>
      <c r="CX192" s="511" t="s">
        <v>512</v>
      </c>
      <c r="DR192" s="548" t="s">
        <v>512</v>
      </c>
      <c r="DU192" s="548" t="s">
        <v>512</v>
      </c>
      <c r="DX192" s="548" t="s">
        <v>512</v>
      </c>
      <c r="EA192" s="575" t="s">
        <v>512</v>
      </c>
      <c r="ED192" s="512" t="s">
        <v>512</v>
      </c>
      <c r="EG192" s="512" t="s">
        <v>512</v>
      </c>
      <c r="EJ192" s="512" t="s">
        <v>512</v>
      </c>
      <c r="EM192" s="512" t="s">
        <v>512</v>
      </c>
      <c r="EP192" s="512" t="s">
        <v>512</v>
      </c>
      <c r="ES192" s="512" t="s">
        <v>512</v>
      </c>
      <c r="EV192" s="512" t="s">
        <v>512</v>
      </c>
      <c r="EY192" s="512" t="s">
        <v>512</v>
      </c>
      <c r="FB192" s="512" t="s">
        <v>512</v>
      </c>
      <c r="FE192" s="512" t="s">
        <v>512</v>
      </c>
      <c r="FH192" s="512" t="s">
        <v>512</v>
      </c>
      <c r="FK192" s="512" t="s">
        <v>512</v>
      </c>
      <c r="FN192" s="512" t="s">
        <v>512</v>
      </c>
      <c r="FQ192" s="512" t="s">
        <v>512</v>
      </c>
      <c r="FT192" s="512" t="s">
        <v>512</v>
      </c>
      <c r="FW192" s="512" t="s">
        <v>512</v>
      </c>
      <c r="FZ192" s="512" t="s">
        <v>512</v>
      </c>
      <c r="GC192" s="512" t="s">
        <v>512</v>
      </c>
      <c r="GF192" s="596" t="s">
        <v>512</v>
      </c>
      <c r="GI192" s="512" t="s">
        <v>512</v>
      </c>
      <c r="GL192" s="512" t="s">
        <v>512</v>
      </c>
      <c r="GO192" s="512" t="s">
        <v>512</v>
      </c>
      <c r="GR192" s="512" t="s">
        <v>512</v>
      </c>
      <c r="GU192" s="596" t="s">
        <v>512</v>
      </c>
      <c r="GX192" s="512" t="s">
        <v>512</v>
      </c>
      <c r="HA192" s="548" t="s">
        <v>512</v>
      </c>
      <c r="HD192" s="548" t="s">
        <v>512</v>
      </c>
      <c r="HG192" s="596" t="s">
        <v>512</v>
      </c>
      <c r="HJ192" s="596" t="s">
        <v>512</v>
      </c>
      <c r="HM192" s="596" t="s">
        <v>512</v>
      </c>
      <c r="HP192" s="668" t="s">
        <v>512</v>
      </c>
      <c r="HS192" s="668" t="s">
        <v>512</v>
      </c>
      <c r="HV192" s="668" t="s">
        <v>512</v>
      </c>
      <c r="IB192" s="535" t="s">
        <v>512</v>
      </c>
      <c r="IC192" s="536" t="s">
        <v>512</v>
      </c>
      <c r="ID192" s="536" t="s">
        <v>512</v>
      </c>
      <c r="IE192" s="536" t="b">
        <v>1</v>
      </c>
    </row>
    <row r="193" spans="66:239">
      <c r="BN193" s="511" t="s">
        <v>512</v>
      </c>
      <c r="CX193" s="511" t="s">
        <v>512</v>
      </c>
      <c r="DR193" s="548" t="s">
        <v>512</v>
      </c>
      <c r="DU193" s="548" t="s">
        <v>512</v>
      </c>
      <c r="DX193" s="548" t="s">
        <v>512</v>
      </c>
      <c r="EA193" s="575" t="s">
        <v>512</v>
      </c>
      <c r="ED193" s="512" t="s">
        <v>512</v>
      </c>
      <c r="EG193" s="512" t="s">
        <v>512</v>
      </c>
      <c r="EJ193" s="512" t="s">
        <v>512</v>
      </c>
      <c r="EM193" s="512" t="s">
        <v>512</v>
      </c>
      <c r="EP193" s="512" t="s">
        <v>512</v>
      </c>
      <c r="ES193" s="512" t="s">
        <v>512</v>
      </c>
      <c r="EV193" s="512" t="s">
        <v>512</v>
      </c>
      <c r="EY193" s="512" t="s">
        <v>512</v>
      </c>
      <c r="FB193" s="512" t="s">
        <v>512</v>
      </c>
      <c r="FE193" s="512" t="s">
        <v>512</v>
      </c>
      <c r="FH193" s="512" t="s">
        <v>512</v>
      </c>
      <c r="FK193" s="512" t="s">
        <v>512</v>
      </c>
      <c r="FN193" s="512" t="s">
        <v>512</v>
      </c>
      <c r="FQ193" s="512" t="s">
        <v>512</v>
      </c>
      <c r="FT193" s="512" t="s">
        <v>512</v>
      </c>
      <c r="FW193" s="512" t="s">
        <v>512</v>
      </c>
      <c r="FZ193" s="512" t="s">
        <v>512</v>
      </c>
      <c r="GC193" s="512" t="s">
        <v>512</v>
      </c>
      <c r="GF193" s="596" t="s">
        <v>512</v>
      </c>
      <c r="GI193" s="512" t="s">
        <v>512</v>
      </c>
      <c r="GL193" s="512" t="s">
        <v>512</v>
      </c>
      <c r="GO193" s="512" t="s">
        <v>512</v>
      </c>
      <c r="GR193" s="512" t="s">
        <v>512</v>
      </c>
      <c r="GU193" s="596" t="s">
        <v>512</v>
      </c>
      <c r="GX193" s="512" t="s">
        <v>512</v>
      </c>
      <c r="HA193" s="548" t="s">
        <v>512</v>
      </c>
      <c r="HD193" s="548" t="s">
        <v>512</v>
      </c>
      <c r="HG193" s="596" t="s">
        <v>512</v>
      </c>
      <c r="HJ193" s="596" t="s">
        <v>512</v>
      </c>
      <c r="HM193" s="596" t="s">
        <v>512</v>
      </c>
      <c r="HP193" s="668" t="s">
        <v>512</v>
      </c>
      <c r="HS193" s="668" t="s">
        <v>512</v>
      </c>
      <c r="HV193" s="668" t="s">
        <v>512</v>
      </c>
      <c r="IB193" s="535" t="s">
        <v>512</v>
      </c>
      <c r="IC193" s="536" t="s">
        <v>512</v>
      </c>
      <c r="ID193" s="536" t="s">
        <v>512</v>
      </c>
      <c r="IE193" s="536" t="b">
        <v>1</v>
      </c>
    </row>
    <row r="194" spans="66:239">
      <c r="BN194" s="511" t="s">
        <v>512</v>
      </c>
      <c r="CX194" s="511" t="s">
        <v>512</v>
      </c>
      <c r="DR194" s="548" t="s">
        <v>512</v>
      </c>
      <c r="DU194" s="548" t="s">
        <v>512</v>
      </c>
      <c r="DX194" s="548" t="s">
        <v>512</v>
      </c>
      <c r="EA194" s="575" t="s">
        <v>512</v>
      </c>
      <c r="ED194" s="512" t="s">
        <v>512</v>
      </c>
      <c r="EG194" s="512" t="s">
        <v>512</v>
      </c>
      <c r="EJ194" s="512" t="s">
        <v>512</v>
      </c>
      <c r="EM194" s="512" t="s">
        <v>512</v>
      </c>
      <c r="EP194" s="512" t="s">
        <v>512</v>
      </c>
      <c r="ES194" s="512" t="s">
        <v>512</v>
      </c>
      <c r="EV194" s="512" t="s">
        <v>512</v>
      </c>
      <c r="EY194" s="512" t="s">
        <v>512</v>
      </c>
      <c r="FB194" s="512" t="s">
        <v>512</v>
      </c>
      <c r="FE194" s="512" t="s">
        <v>512</v>
      </c>
      <c r="FH194" s="512" t="s">
        <v>512</v>
      </c>
      <c r="FK194" s="512" t="s">
        <v>512</v>
      </c>
      <c r="FN194" s="512" t="s">
        <v>512</v>
      </c>
      <c r="FQ194" s="512" t="s">
        <v>512</v>
      </c>
      <c r="FT194" s="512" t="s">
        <v>512</v>
      </c>
      <c r="FW194" s="512" t="s">
        <v>512</v>
      </c>
      <c r="FZ194" s="512" t="s">
        <v>512</v>
      </c>
      <c r="GC194" s="512" t="s">
        <v>512</v>
      </c>
      <c r="GF194" s="596" t="s">
        <v>512</v>
      </c>
      <c r="GI194" s="512" t="s">
        <v>512</v>
      </c>
      <c r="GL194" s="512" t="s">
        <v>512</v>
      </c>
      <c r="GO194" s="512" t="s">
        <v>512</v>
      </c>
      <c r="GR194" s="512" t="s">
        <v>512</v>
      </c>
      <c r="GU194" s="596" t="s">
        <v>512</v>
      </c>
      <c r="GX194" s="512" t="s">
        <v>512</v>
      </c>
      <c r="HA194" s="548" t="s">
        <v>512</v>
      </c>
      <c r="HD194" s="548" t="s">
        <v>512</v>
      </c>
      <c r="HG194" s="596" t="s">
        <v>512</v>
      </c>
      <c r="HJ194" s="596" t="s">
        <v>512</v>
      </c>
      <c r="HM194" s="596" t="s">
        <v>512</v>
      </c>
      <c r="HP194" s="668" t="s">
        <v>512</v>
      </c>
      <c r="HS194" s="668" t="s">
        <v>512</v>
      </c>
      <c r="HV194" s="668" t="s">
        <v>512</v>
      </c>
      <c r="IB194" s="535" t="s">
        <v>512</v>
      </c>
      <c r="IC194" s="536" t="s">
        <v>512</v>
      </c>
      <c r="ID194" s="536" t="s">
        <v>512</v>
      </c>
      <c r="IE194" s="536" t="b">
        <v>1</v>
      </c>
    </row>
    <row r="195" spans="66:239">
      <c r="BN195" s="511" t="s">
        <v>512</v>
      </c>
      <c r="CX195" s="511" t="s">
        <v>512</v>
      </c>
      <c r="DR195" s="548" t="s">
        <v>512</v>
      </c>
      <c r="DU195" s="548" t="s">
        <v>512</v>
      </c>
      <c r="DX195" s="548" t="s">
        <v>512</v>
      </c>
      <c r="EA195" s="575" t="s">
        <v>512</v>
      </c>
      <c r="ED195" s="512" t="s">
        <v>512</v>
      </c>
      <c r="EG195" s="512" t="s">
        <v>512</v>
      </c>
      <c r="EJ195" s="512" t="s">
        <v>512</v>
      </c>
      <c r="EM195" s="512" t="s">
        <v>512</v>
      </c>
      <c r="EP195" s="512" t="s">
        <v>512</v>
      </c>
      <c r="ES195" s="512" t="s">
        <v>512</v>
      </c>
      <c r="EV195" s="512" t="s">
        <v>512</v>
      </c>
      <c r="EY195" s="512" t="s">
        <v>512</v>
      </c>
      <c r="FB195" s="512" t="s">
        <v>512</v>
      </c>
      <c r="FE195" s="512" t="s">
        <v>512</v>
      </c>
      <c r="FH195" s="512" t="s">
        <v>512</v>
      </c>
      <c r="FK195" s="512" t="s">
        <v>512</v>
      </c>
      <c r="FN195" s="512" t="s">
        <v>512</v>
      </c>
      <c r="FQ195" s="512" t="s">
        <v>512</v>
      </c>
      <c r="FT195" s="512" t="s">
        <v>512</v>
      </c>
      <c r="FW195" s="512" t="s">
        <v>512</v>
      </c>
      <c r="FZ195" s="512" t="s">
        <v>512</v>
      </c>
      <c r="GC195" s="512" t="s">
        <v>512</v>
      </c>
      <c r="GF195" s="596" t="s">
        <v>512</v>
      </c>
      <c r="GI195" s="512" t="s">
        <v>512</v>
      </c>
      <c r="GL195" s="512" t="s">
        <v>512</v>
      </c>
      <c r="GO195" s="512" t="s">
        <v>512</v>
      </c>
      <c r="GR195" s="512" t="s">
        <v>512</v>
      </c>
      <c r="GU195" s="596" t="s">
        <v>512</v>
      </c>
      <c r="GX195" s="512" t="s">
        <v>512</v>
      </c>
      <c r="HA195" s="548" t="s">
        <v>512</v>
      </c>
      <c r="HD195" s="548" t="s">
        <v>512</v>
      </c>
      <c r="HG195" s="596" t="s">
        <v>512</v>
      </c>
      <c r="HJ195" s="596" t="s">
        <v>512</v>
      </c>
      <c r="HM195" s="596" t="s">
        <v>512</v>
      </c>
      <c r="HP195" s="668" t="s">
        <v>512</v>
      </c>
      <c r="HS195" s="668" t="s">
        <v>512</v>
      </c>
      <c r="HV195" s="668" t="s">
        <v>512</v>
      </c>
      <c r="IB195" s="535" t="s">
        <v>512</v>
      </c>
      <c r="IC195" s="536" t="s">
        <v>512</v>
      </c>
      <c r="ID195" s="536" t="s">
        <v>512</v>
      </c>
      <c r="IE195" s="536" t="b">
        <v>1</v>
      </c>
    </row>
    <row r="196" spans="66:239">
      <c r="BN196" s="511" t="s">
        <v>512</v>
      </c>
      <c r="CX196" s="511" t="s">
        <v>512</v>
      </c>
      <c r="DR196" s="548" t="s">
        <v>512</v>
      </c>
      <c r="DU196" s="548" t="s">
        <v>512</v>
      </c>
      <c r="DX196" s="548" t="s">
        <v>512</v>
      </c>
      <c r="EA196" s="575" t="s">
        <v>512</v>
      </c>
      <c r="ED196" s="512" t="s">
        <v>512</v>
      </c>
      <c r="EG196" s="512" t="s">
        <v>512</v>
      </c>
      <c r="EJ196" s="512" t="s">
        <v>512</v>
      </c>
      <c r="EM196" s="512" t="s">
        <v>512</v>
      </c>
      <c r="EP196" s="512" t="s">
        <v>512</v>
      </c>
      <c r="ES196" s="512" t="s">
        <v>512</v>
      </c>
      <c r="EV196" s="512" t="s">
        <v>512</v>
      </c>
      <c r="EY196" s="512" t="s">
        <v>512</v>
      </c>
      <c r="FB196" s="512" t="s">
        <v>512</v>
      </c>
      <c r="FE196" s="512" t="s">
        <v>512</v>
      </c>
      <c r="FH196" s="512" t="s">
        <v>512</v>
      </c>
      <c r="FK196" s="512" t="s">
        <v>512</v>
      </c>
      <c r="FN196" s="512" t="s">
        <v>512</v>
      </c>
      <c r="FQ196" s="512" t="s">
        <v>512</v>
      </c>
      <c r="FT196" s="512" t="s">
        <v>512</v>
      </c>
      <c r="FW196" s="512" t="s">
        <v>512</v>
      </c>
      <c r="FZ196" s="512" t="s">
        <v>512</v>
      </c>
      <c r="GC196" s="512" t="s">
        <v>512</v>
      </c>
      <c r="GF196" s="596" t="s">
        <v>512</v>
      </c>
      <c r="GI196" s="512" t="s">
        <v>512</v>
      </c>
      <c r="GL196" s="512" t="s">
        <v>512</v>
      </c>
      <c r="GO196" s="512" t="s">
        <v>512</v>
      </c>
      <c r="GR196" s="512" t="s">
        <v>512</v>
      </c>
      <c r="GU196" s="596" t="s">
        <v>512</v>
      </c>
      <c r="GX196" s="512" t="s">
        <v>512</v>
      </c>
      <c r="HA196" s="548" t="s">
        <v>512</v>
      </c>
      <c r="HD196" s="548" t="s">
        <v>512</v>
      </c>
      <c r="HG196" s="596" t="s">
        <v>512</v>
      </c>
      <c r="HJ196" s="596" t="s">
        <v>512</v>
      </c>
      <c r="HM196" s="596" t="s">
        <v>512</v>
      </c>
      <c r="HP196" s="668" t="s">
        <v>512</v>
      </c>
      <c r="HS196" s="668" t="s">
        <v>512</v>
      </c>
      <c r="HV196" s="668" t="s">
        <v>512</v>
      </c>
      <c r="IB196" s="535" t="s">
        <v>512</v>
      </c>
      <c r="IC196" s="536" t="s">
        <v>512</v>
      </c>
      <c r="ID196" s="536" t="s">
        <v>512</v>
      </c>
      <c r="IE196" s="536" t="b">
        <v>1</v>
      </c>
    </row>
    <row r="197" spans="66:239">
      <c r="BN197" s="511" t="s">
        <v>512</v>
      </c>
      <c r="CX197" s="511" t="s">
        <v>512</v>
      </c>
      <c r="DR197" s="548" t="s">
        <v>512</v>
      </c>
      <c r="DU197" s="548" t="s">
        <v>512</v>
      </c>
      <c r="DX197" s="548" t="s">
        <v>512</v>
      </c>
      <c r="EA197" s="575" t="s">
        <v>512</v>
      </c>
      <c r="ED197" s="512" t="s">
        <v>512</v>
      </c>
      <c r="EG197" s="512" t="s">
        <v>512</v>
      </c>
      <c r="EJ197" s="512" t="s">
        <v>512</v>
      </c>
      <c r="EM197" s="512" t="s">
        <v>512</v>
      </c>
      <c r="EP197" s="512" t="s">
        <v>512</v>
      </c>
      <c r="ES197" s="512" t="s">
        <v>512</v>
      </c>
      <c r="EV197" s="512" t="s">
        <v>512</v>
      </c>
      <c r="EY197" s="512" t="s">
        <v>512</v>
      </c>
      <c r="FB197" s="512" t="s">
        <v>512</v>
      </c>
      <c r="FE197" s="512" t="s">
        <v>512</v>
      </c>
      <c r="FH197" s="512" t="s">
        <v>512</v>
      </c>
      <c r="FK197" s="512" t="s">
        <v>512</v>
      </c>
      <c r="FN197" s="512" t="s">
        <v>512</v>
      </c>
      <c r="FQ197" s="512" t="s">
        <v>512</v>
      </c>
      <c r="FT197" s="512" t="s">
        <v>512</v>
      </c>
      <c r="FW197" s="512" t="s">
        <v>512</v>
      </c>
      <c r="FZ197" s="512" t="s">
        <v>512</v>
      </c>
      <c r="GC197" s="512" t="s">
        <v>512</v>
      </c>
      <c r="GF197" s="596" t="s">
        <v>512</v>
      </c>
      <c r="GI197" s="512" t="s">
        <v>512</v>
      </c>
      <c r="GL197" s="512" t="s">
        <v>512</v>
      </c>
      <c r="GO197" s="512" t="s">
        <v>512</v>
      </c>
      <c r="GR197" s="512" t="s">
        <v>512</v>
      </c>
      <c r="GU197" s="596" t="s">
        <v>512</v>
      </c>
      <c r="GX197" s="512" t="s">
        <v>512</v>
      </c>
      <c r="HA197" s="548" t="s">
        <v>512</v>
      </c>
      <c r="HD197" s="548" t="s">
        <v>512</v>
      </c>
      <c r="HG197" s="596" t="s">
        <v>512</v>
      </c>
      <c r="HJ197" s="596" t="s">
        <v>512</v>
      </c>
      <c r="HM197" s="596" t="s">
        <v>512</v>
      </c>
      <c r="HP197" s="668" t="s">
        <v>512</v>
      </c>
      <c r="HS197" s="668" t="s">
        <v>512</v>
      </c>
      <c r="HV197" s="668" t="s">
        <v>512</v>
      </c>
      <c r="IB197" s="535" t="s">
        <v>512</v>
      </c>
      <c r="IC197" s="536" t="s">
        <v>512</v>
      </c>
      <c r="ID197" s="536" t="s">
        <v>512</v>
      </c>
      <c r="IE197" s="536" t="b">
        <v>1</v>
      </c>
    </row>
    <row r="198" spans="66:239">
      <c r="BN198" s="511" t="s">
        <v>512</v>
      </c>
      <c r="CX198" s="511" t="s">
        <v>512</v>
      </c>
      <c r="DR198" s="548" t="s">
        <v>512</v>
      </c>
      <c r="DU198" s="548" t="s">
        <v>512</v>
      </c>
      <c r="DX198" s="548" t="s">
        <v>512</v>
      </c>
      <c r="EA198" s="575" t="s">
        <v>512</v>
      </c>
      <c r="ED198" s="512" t="s">
        <v>512</v>
      </c>
      <c r="EG198" s="512" t="s">
        <v>512</v>
      </c>
      <c r="EJ198" s="512" t="s">
        <v>512</v>
      </c>
      <c r="EM198" s="512" t="s">
        <v>512</v>
      </c>
      <c r="EP198" s="512" t="s">
        <v>512</v>
      </c>
      <c r="ES198" s="512" t="s">
        <v>512</v>
      </c>
      <c r="EV198" s="512" t="s">
        <v>512</v>
      </c>
      <c r="EY198" s="512" t="s">
        <v>512</v>
      </c>
      <c r="FB198" s="512" t="s">
        <v>512</v>
      </c>
      <c r="FE198" s="512" t="s">
        <v>512</v>
      </c>
      <c r="FH198" s="512" t="s">
        <v>512</v>
      </c>
      <c r="FK198" s="512" t="s">
        <v>512</v>
      </c>
      <c r="FN198" s="512" t="s">
        <v>512</v>
      </c>
      <c r="FQ198" s="512" t="s">
        <v>512</v>
      </c>
      <c r="FT198" s="512" t="s">
        <v>512</v>
      </c>
      <c r="FW198" s="512" t="s">
        <v>512</v>
      </c>
      <c r="FZ198" s="512" t="s">
        <v>512</v>
      </c>
      <c r="GC198" s="512" t="s">
        <v>512</v>
      </c>
      <c r="GF198" s="596" t="s">
        <v>512</v>
      </c>
      <c r="GI198" s="512" t="s">
        <v>512</v>
      </c>
      <c r="GL198" s="512" t="s">
        <v>512</v>
      </c>
      <c r="GO198" s="512" t="s">
        <v>512</v>
      </c>
      <c r="GR198" s="512" t="s">
        <v>512</v>
      </c>
      <c r="GU198" s="596" t="s">
        <v>512</v>
      </c>
      <c r="GX198" s="512" t="s">
        <v>512</v>
      </c>
      <c r="HA198" s="548" t="s">
        <v>512</v>
      </c>
      <c r="HD198" s="548" t="s">
        <v>512</v>
      </c>
      <c r="HG198" s="596" t="s">
        <v>512</v>
      </c>
      <c r="HJ198" s="596" t="s">
        <v>512</v>
      </c>
      <c r="HM198" s="596" t="s">
        <v>512</v>
      </c>
      <c r="HP198" s="668" t="s">
        <v>512</v>
      </c>
      <c r="HS198" s="668" t="s">
        <v>512</v>
      </c>
      <c r="HV198" s="668" t="s">
        <v>512</v>
      </c>
      <c r="IB198" s="535" t="s">
        <v>512</v>
      </c>
      <c r="IC198" s="536" t="s">
        <v>512</v>
      </c>
      <c r="ID198" s="536" t="s">
        <v>512</v>
      </c>
      <c r="IE198" s="536" t="b">
        <v>1</v>
      </c>
    </row>
    <row r="199" spans="66:239">
      <c r="BN199" s="511" t="s">
        <v>512</v>
      </c>
      <c r="CX199" s="511" t="s">
        <v>512</v>
      </c>
      <c r="DR199" s="548" t="s">
        <v>512</v>
      </c>
      <c r="DU199" s="548" t="s">
        <v>512</v>
      </c>
      <c r="DX199" s="548" t="s">
        <v>512</v>
      </c>
      <c r="EA199" s="575" t="s">
        <v>512</v>
      </c>
      <c r="ED199" s="512" t="s">
        <v>512</v>
      </c>
      <c r="EG199" s="512" t="s">
        <v>512</v>
      </c>
      <c r="EJ199" s="512" t="s">
        <v>512</v>
      </c>
      <c r="EM199" s="512" t="s">
        <v>512</v>
      </c>
      <c r="EP199" s="512" t="s">
        <v>512</v>
      </c>
      <c r="ES199" s="512" t="s">
        <v>512</v>
      </c>
      <c r="EV199" s="512" t="s">
        <v>512</v>
      </c>
      <c r="EY199" s="512" t="s">
        <v>512</v>
      </c>
      <c r="FB199" s="512" t="s">
        <v>512</v>
      </c>
      <c r="FE199" s="512" t="s">
        <v>512</v>
      </c>
      <c r="FH199" s="512" t="s">
        <v>512</v>
      </c>
      <c r="FK199" s="512" t="s">
        <v>512</v>
      </c>
      <c r="FN199" s="512" t="s">
        <v>512</v>
      </c>
      <c r="FQ199" s="512" t="s">
        <v>512</v>
      </c>
      <c r="FT199" s="512" t="s">
        <v>512</v>
      </c>
      <c r="FW199" s="512" t="s">
        <v>512</v>
      </c>
      <c r="FZ199" s="512" t="s">
        <v>512</v>
      </c>
      <c r="GC199" s="512" t="s">
        <v>512</v>
      </c>
      <c r="GF199" s="596" t="s">
        <v>512</v>
      </c>
      <c r="GI199" s="512" t="s">
        <v>512</v>
      </c>
      <c r="GL199" s="512" t="s">
        <v>512</v>
      </c>
      <c r="GO199" s="512" t="s">
        <v>512</v>
      </c>
      <c r="GR199" s="512" t="s">
        <v>512</v>
      </c>
      <c r="GU199" s="596" t="s">
        <v>512</v>
      </c>
      <c r="GX199" s="512" t="s">
        <v>512</v>
      </c>
      <c r="HA199" s="548" t="s">
        <v>512</v>
      </c>
      <c r="HD199" s="548" t="s">
        <v>512</v>
      </c>
      <c r="HG199" s="596" t="s">
        <v>512</v>
      </c>
      <c r="HJ199" s="596" t="s">
        <v>512</v>
      </c>
      <c r="HM199" s="596" t="s">
        <v>512</v>
      </c>
      <c r="HP199" s="668" t="s">
        <v>512</v>
      </c>
      <c r="HS199" s="668" t="s">
        <v>512</v>
      </c>
      <c r="HV199" s="668" t="s">
        <v>512</v>
      </c>
      <c r="IB199" s="535" t="s">
        <v>512</v>
      </c>
      <c r="IC199" s="536" t="s">
        <v>512</v>
      </c>
      <c r="ID199" s="536" t="s">
        <v>512</v>
      </c>
      <c r="IE199" s="536" t="b">
        <v>1</v>
      </c>
    </row>
    <row r="200" spans="66:239">
      <c r="BN200" s="511" t="s">
        <v>512</v>
      </c>
      <c r="CX200" s="511" t="s">
        <v>512</v>
      </c>
      <c r="DR200" s="548" t="s">
        <v>512</v>
      </c>
      <c r="DU200" s="548" t="s">
        <v>512</v>
      </c>
      <c r="DX200" s="548" t="s">
        <v>512</v>
      </c>
      <c r="EA200" s="575" t="s">
        <v>512</v>
      </c>
      <c r="ED200" s="512" t="s">
        <v>512</v>
      </c>
      <c r="EG200" s="512" t="s">
        <v>512</v>
      </c>
      <c r="EJ200" s="512" t="s">
        <v>512</v>
      </c>
      <c r="EM200" s="512" t="s">
        <v>512</v>
      </c>
      <c r="EP200" s="512" t="s">
        <v>512</v>
      </c>
      <c r="ES200" s="512" t="s">
        <v>512</v>
      </c>
      <c r="EV200" s="512" t="s">
        <v>512</v>
      </c>
      <c r="EY200" s="512" t="s">
        <v>512</v>
      </c>
      <c r="FB200" s="512" t="s">
        <v>512</v>
      </c>
      <c r="FE200" s="512" t="s">
        <v>512</v>
      </c>
      <c r="FH200" s="512" t="s">
        <v>512</v>
      </c>
      <c r="FK200" s="512" t="s">
        <v>512</v>
      </c>
      <c r="FN200" s="512" t="s">
        <v>512</v>
      </c>
      <c r="FQ200" s="512" t="s">
        <v>512</v>
      </c>
      <c r="FT200" s="512" t="s">
        <v>512</v>
      </c>
      <c r="FW200" s="512" t="s">
        <v>512</v>
      </c>
      <c r="FZ200" s="512" t="s">
        <v>512</v>
      </c>
      <c r="GC200" s="512" t="s">
        <v>512</v>
      </c>
      <c r="GF200" s="596" t="s">
        <v>512</v>
      </c>
      <c r="GI200" s="512" t="s">
        <v>512</v>
      </c>
      <c r="GL200" s="512" t="s">
        <v>512</v>
      </c>
      <c r="GO200" s="512" t="s">
        <v>512</v>
      </c>
      <c r="GR200" s="512" t="s">
        <v>512</v>
      </c>
      <c r="GU200" s="596" t="s">
        <v>512</v>
      </c>
      <c r="GX200" s="512" t="s">
        <v>512</v>
      </c>
      <c r="HA200" s="548" t="s">
        <v>512</v>
      </c>
      <c r="HD200" s="548" t="s">
        <v>512</v>
      </c>
      <c r="HG200" s="596" t="s">
        <v>512</v>
      </c>
      <c r="HJ200" s="596" t="s">
        <v>512</v>
      </c>
      <c r="HM200" s="596" t="s">
        <v>512</v>
      </c>
      <c r="HP200" s="668" t="s">
        <v>512</v>
      </c>
      <c r="HS200" s="668" t="s">
        <v>512</v>
      </c>
      <c r="HV200" s="668" t="s">
        <v>512</v>
      </c>
      <c r="IB200" s="535" t="s">
        <v>512</v>
      </c>
      <c r="IC200" s="536" t="s">
        <v>512</v>
      </c>
      <c r="ID200" s="536" t="s">
        <v>512</v>
      </c>
      <c r="IE200" s="536" t="b">
        <v>1</v>
      </c>
    </row>
    <row r="201" spans="66:239">
      <c r="BN201" s="511" t="s">
        <v>512</v>
      </c>
      <c r="CX201" s="511" t="s">
        <v>512</v>
      </c>
      <c r="DR201" s="548" t="s">
        <v>512</v>
      </c>
      <c r="DU201" s="548" t="s">
        <v>512</v>
      </c>
      <c r="DX201" s="548" t="s">
        <v>512</v>
      </c>
      <c r="EA201" s="575" t="s">
        <v>512</v>
      </c>
      <c r="ED201" s="512" t="s">
        <v>512</v>
      </c>
      <c r="EG201" s="512" t="s">
        <v>512</v>
      </c>
      <c r="EJ201" s="512" t="s">
        <v>512</v>
      </c>
      <c r="EM201" s="512" t="s">
        <v>512</v>
      </c>
      <c r="EP201" s="512" t="s">
        <v>512</v>
      </c>
      <c r="ES201" s="512" t="s">
        <v>512</v>
      </c>
      <c r="EV201" s="512" t="s">
        <v>512</v>
      </c>
      <c r="EY201" s="512" t="s">
        <v>512</v>
      </c>
      <c r="FB201" s="512" t="s">
        <v>512</v>
      </c>
      <c r="FE201" s="512" t="s">
        <v>512</v>
      </c>
      <c r="FH201" s="512" t="s">
        <v>512</v>
      </c>
      <c r="FK201" s="512" t="s">
        <v>512</v>
      </c>
      <c r="FN201" s="512" t="s">
        <v>512</v>
      </c>
      <c r="FQ201" s="512" t="s">
        <v>512</v>
      </c>
      <c r="FT201" s="512" t="s">
        <v>512</v>
      </c>
      <c r="FW201" s="512" t="s">
        <v>512</v>
      </c>
      <c r="FZ201" s="512" t="s">
        <v>512</v>
      </c>
      <c r="GC201" s="512" t="s">
        <v>512</v>
      </c>
      <c r="GF201" s="596" t="s">
        <v>512</v>
      </c>
      <c r="GI201" s="512" t="s">
        <v>512</v>
      </c>
      <c r="GL201" s="512" t="s">
        <v>512</v>
      </c>
      <c r="GO201" s="512" t="s">
        <v>512</v>
      </c>
      <c r="GR201" s="512" t="s">
        <v>512</v>
      </c>
      <c r="GU201" s="596" t="s">
        <v>512</v>
      </c>
      <c r="GX201" s="512" t="s">
        <v>512</v>
      </c>
      <c r="HA201" s="548" t="s">
        <v>512</v>
      </c>
      <c r="HD201" s="548" t="s">
        <v>512</v>
      </c>
      <c r="HG201" s="596" t="s">
        <v>512</v>
      </c>
      <c r="HJ201" s="596" t="s">
        <v>512</v>
      </c>
      <c r="HM201" s="596" t="s">
        <v>512</v>
      </c>
      <c r="HP201" s="668" t="s">
        <v>512</v>
      </c>
      <c r="HS201" s="668" t="s">
        <v>512</v>
      </c>
      <c r="HV201" s="668" t="s">
        <v>512</v>
      </c>
      <c r="IB201" s="535" t="s">
        <v>512</v>
      </c>
      <c r="IC201" s="536" t="s">
        <v>512</v>
      </c>
      <c r="ID201" s="536" t="s">
        <v>512</v>
      </c>
      <c r="IE201" s="536" t="b">
        <v>1</v>
      </c>
    </row>
    <row r="202" spans="66:239">
      <c r="BN202" s="511" t="s">
        <v>512</v>
      </c>
      <c r="CX202" s="511" t="s">
        <v>512</v>
      </c>
      <c r="DR202" s="548" t="s">
        <v>512</v>
      </c>
      <c r="DU202" s="548" t="s">
        <v>512</v>
      </c>
      <c r="DX202" s="548" t="s">
        <v>512</v>
      </c>
      <c r="EA202" s="575" t="s">
        <v>512</v>
      </c>
      <c r="ED202" s="512" t="s">
        <v>512</v>
      </c>
      <c r="EG202" s="512" t="s">
        <v>512</v>
      </c>
      <c r="EJ202" s="512" t="s">
        <v>512</v>
      </c>
      <c r="EM202" s="512" t="s">
        <v>512</v>
      </c>
      <c r="EP202" s="512" t="s">
        <v>512</v>
      </c>
      <c r="ES202" s="512" t="s">
        <v>512</v>
      </c>
      <c r="EV202" s="512" t="s">
        <v>512</v>
      </c>
      <c r="EY202" s="512" t="s">
        <v>512</v>
      </c>
      <c r="FB202" s="512" t="s">
        <v>512</v>
      </c>
      <c r="FE202" s="512" t="s">
        <v>512</v>
      </c>
      <c r="FH202" s="512" t="s">
        <v>512</v>
      </c>
      <c r="FK202" s="512" t="s">
        <v>512</v>
      </c>
      <c r="FN202" s="512" t="s">
        <v>512</v>
      </c>
      <c r="FQ202" s="512" t="s">
        <v>512</v>
      </c>
      <c r="FT202" s="512" t="s">
        <v>512</v>
      </c>
      <c r="FW202" s="512" t="s">
        <v>512</v>
      </c>
      <c r="FZ202" s="512" t="s">
        <v>512</v>
      </c>
      <c r="GC202" s="512" t="s">
        <v>512</v>
      </c>
      <c r="GF202" s="596" t="s">
        <v>512</v>
      </c>
      <c r="GI202" s="512" t="s">
        <v>512</v>
      </c>
      <c r="GL202" s="512" t="s">
        <v>512</v>
      </c>
      <c r="GO202" s="512" t="s">
        <v>512</v>
      </c>
      <c r="GR202" s="512" t="s">
        <v>512</v>
      </c>
      <c r="GU202" s="596" t="s">
        <v>512</v>
      </c>
      <c r="GX202" s="512" t="s">
        <v>512</v>
      </c>
      <c r="HA202" s="548" t="s">
        <v>512</v>
      </c>
      <c r="HD202" s="548" t="s">
        <v>512</v>
      </c>
      <c r="HG202" s="596" t="s">
        <v>512</v>
      </c>
      <c r="HJ202" s="596" t="s">
        <v>512</v>
      </c>
      <c r="HM202" s="596" t="s">
        <v>512</v>
      </c>
      <c r="HP202" s="668" t="s">
        <v>512</v>
      </c>
      <c r="HS202" s="668" t="s">
        <v>512</v>
      </c>
      <c r="HV202" s="668" t="s">
        <v>512</v>
      </c>
      <c r="IB202" s="535" t="s">
        <v>512</v>
      </c>
      <c r="IC202" s="536" t="s">
        <v>512</v>
      </c>
      <c r="ID202" s="536" t="s">
        <v>512</v>
      </c>
      <c r="IE202" s="536" t="b">
        <v>1</v>
      </c>
    </row>
    <row r="203" spans="66:239">
      <c r="BN203" s="511" t="s">
        <v>512</v>
      </c>
      <c r="CX203" s="511" t="s">
        <v>512</v>
      </c>
      <c r="DR203" s="548" t="s">
        <v>512</v>
      </c>
      <c r="DU203" s="548" t="s">
        <v>512</v>
      </c>
      <c r="DX203" s="548" t="s">
        <v>512</v>
      </c>
      <c r="EA203" s="575" t="s">
        <v>512</v>
      </c>
      <c r="ED203" s="512" t="s">
        <v>512</v>
      </c>
      <c r="EG203" s="512" t="s">
        <v>512</v>
      </c>
      <c r="EJ203" s="512" t="s">
        <v>512</v>
      </c>
      <c r="EM203" s="512" t="s">
        <v>512</v>
      </c>
      <c r="EP203" s="512" t="s">
        <v>512</v>
      </c>
      <c r="ES203" s="512" t="s">
        <v>512</v>
      </c>
      <c r="EV203" s="512" t="s">
        <v>512</v>
      </c>
      <c r="EY203" s="512" t="s">
        <v>512</v>
      </c>
      <c r="FB203" s="512" t="s">
        <v>512</v>
      </c>
      <c r="FE203" s="512" t="s">
        <v>512</v>
      </c>
      <c r="FH203" s="512" t="s">
        <v>512</v>
      </c>
      <c r="FK203" s="512" t="s">
        <v>512</v>
      </c>
      <c r="FN203" s="512" t="s">
        <v>512</v>
      </c>
      <c r="FQ203" s="512" t="s">
        <v>512</v>
      </c>
      <c r="FT203" s="512" t="s">
        <v>512</v>
      </c>
      <c r="FW203" s="512" t="s">
        <v>512</v>
      </c>
      <c r="FZ203" s="512" t="s">
        <v>512</v>
      </c>
      <c r="GC203" s="512" t="s">
        <v>512</v>
      </c>
      <c r="GF203" s="596" t="s">
        <v>512</v>
      </c>
      <c r="GI203" s="512" t="s">
        <v>512</v>
      </c>
      <c r="GL203" s="512" t="s">
        <v>512</v>
      </c>
      <c r="GO203" s="512" t="s">
        <v>512</v>
      </c>
      <c r="GR203" s="512" t="s">
        <v>512</v>
      </c>
      <c r="GU203" s="596" t="s">
        <v>512</v>
      </c>
      <c r="GX203" s="512" t="s">
        <v>512</v>
      </c>
      <c r="HA203" s="548" t="s">
        <v>512</v>
      </c>
      <c r="HD203" s="548" t="s">
        <v>512</v>
      </c>
      <c r="HG203" s="596" t="s">
        <v>512</v>
      </c>
      <c r="HJ203" s="596" t="s">
        <v>512</v>
      </c>
      <c r="HM203" s="596" t="s">
        <v>512</v>
      </c>
      <c r="HP203" s="668" t="s">
        <v>512</v>
      </c>
      <c r="HS203" s="668" t="s">
        <v>512</v>
      </c>
      <c r="HV203" s="668" t="s">
        <v>512</v>
      </c>
      <c r="IB203" s="535" t="s">
        <v>512</v>
      </c>
      <c r="IC203" s="536" t="s">
        <v>512</v>
      </c>
      <c r="ID203" s="536" t="s">
        <v>512</v>
      </c>
      <c r="IE203" s="536" t="b">
        <v>1</v>
      </c>
    </row>
    <row r="204" spans="66:239">
      <c r="BN204" s="511" t="s">
        <v>512</v>
      </c>
      <c r="CX204" s="511" t="s">
        <v>512</v>
      </c>
      <c r="DR204" s="548" t="s">
        <v>512</v>
      </c>
      <c r="DU204" s="548" t="s">
        <v>512</v>
      </c>
      <c r="DX204" s="548" t="s">
        <v>512</v>
      </c>
      <c r="EA204" s="575" t="s">
        <v>512</v>
      </c>
      <c r="ED204" s="512" t="s">
        <v>512</v>
      </c>
      <c r="EG204" s="512" t="s">
        <v>512</v>
      </c>
      <c r="EJ204" s="512" t="s">
        <v>512</v>
      </c>
      <c r="EM204" s="512" t="s">
        <v>512</v>
      </c>
      <c r="EP204" s="512" t="s">
        <v>512</v>
      </c>
      <c r="ES204" s="512" t="s">
        <v>512</v>
      </c>
      <c r="EV204" s="512" t="s">
        <v>512</v>
      </c>
      <c r="EY204" s="512" t="s">
        <v>512</v>
      </c>
      <c r="FB204" s="512" t="s">
        <v>512</v>
      </c>
      <c r="FE204" s="512" t="s">
        <v>512</v>
      </c>
      <c r="FH204" s="512" t="s">
        <v>512</v>
      </c>
      <c r="FK204" s="512" t="s">
        <v>512</v>
      </c>
      <c r="FN204" s="512" t="s">
        <v>512</v>
      </c>
      <c r="FQ204" s="512" t="s">
        <v>512</v>
      </c>
      <c r="FT204" s="512" t="s">
        <v>512</v>
      </c>
      <c r="FW204" s="512" t="s">
        <v>512</v>
      </c>
      <c r="FZ204" s="512" t="s">
        <v>512</v>
      </c>
      <c r="GC204" s="512" t="s">
        <v>512</v>
      </c>
      <c r="GF204" s="596" t="s">
        <v>512</v>
      </c>
      <c r="GI204" s="512" t="s">
        <v>512</v>
      </c>
      <c r="GL204" s="512" t="s">
        <v>512</v>
      </c>
      <c r="GO204" s="512" t="s">
        <v>512</v>
      </c>
      <c r="GR204" s="512" t="s">
        <v>512</v>
      </c>
      <c r="GU204" s="596" t="s">
        <v>512</v>
      </c>
      <c r="GX204" s="512" t="s">
        <v>512</v>
      </c>
      <c r="HA204" s="548" t="s">
        <v>512</v>
      </c>
      <c r="HD204" s="548" t="s">
        <v>512</v>
      </c>
      <c r="HG204" s="596" t="s">
        <v>512</v>
      </c>
      <c r="HJ204" s="596" t="s">
        <v>512</v>
      </c>
      <c r="HM204" s="596" t="s">
        <v>512</v>
      </c>
      <c r="HP204" s="668" t="s">
        <v>512</v>
      </c>
      <c r="HS204" s="668" t="s">
        <v>512</v>
      </c>
      <c r="HV204" s="668" t="s">
        <v>512</v>
      </c>
      <c r="IB204" s="535" t="s">
        <v>512</v>
      </c>
      <c r="IC204" s="536" t="s">
        <v>512</v>
      </c>
      <c r="ID204" s="536" t="s">
        <v>512</v>
      </c>
      <c r="IE204" s="536" t="b">
        <v>1</v>
      </c>
    </row>
    <row r="205" spans="66:239">
      <c r="BN205" s="511" t="s">
        <v>512</v>
      </c>
      <c r="CX205" s="511" t="s">
        <v>512</v>
      </c>
      <c r="DR205" s="548" t="s">
        <v>512</v>
      </c>
      <c r="DU205" s="548" t="s">
        <v>512</v>
      </c>
      <c r="DX205" s="548" t="s">
        <v>512</v>
      </c>
      <c r="EA205" s="575" t="s">
        <v>512</v>
      </c>
      <c r="ED205" s="512" t="s">
        <v>512</v>
      </c>
      <c r="EG205" s="512" t="s">
        <v>512</v>
      </c>
      <c r="EJ205" s="512" t="s">
        <v>512</v>
      </c>
      <c r="EM205" s="512" t="s">
        <v>512</v>
      </c>
      <c r="EP205" s="512" t="s">
        <v>512</v>
      </c>
      <c r="ES205" s="512" t="s">
        <v>512</v>
      </c>
      <c r="EV205" s="512" t="s">
        <v>512</v>
      </c>
      <c r="EY205" s="512" t="s">
        <v>512</v>
      </c>
      <c r="FB205" s="512" t="s">
        <v>512</v>
      </c>
      <c r="FE205" s="512" t="s">
        <v>512</v>
      </c>
      <c r="FH205" s="512" t="s">
        <v>512</v>
      </c>
      <c r="FK205" s="512" t="s">
        <v>512</v>
      </c>
      <c r="FN205" s="512" t="s">
        <v>512</v>
      </c>
      <c r="FQ205" s="512" t="s">
        <v>512</v>
      </c>
      <c r="FT205" s="512" t="s">
        <v>512</v>
      </c>
      <c r="FW205" s="512" t="s">
        <v>512</v>
      </c>
      <c r="FZ205" s="512" t="s">
        <v>512</v>
      </c>
      <c r="GC205" s="512" t="s">
        <v>512</v>
      </c>
      <c r="GF205" s="596" t="s">
        <v>512</v>
      </c>
      <c r="GI205" s="512" t="s">
        <v>512</v>
      </c>
      <c r="GL205" s="512" t="s">
        <v>512</v>
      </c>
      <c r="GO205" s="512" t="s">
        <v>512</v>
      </c>
      <c r="GR205" s="512" t="s">
        <v>512</v>
      </c>
      <c r="GU205" s="596" t="s">
        <v>512</v>
      </c>
      <c r="GX205" s="512" t="s">
        <v>512</v>
      </c>
      <c r="HA205" s="548" t="s">
        <v>512</v>
      </c>
      <c r="HD205" s="548" t="s">
        <v>512</v>
      </c>
      <c r="HG205" s="596" t="s">
        <v>512</v>
      </c>
      <c r="HJ205" s="596" t="s">
        <v>512</v>
      </c>
      <c r="HM205" s="596" t="s">
        <v>512</v>
      </c>
      <c r="HP205" s="668" t="s">
        <v>512</v>
      </c>
      <c r="HS205" s="668" t="s">
        <v>512</v>
      </c>
      <c r="HV205" s="668" t="s">
        <v>512</v>
      </c>
      <c r="IB205" s="535" t="s">
        <v>512</v>
      </c>
      <c r="IC205" s="536" t="s">
        <v>512</v>
      </c>
      <c r="ID205" s="536" t="s">
        <v>512</v>
      </c>
      <c r="IE205" s="536" t="b">
        <v>1</v>
      </c>
    </row>
    <row r="206" spans="66:239">
      <c r="BN206" s="511" t="s">
        <v>512</v>
      </c>
      <c r="CX206" s="511" t="s">
        <v>512</v>
      </c>
      <c r="DR206" s="548" t="s">
        <v>512</v>
      </c>
      <c r="DU206" s="548" t="s">
        <v>512</v>
      </c>
      <c r="DX206" s="548" t="s">
        <v>512</v>
      </c>
      <c r="EA206" s="575" t="s">
        <v>512</v>
      </c>
      <c r="ED206" s="512" t="s">
        <v>512</v>
      </c>
      <c r="EG206" s="512" t="s">
        <v>512</v>
      </c>
      <c r="EJ206" s="512" t="s">
        <v>512</v>
      </c>
      <c r="EM206" s="512" t="s">
        <v>512</v>
      </c>
      <c r="EP206" s="512" t="s">
        <v>512</v>
      </c>
      <c r="ES206" s="512" t="s">
        <v>512</v>
      </c>
      <c r="EV206" s="512" t="s">
        <v>512</v>
      </c>
      <c r="EY206" s="512" t="s">
        <v>512</v>
      </c>
      <c r="FB206" s="512" t="s">
        <v>512</v>
      </c>
      <c r="FE206" s="512" t="s">
        <v>512</v>
      </c>
      <c r="FH206" s="512" t="s">
        <v>512</v>
      </c>
      <c r="FK206" s="512" t="s">
        <v>512</v>
      </c>
      <c r="FN206" s="512" t="s">
        <v>512</v>
      </c>
      <c r="FQ206" s="512" t="s">
        <v>512</v>
      </c>
      <c r="FT206" s="512" t="s">
        <v>512</v>
      </c>
      <c r="FW206" s="512" t="s">
        <v>512</v>
      </c>
      <c r="FZ206" s="512" t="s">
        <v>512</v>
      </c>
      <c r="GC206" s="512" t="s">
        <v>512</v>
      </c>
      <c r="GF206" s="596" t="s">
        <v>512</v>
      </c>
      <c r="GI206" s="512" t="s">
        <v>512</v>
      </c>
      <c r="GL206" s="512" t="s">
        <v>512</v>
      </c>
      <c r="GO206" s="512" t="s">
        <v>512</v>
      </c>
      <c r="GR206" s="512" t="s">
        <v>512</v>
      </c>
      <c r="GU206" s="596" t="s">
        <v>512</v>
      </c>
      <c r="GX206" s="512" t="s">
        <v>512</v>
      </c>
      <c r="HA206" s="548" t="s">
        <v>512</v>
      </c>
      <c r="HD206" s="548" t="s">
        <v>512</v>
      </c>
      <c r="HG206" s="596" t="s">
        <v>512</v>
      </c>
      <c r="HJ206" s="596" t="s">
        <v>512</v>
      </c>
      <c r="HM206" s="596" t="s">
        <v>512</v>
      </c>
      <c r="HP206" s="668" t="s">
        <v>512</v>
      </c>
      <c r="HS206" s="668" t="s">
        <v>512</v>
      </c>
      <c r="HV206" s="668" t="s">
        <v>512</v>
      </c>
      <c r="IB206" s="535" t="s">
        <v>512</v>
      </c>
      <c r="IC206" s="536" t="s">
        <v>512</v>
      </c>
      <c r="ID206" s="536" t="s">
        <v>512</v>
      </c>
      <c r="IE206" s="536" t="b">
        <v>1</v>
      </c>
    </row>
    <row r="207" spans="66:239">
      <c r="BN207" s="511" t="s">
        <v>512</v>
      </c>
      <c r="CX207" s="511" t="s">
        <v>512</v>
      </c>
      <c r="DR207" s="548" t="s">
        <v>512</v>
      </c>
      <c r="DU207" s="548" t="s">
        <v>512</v>
      </c>
      <c r="DX207" s="548" t="s">
        <v>512</v>
      </c>
      <c r="EA207" s="575" t="s">
        <v>512</v>
      </c>
      <c r="ED207" s="512" t="s">
        <v>512</v>
      </c>
      <c r="EG207" s="512" t="s">
        <v>512</v>
      </c>
      <c r="EJ207" s="512" t="s">
        <v>512</v>
      </c>
      <c r="EM207" s="512" t="s">
        <v>512</v>
      </c>
      <c r="EP207" s="512" t="s">
        <v>512</v>
      </c>
      <c r="ES207" s="512" t="s">
        <v>512</v>
      </c>
      <c r="EV207" s="512" t="s">
        <v>512</v>
      </c>
      <c r="EY207" s="512" t="s">
        <v>512</v>
      </c>
      <c r="FB207" s="512" t="s">
        <v>512</v>
      </c>
      <c r="FE207" s="512" t="s">
        <v>512</v>
      </c>
      <c r="FH207" s="512" t="s">
        <v>512</v>
      </c>
      <c r="FK207" s="512" t="s">
        <v>512</v>
      </c>
      <c r="FN207" s="512" t="s">
        <v>512</v>
      </c>
      <c r="FQ207" s="512" t="s">
        <v>512</v>
      </c>
      <c r="FT207" s="512" t="s">
        <v>512</v>
      </c>
      <c r="FW207" s="512" t="s">
        <v>512</v>
      </c>
      <c r="FZ207" s="512" t="s">
        <v>512</v>
      </c>
      <c r="GC207" s="512" t="s">
        <v>512</v>
      </c>
      <c r="GF207" s="596" t="s">
        <v>512</v>
      </c>
      <c r="GI207" s="512" t="s">
        <v>512</v>
      </c>
      <c r="GL207" s="512" t="s">
        <v>512</v>
      </c>
      <c r="GO207" s="512" t="s">
        <v>512</v>
      </c>
      <c r="GR207" s="512" t="s">
        <v>512</v>
      </c>
      <c r="GU207" s="596" t="s">
        <v>512</v>
      </c>
      <c r="GX207" s="512" t="s">
        <v>512</v>
      </c>
      <c r="HA207" s="548" t="s">
        <v>512</v>
      </c>
      <c r="HD207" s="548" t="s">
        <v>512</v>
      </c>
      <c r="HG207" s="596" t="s">
        <v>512</v>
      </c>
      <c r="HJ207" s="596" t="s">
        <v>512</v>
      </c>
      <c r="HM207" s="596" t="s">
        <v>512</v>
      </c>
      <c r="HP207" s="668" t="s">
        <v>512</v>
      </c>
      <c r="HS207" s="668" t="s">
        <v>512</v>
      </c>
      <c r="HV207" s="668" t="s">
        <v>512</v>
      </c>
      <c r="IB207" s="535" t="s">
        <v>512</v>
      </c>
      <c r="IC207" s="536" t="s">
        <v>512</v>
      </c>
      <c r="ID207" s="536" t="s">
        <v>512</v>
      </c>
      <c r="IE207" s="536" t="b">
        <v>1</v>
      </c>
    </row>
    <row r="208" spans="66:239">
      <c r="BN208" s="511" t="s">
        <v>512</v>
      </c>
      <c r="CX208" s="511" t="s">
        <v>512</v>
      </c>
      <c r="DR208" s="548" t="s">
        <v>512</v>
      </c>
      <c r="DU208" s="548" t="s">
        <v>512</v>
      </c>
      <c r="DX208" s="548" t="s">
        <v>512</v>
      </c>
      <c r="EA208" s="575" t="s">
        <v>512</v>
      </c>
      <c r="ED208" s="512" t="s">
        <v>512</v>
      </c>
      <c r="EG208" s="512" t="s">
        <v>512</v>
      </c>
      <c r="EJ208" s="512" t="s">
        <v>512</v>
      </c>
      <c r="EM208" s="512" t="s">
        <v>512</v>
      </c>
      <c r="EP208" s="512" t="s">
        <v>512</v>
      </c>
      <c r="ES208" s="512" t="s">
        <v>512</v>
      </c>
      <c r="EV208" s="512" t="s">
        <v>512</v>
      </c>
      <c r="EY208" s="512" t="s">
        <v>512</v>
      </c>
      <c r="FB208" s="512" t="s">
        <v>512</v>
      </c>
      <c r="FE208" s="512" t="s">
        <v>512</v>
      </c>
      <c r="FH208" s="512" t="s">
        <v>512</v>
      </c>
      <c r="FK208" s="512" t="s">
        <v>512</v>
      </c>
      <c r="FN208" s="512" t="s">
        <v>512</v>
      </c>
      <c r="FQ208" s="512" t="s">
        <v>512</v>
      </c>
      <c r="FT208" s="512" t="s">
        <v>512</v>
      </c>
      <c r="FW208" s="512" t="s">
        <v>512</v>
      </c>
      <c r="FZ208" s="512" t="s">
        <v>512</v>
      </c>
      <c r="GC208" s="512" t="s">
        <v>512</v>
      </c>
      <c r="GF208" s="596" t="s">
        <v>512</v>
      </c>
      <c r="GI208" s="512" t="s">
        <v>512</v>
      </c>
      <c r="GL208" s="512" t="s">
        <v>512</v>
      </c>
      <c r="GO208" s="512" t="s">
        <v>512</v>
      </c>
      <c r="GR208" s="512" t="s">
        <v>512</v>
      </c>
      <c r="GU208" s="596" t="s">
        <v>512</v>
      </c>
      <c r="GX208" s="512" t="s">
        <v>512</v>
      </c>
      <c r="HA208" s="548" t="s">
        <v>512</v>
      </c>
      <c r="HD208" s="548" t="s">
        <v>512</v>
      </c>
      <c r="HG208" s="596" t="s">
        <v>512</v>
      </c>
      <c r="HJ208" s="596" t="s">
        <v>512</v>
      </c>
      <c r="HM208" s="596" t="s">
        <v>512</v>
      </c>
      <c r="HP208" s="668" t="s">
        <v>512</v>
      </c>
      <c r="HS208" s="668" t="s">
        <v>512</v>
      </c>
      <c r="HV208" s="668" t="s">
        <v>512</v>
      </c>
      <c r="IB208" s="535" t="s">
        <v>512</v>
      </c>
      <c r="IC208" s="536" t="s">
        <v>512</v>
      </c>
      <c r="ID208" s="536" t="s">
        <v>512</v>
      </c>
      <c r="IE208" s="536" t="b">
        <v>1</v>
      </c>
    </row>
    <row r="209" spans="66:239">
      <c r="BN209" s="511" t="s">
        <v>512</v>
      </c>
      <c r="CX209" s="511" t="s">
        <v>512</v>
      </c>
      <c r="DR209" s="548" t="s">
        <v>512</v>
      </c>
      <c r="DU209" s="548" t="s">
        <v>512</v>
      </c>
      <c r="DX209" s="548" t="s">
        <v>512</v>
      </c>
      <c r="EA209" s="575" t="s">
        <v>512</v>
      </c>
      <c r="ED209" s="512" t="s">
        <v>512</v>
      </c>
      <c r="EG209" s="512" t="s">
        <v>512</v>
      </c>
      <c r="EJ209" s="512" t="s">
        <v>512</v>
      </c>
      <c r="EM209" s="512" t="s">
        <v>512</v>
      </c>
      <c r="EP209" s="512" t="s">
        <v>512</v>
      </c>
      <c r="ES209" s="512" t="s">
        <v>512</v>
      </c>
      <c r="EV209" s="512" t="s">
        <v>512</v>
      </c>
      <c r="EY209" s="512" t="s">
        <v>512</v>
      </c>
      <c r="FB209" s="512" t="s">
        <v>512</v>
      </c>
      <c r="FE209" s="512" t="s">
        <v>512</v>
      </c>
      <c r="FH209" s="512" t="s">
        <v>512</v>
      </c>
      <c r="FK209" s="512" t="s">
        <v>512</v>
      </c>
      <c r="FN209" s="512" t="s">
        <v>512</v>
      </c>
      <c r="FQ209" s="512" t="s">
        <v>512</v>
      </c>
      <c r="FT209" s="512" t="s">
        <v>512</v>
      </c>
      <c r="FW209" s="512" t="s">
        <v>512</v>
      </c>
      <c r="FZ209" s="512" t="s">
        <v>512</v>
      </c>
      <c r="GC209" s="512" t="s">
        <v>512</v>
      </c>
      <c r="GF209" s="596" t="s">
        <v>512</v>
      </c>
      <c r="GI209" s="512" t="s">
        <v>512</v>
      </c>
      <c r="GL209" s="512" t="s">
        <v>512</v>
      </c>
      <c r="GO209" s="512" t="s">
        <v>512</v>
      </c>
      <c r="GR209" s="512" t="s">
        <v>512</v>
      </c>
      <c r="GU209" s="596" t="s">
        <v>512</v>
      </c>
      <c r="GX209" s="512" t="s">
        <v>512</v>
      </c>
      <c r="HA209" s="548" t="s">
        <v>512</v>
      </c>
      <c r="HD209" s="548" t="s">
        <v>512</v>
      </c>
      <c r="HG209" s="596" t="s">
        <v>512</v>
      </c>
      <c r="HJ209" s="596" t="s">
        <v>512</v>
      </c>
      <c r="HM209" s="596" t="s">
        <v>512</v>
      </c>
      <c r="HP209" s="668" t="s">
        <v>512</v>
      </c>
      <c r="HS209" s="668" t="s">
        <v>512</v>
      </c>
      <c r="HV209" s="668" t="s">
        <v>512</v>
      </c>
      <c r="IB209" s="535" t="s">
        <v>512</v>
      </c>
      <c r="IC209" s="536" t="s">
        <v>512</v>
      </c>
      <c r="ID209" s="536" t="s">
        <v>512</v>
      </c>
      <c r="IE209" s="536" t="b">
        <v>1</v>
      </c>
    </row>
    <row r="210" spans="66:239">
      <c r="BN210" s="511" t="s">
        <v>512</v>
      </c>
      <c r="CX210" s="511" t="s">
        <v>512</v>
      </c>
      <c r="DR210" s="548" t="s">
        <v>512</v>
      </c>
      <c r="DU210" s="548" t="s">
        <v>512</v>
      </c>
      <c r="DX210" s="548" t="s">
        <v>512</v>
      </c>
      <c r="EA210" s="575" t="s">
        <v>512</v>
      </c>
      <c r="ED210" s="512" t="s">
        <v>512</v>
      </c>
      <c r="EG210" s="512" t="s">
        <v>512</v>
      </c>
      <c r="EJ210" s="512" t="s">
        <v>512</v>
      </c>
      <c r="EM210" s="512" t="s">
        <v>512</v>
      </c>
      <c r="EP210" s="512" t="s">
        <v>512</v>
      </c>
      <c r="ES210" s="512" t="s">
        <v>512</v>
      </c>
      <c r="EV210" s="512" t="s">
        <v>512</v>
      </c>
      <c r="EY210" s="512" t="s">
        <v>512</v>
      </c>
      <c r="FB210" s="512" t="s">
        <v>512</v>
      </c>
      <c r="FE210" s="512" t="s">
        <v>512</v>
      </c>
      <c r="FH210" s="512" t="s">
        <v>512</v>
      </c>
      <c r="FK210" s="512" t="s">
        <v>512</v>
      </c>
      <c r="FN210" s="512" t="s">
        <v>512</v>
      </c>
      <c r="FQ210" s="512" t="s">
        <v>512</v>
      </c>
      <c r="FT210" s="512" t="s">
        <v>512</v>
      </c>
      <c r="FW210" s="512" t="s">
        <v>512</v>
      </c>
      <c r="FZ210" s="512" t="s">
        <v>512</v>
      </c>
      <c r="GC210" s="512" t="s">
        <v>512</v>
      </c>
      <c r="GF210" s="596" t="s">
        <v>512</v>
      </c>
      <c r="GI210" s="512" t="s">
        <v>512</v>
      </c>
      <c r="GL210" s="512" t="s">
        <v>512</v>
      </c>
      <c r="GO210" s="512" t="s">
        <v>512</v>
      </c>
      <c r="GR210" s="512" t="s">
        <v>512</v>
      </c>
      <c r="GU210" s="596" t="s">
        <v>512</v>
      </c>
      <c r="GX210" s="512" t="s">
        <v>512</v>
      </c>
      <c r="HA210" s="548" t="s">
        <v>512</v>
      </c>
      <c r="HD210" s="548" t="s">
        <v>512</v>
      </c>
      <c r="HG210" s="596" t="s">
        <v>512</v>
      </c>
      <c r="HJ210" s="596" t="s">
        <v>512</v>
      </c>
      <c r="HM210" s="596" t="s">
        <v>512</v>
      </c>
      <c r="HP210" s="668" t="s">
        <v>512</v>
      </c>
      <c r="HS210" s="668" t="s">
        <v>512</v>
      </c>
      <c r="HV210" s="668" t="s">
        <v>512</v>
      </c>
      <c r="IB210" s="535" t="s">
        <v>512</v>
      </c>
      <c r="IC210" s="536" t="s">
        <v>512</v>
      </c>
      <c r="ID210" s="536" t="s">
        <v>512</v>
      </c>
      <c r="IE210" s="536" t="b">
        <v>1</v>
      </c>
    </row>
    <row r="211" spans="66:239">
      <c r="BN211" s="511" t="s">
        <v>512</v>
      </c>
      <c r="CX211" s="511" t="s">
        <v>512</v>
      </c>
      <c r="DR211" s="548" t="s">
        <v>512</v>
      </c>
      <c r="DU211" s="548" t="s">
        <v>512</v>
      </c>
      <c r="DX211" s="548" t="s">
        <v>512</v>
      </c>
      <c r="EA211" s="575" t="s">
        <v>512</v>
      </c>
      <c r="ED211" s="512" t="s">
        <v>512</v>
      </c>
      <c r="EG211" s="512" t="s">
        <v>512</v>
      </c>
      <c r="EJ211" s="512" t="s">
        <v>512</v>
      </c>
      <c r="EM211" s="512" t="s">
        <v>512</v>
      </c>
      <c r="EP211" s="512" t="s">
        <v>512</v>
      </c>
      <c r="ES211" s="512" t="s">
        <v>512</v>
      </c>
      <c r="EV211" s="512" t="s">
        <v>512</v>
      </c>
      <c r="EY211" s="512" t="s">
        <v>512</v>
      </c>
      <c r="FB211" s="512" t="s">
        <v>512</v>
      </c>
      <c r="FE211" s="512" t="s">
        <v>512</v>
      </c>
      <c r="FH211" s="512" t="s">
        <v>512</v>
      </c>
      <c r="FK211" s="512" t="s">
        <v>512</v>
      </c>
      <c r="FN211" s="512" t="s">
        <v>512</v>
      </c>
      <c r="FQ211" s="512" t="s">
        <v>512</v>
      </c>
      <c r="FT211" s="512" t="s">
        <v>512</v>
      </c>
      <c r="FW211" s="512" t="s">
        <v>512</v>
      </c>
      <c r="FZ211" s="512" t="s">
        <v>512</v>
      </c>
      <c r="GC211" s="512" t="s">
        <v>512</v>
      </c>
      <c r="GF211" s="596" t="s">
        <v>512</v>
      </c>
      <c r="GI211" s="512" t="s">
        <v>512</v>
      </c>
      <c r="GL211" s="512" t="s">
        <v>512</v>
      </c>
      <c r="GO211" s="512" t="s">
        <v>512</v>
      </c>
      <c r="GR211" s="512" t="s">
        <v>512</v>
      </c>
      <c r="GU211" s="596" t="s">
        <v>512</v>
      </c>
      <c r="GX211" s="512" t="s">
        <v>512</v>
      </c>
      <c r="HA211" s="548" t="s">
        <v>512</v>
      </c>
      <c r="HD211" s="548" t="s">
        <v>512</v>
      </c>
      <c r="HG211" s="596" t="s">
        <v>512</v>
      </c>
      <c r="HJ211" s="596" t="s">
        <v>512</v>
      </c>
      <c r="HM211" s="596" t="s">
        <v>512</v>
      </c>
      <c r="HP211" s="668" t="s">
        <v>512</v>
      </c>
      <c r="HS211" s="668" t="s">
        <v>512</v>
      </c>
      <c r="HV211" s="668" t="s">
        <v>512</v>
      </c>
      <c r="IB211" s="535" t="s">
        <v>512</v>
      </c>
      <c r="IC211" s="536" t="s">
        <v>512</v>
      </c>
      <c r="ID211" s="536" t="s">
        <v>512</v>
      </c>
      <c r="IE211" s="536" t="b">
        <v>1</v>
      </c>
    </row>
    <row r="212" spans="66:239">
      <c r="BN212" s="511" t="s">
        <v>512</v>
      </c>
      <c r="CX212" s="511" t="s">
        <v>512</v>
      </c>
      <c r="DR212" s="548" t="s">
        <v>512</v>
      </c>
      <c r="DU212" s="548" t="s">
        <v>512</v>
      </c>
      <c r="DX212" s="548" t="s">
        <v>512</v>
      </c>
      <c r="EA212" s="575" t="s">
        <v>512</v>
      </c>
      <c r="ED212" s="512" t="s">
        <v>512</v>
      </c>
      <c r="EG212" s="512" t="s">
        <v>512</v>
      </c>
      <c r="EJ212" s="512" t="s">
        <v>512</v>
      </c>
      <c r="EM212" s="512" t="s">
        <v>512</v>
      </c>
      <c r="EP212" s="512" t="s">
        <v>512</v>
      </c>
      <c r="ES212" s="512" t="s">
        <v>512</v>
      </c>
      <c r="EV212" s="512" t="s">
        <v>512</v>
      </c>
      <c r="EY212" s="512" t="s">
        <v>512</v>
      </c>
      <c r="FB212" s="512" t="s">
        <v>512</v>
      </c>
      <c r="FE212" s="512" t="s">
        <v>512</v>
      </c>
      <c r="FH212" s="512" t="s">
        <v>512</v>
      </c>
      <c r="FK212" s="512" t="s">
        <v>512</v>
      </c>
      <c r="FN212" s="512" t="s">
        <v>512</v>
      </c>
      <c r="FQ212" s="512" t="s">
        <v>512</v>
      </c>
      <c r="FT212" s="512" t="s">
        <v>512</v>
      </c>
      <c r="FW212" s="512" t="s">
        <v>512</v>
      </c>
      <c r="FZ212" s="512" t="s">
        <v>512</v>
      </c>
      <c r="GC212" s="512" t="s">
        <v>512</v>
      </c>
      <c r="GF212" s="596" t="s">
        <v>512</v>
      </c>
      <c r="GI212" s="512" t="s">
        <v>512</v>
      </c>
      <c r="GL212" s="512" t="s">
        <v>512</v>
      </c>
      <c r="GO212" s="512" t="s">
        <v>512</v>
      </c>
      <c r="GR212" s="512" t="s">
        <v>512</v>
      </c>
      <c r="GU212" s="596" t="s">
        <v>512</v>
      </c>
      <c r="GX212" s="512" t="s">
        <v>512</v>
      </c>
      <c r="HA212" s="548" t="s">
        <v>512</v>
      </c>
      <c r="HD212" s="548" t="s">
        <v>512</v>
      </c>
      <c r="HG212" s="596" t="s">
        <v>512</v>
      </c>
      <c r="HJ212" s="596" t="s">
        <v>512</v>
      </c>
      <c r="HM212" s="596" t="s">
        <v>512</v>
      </c>
      <c r="HP212" s="668" t="s">
        <v>512</v>
      </c>
      <c r="HS212" s="668" t="s">
        <v>512</v>
      </c>
      <c r="HV212" s="668" t="s">
        <v>512</v>
      </c>
      <c r="IB212" s="535" t="s">
        <v>512</v>
      </c>
      <c r="IC212" s="536" t="s">
        <v>512</v>
      </c>
      <c r="ID212" s="536" t="s">
        <v>512</v>
      </c>
      <c r="IE212" s="536" t="b">
        <v>1</v>
      </c>
    </row>
    <row r="213" spans="66:239">
      <c r="BN213" s="511" t="s">
        <v>512</v>
      </c>
      <c r="CX213" s="511" t="s">
        <v>512</v>
      </c>
      <c r="DR213" s="548" t="s">
        <v>512</v>
      </c>
      <c r="DU213" s="548" t="s">
        <v>512</v>
      </c>
      <c r="DX213" s="548" t="s">
        <v>512</v>
      </c>
      <c r="EA213" s="575" t="s">
        <v>512</v>
      </c>
      <c r="ED213" s="512" t="s">
        <v>512</v>
      </c>
      <c r="EG213" s="512" t="s">
        <v>512</v>
      </c>
      <c r="EJ213" s="512" t="s">
        <v>512</v>
      </c>
      <c r="EM213" s="512" t="s">
        <v>512</v>
      </c>
      <c r="EP213" s="512" t="s">
        <v>512</v>
      </c>
      <c r="ES213" s="512" t="s">
        <v>512</v>
      </c>
      <c r="EV213" s="512" t="s">
        <v>512</v>
      </c>
      <c r="EY213" s="512" t="s">
        <v>512</v>
      </c>
      <c r="FB213" s="512" t="s">
        <v>512</v>
      </c>
      <c r="FE213" s="512" t="s">
        <v>512</v>
      </c>
      <c r="FH213" s="512" t="s">
        <v>512</v>
      </c>
      <c r="FK213" s="512" t="s">
        <v>512</v>
      </c>
      <c r="FN213" s="512" t="s">
        <v>512</v>
      </c>
      <c r="FQ213" s="512" t="s">
        <v>512</v>
      </c>
      <c r="FT213" s="512" t="s">
        <v>512</v>
      </c>
      <c r="FW213" s="512" t="s">
        <v>512</v>
      </c>
      <c r="FZ213" s="512" t="s">
        <v>512</v>
      </c>
      <c r="GC213" s="512" t="s">
        <v>512</v>
      </c>
      <c r="GF213" s="596" t="s">
        <v>512</v>
      </c>
      <c r="GI213" s="512" t="s">
        <v>512</v>
      </c>
      <c r="GL213" s="512" t="s">
        <v>512</v>
      </c>
      <c r="GO213" s="512" t="s">
        <v>512</v>
      </c>
      <c r="GR213" s="512" t="s">
        <v>512</v>
      </c>
      <c r="GU213" s="596" t="s">
        <v>512</v>
      </c>
      <c r="GX213" s="512" t="s">
        <v>512</v>
      </c>
      <c r="HA213" s="548" t="s">
        <v>512</v>
      </c>
      <c r="HD213" s="548" t="s">
        <v>512</v>
      </c>
      <c r="HG213" s="596" t="s">
        <v>512</v>
      </c>
      <c r="HJ213" s="596" t="s">
        <v>512</v>
      </c>
      <c r="HM213" s="596" t="s">
        <v>512</v>
      </c>
      <c r="HP213" s="668" t="s">
        <v>512</v>
      </c>
      <c r="HS213" s="668" t="s">
        <v>512</v>
      </c>
      <c r="HV213" s="668" t="s">
        <v>512</v>
      </c>
      <c r="IB213" s="535" t="s">
        <v>512</v>
      </c>
      <c r="IC213" s="536" t="s">
        <v>512</v>
      </c>
      <c r="ID213" s="536" t="s">
        <v>512</v>
      </c>
      <c r="IE213" s="536" t="b">
        <v>1</v>
      </c>
    </row>
    <row r="214" spans="66:239">
      <c r="BN214" s="511" t="s">
        <v>512</v>
      </c>
      <c r="CX214" s="511" t="s">
        <v>512</v>
      </c>
      <c r="DR214" s="548" t="s">
        <v>512</v>
      </c>
      <c r="DU214" s="548" t="s">
        <v>512</v>
      </c>
      <c r="DX214" s="548" t="s">
        <v>512</v>
      </c>
      <c r="EA214" s="575" t="s">
        <v>512</v>
      </c>
      <c r="ED214" s="512" t="s">
        <v>512</v>
      </c>
      <c r="EG214" s="512" t="s">
        <v>512</v>
      </c>
      <c r="EJ214" s="512" t="s">
        <v>512</v>
      </c>
      <c r="EM214" s="512" t="s">
        <v>512</v>
      </c>
      <c r="EP214" s="512" t="s">
        <v>512</v>
      </c>
      <c r="ES214" s="512" t="s">
        <v>512</v>
      </c>
      <c r="EV214" s="512" t="s">
        <v>512</v>
      </c>
      <c r="EY214" s="512" t="s">
        <v>512</v>
      </c>
      <c r="FB214" s="512" t="s">
        <v>512</v>
      </c>
      <c r="FE214" s="512" t="s">
        <v>512</v>
      </c>
      <c r="FH214" s="512" t="s">
        <v>512</v>
      </c>
      <c r="FK214" s="512" t="s">
        <v>512</v>
      </c>
      <c r="FN214" s="512" t="s">
        <v>512</v>
      </c>
      <c r="FQ214" s="512" t="s">
        <v>512</v>
      </c>
      <c r="FT214" s="512" t="s">
        <v>512</v>
      </c>
      <c r="FW214" s="512" t="s">
        <v>512</v>
      </c>
      <c r="FZ214" s="512" t="s">
        <v>512</v>
      </c>
      <c r="GC214" s="512" t="s">
        <v>512</v>
      </c>
      <c r="GF214" s="596" t="s">
        <v>512</v>
      </c>
      <c r="GI214" s="512" t="s">
        <v>512</v>
      </c>
      <c r="GL214" s="512" t="s">
        <v>512</v>
      </c>
      <c r="GO214" s="512" t="s">
        <v>512</v>
      </c>
      <c r="GR214" s="512" t="s">
        <v>512</v>
      </c>
      <c r="GU214" s="596" t="s">
        <v>512</v>
      </c>
      <c r="GX214" s="512" t="s">
        <v>512</v>
      </c>
      <c r="HA214" s="548" t="s">
        <v>512</v>
      </c>
      <c r="HD214" s="548" t="s">
        <v>512</v>
      </c>
      <c r="HG214" s="596" t="s">
        <v>512</v>
      </c>
      <c r="HJ214" s="596" t="s">
        <v>512</v>
      </c>
      <c r="HM214" s="596" t="s">
        <v>512</v>
      </c>
      <c r="HP214" s="668" t="s">
        <v>512</v>
      </c>
      <c r="HS214" s="668" t="s">
        <v>512</v>
      </c>
      <c r="HV214" s="668" t="s">
        <v>512</v>
      </c>
      <c r="IB214" s="535" t="s">
        <v>512</v>
      </c>
      <c r="IC214" s="536" t="s">
        <v>512</v>
      </c>
      <c r="ID214" s="536" t="s">
        <v>512</v>
      </c>
      <c r="IE214" s="536" t="b">
        <v>1</v>
      </c>
    </row>
    <row r="215" spans="66:239">
      <c r="BN215" s="511" t="s">
        <v>512</v>
      </c>
      <c r="CX215" s="511" t="s">
        <v>512</v>
      </c>
      <c r="DR215" s="548" t="s">
        <v>512</v>
      </c>
      <c r="DU215" s="548" t="s">
        <v>512</v>
      </c>
      <c r="DX215" s="548" t="s">
        <v>512</v>
      </c>
      <c r="EA215" s="575" t="s">
        <v>512</v>
      </c>
      <c r="ED215" s="512" t="s">
        <v>512</v>
      </c>
      <c r="EG215" s="512" t="s">
        <v>512</v>
      </c>
      <c r="EJ215" s="512" t="s">
        <v>512</v>
      </c>
      <c r="EM215" s="512" t="s">
        <v>512</v>
      </c>
      <c r="EP215" s="512" t="s">
        <v>512</v>
      </c>
      <c r="ES215" s="512" t="s">
        <v>512</v>
      </c>
      <c r="EV215" s="512" t="s">
        <v>512</v>
      </c>
      <c r="EY215" s="512" t="s">
        <v>512</v>
      </c>
      <c r="FB215" s="512" t="s">
        <v>512</v>
      </c>
      <c r="FE215" s="512" t="s">
        <v>512</v>
      </c>
      <c r="FH215" s="512" t="s">
        <v>512</v>
      </c>
      <c r="FK215" s="512" t="s">
        <v>512</v>
      </c>
      <c r="FN215" s="512" t="s">
        <v>512</v>
      </c>
      <c r="FQ215" s="512" t="s">
        <v>512</v>
      </c>
      <c r="FT215" s="512" t="s">
        <v>512</v>
      </c>
      <c r="FW215" s="512" t="s">
        <v>512</v>
      </c>
      <c r="FZ215" s="512" t="s">
        <v>512</v>
      </c>
      <c r="GC215" s="512" t="s">
        <v>512</v>
      </c>
      <c r="GF215" s="596" t="s">
        <v>512</v>
      </c>
      <c r="GI215" s="512" t="s">
        <v>512</v>
      </c>
      <c r="GL215" s="512" t="s">
        <v>512</v>
      </c>
      <c r="GO215" s="512" t="s">
        <v>512</v>
      </c>
      <c r="GR215" s="512" t="s">
        <v>512</v>
      </c>
      <c r="GU215" s="596" t="s">
        <v>512</v>
      </c>
      <c r="GX215" s="512" t="s">
        <v>512</v>
      </c>
      <c r="HA215" s="548" t="s">
        <v>512</v>
      </c>
      <c r="HD215" s="548" t="s">
        <v>512</v>
      </c>
      <c r="HG215" s="596" t="s">
        <v>512</v>
      </c>
      <c r="HJ215" s="596" t="s">
        <v>512</v>
      </c>
      <c r="HM215" s="596" t="s">
        <v>512</v>
      </c>
      <c r="HP215" s="668" t="s">
        <v>512</v>
      </c>
      <c r="HS215" s="668" t="s">
        <v>512</v>
      </c>
      <c r="HV215" s="668" t="s">
        <v>512</v>
      </c>
      <c r="IB215" s="535" t="s">
        <v>512</v>
      </c>
      <c r="IC215" s="536" t="s">
        <v>512</v>
      </c>
      <c r="ID215" s="536" t="s">
        <v>512</v>
      </c>
      <c r="IE215" s="536" t="b">
        <v>1</v>
      </c>
    </row>
    <row r="216" spans="66:239">
      <c r="BN216" s="511" t="s">
        <v>512</v>
      </c>
      <c r="CX216" s="511" t="s">
        <v>512</v>
      </c>
      <c r="DR216" s="548" t="s">
        <v>512</v>
      </c>
      <c r="DU216" s="548" t="s">
        <v>512</v>
      </c>
      <c r="DX216" s="548" t="s">
        <v>512</v>
      </c>
      <c r="EA216" s="575" t="s">
        <v>512</v>
      </c>
      <c r="ED216" s="512" t="s">
        <v>512</v>
      </c>
      <c r="EG216" s="512" t="s">
        <v>512</v>
      </c>
      <c r="EJ216" s="512" t="s">
        <v>512</v>
      </c>
      <c r="EM216" s="512" t="s">
        <v>512</v>
      </c>
      <c r="EP216" s="512" t="s">
        <v>512</v>
      </c>
      <c r="ES216" s="512" t="s">
        <v>512</v>
      </c>
      <c r="EV216" s="512" t="s">
        <v>512</v>
      </c>
      <c r="EY216" s="512" t="s">
        <v>512</v>
      </c>
      <c r="FB216" s="512" t="s">
        <v>512</v>
      </c>
      <c r="FE216" s="512" t="s">
        <v>512</v>
      </c>
      <c r="FH216" s="512" t="s">
        <v>512</v>
      </c>
      <c r="FK216" s="512" t="s">
        <v>512</v>
      </c>
      <c r="FN216" s="512" t="s">
        <v>512</v>
      </c>
      <c r="FQ216" s="512" t="s">
        <v>512</v>
      </c>
      <c r="FT216" s="512" t="s">
        <v>512</v>
      </c>
      <c r="FW216" s="512" t="s">
        <v>512</v>
      </c>
      <c r="FZ216" s="512" t="s">
        <v>512</v>
      </c>
      <c r="GC216" s="512" t="s">
        <v>512</v>
      </c>
      <c r="GF216" s="596" t="s">
        <v>512</v>
      </c>
      <c r="GI216" s="512" t="s">
        <v>512</v>
      </c>
      <c r="GL216" s="512" t="s">
        <v>512</v>
      </c>
      <c r="GO216" s="512" t="s">
        <v>512</v>
      </c>
      <c r="GR216" s="512" t="s">
        <v>512</v>
      </c>
      <c r="GU216" s="596" t="s">
        <v>512</v>
      </c>
      <c r="GX216" s="512" t="s">
        <v>512</v>
      </c>
      <c r="HA216" s="548" t="s">
        <v>512</v>
      </c>
      <c r="HD216" s="548" t="s">
        <v>512</v>
      </c>
      <c r="HG216" s="596" t="s">
        <v>512</v>
      </c>
      <c r="HJ216" s="596" t="s">
        <v>512</v>
      </c>
      <c r="HM216" s="596" t="s">
        <v>512</v>
      </c>
      <c r="HP216" s="668" t="s">
        <v>512</v>
      </c>
      <c r="HS216" s="668" t="s">
        <v>512</v>
      </c>
      <c r="HV216" s="668" t="s">
        <v>512</v>
      </c>
      <c r="IB216" s="535" t="s">
        <v>512</v>
      </c>
      <c r="IC216" s="536" t="s">
        <v>512</v>
      </c>
      <c r="ID216" s="536" t="s">
        <v>512</v>
      </c>
      <c r="IE216" s="536" t="b">
        <v>1</v>
      </c>
    </row>
    <row r="217" spans="66:239">
      <c r="BN217" s="511" t="s">
        <v>512</v>
      </c>
      <c r="CX217" s="511" t="s">
        <v>512</v>
      </c>
      <c r="DR217" s="548" t="s">
        <v>512</v>
      </c>
      <c r="DU217" s="548" t="s">
        <v>512</v>
      </c>
      <c r="DX217" s="548" t="s">
        <v>512</v>
      </c>
      <c r="EA217" s="575" t="s">
        <v>512</v>
      </c>
      <c r="ED217" s="512" t="s">
        <v>512</v>
      </c>
      <c r="EG217" s="512" t="s">
        <v>512</v>
      </c>
      <c r="EJ217" s="512" t="s">
        <v>512</v>
      </c>
      <c r="EM217" s="512" t="s">
        <v>512</v>
      </c>
      <c r="EP217" s="512" t="s">
        <v>512</v>
      </c>
      <c r="ES217" s="512" t="s">
        <v>512</v>
      </c>
      <c r="EV217" s="512" t="s">
        <v>512</v>
      </c>
      <c r="EY217" s="512" t="s">
        <v>512</v>
      </c>
      <c r="FB217" s="512" t="s">
        <v>512</v>
      </c>
      <c r="FE217" s="512" t="s">
        <v>512</v>
      </c>
      <c r="FH217" s="512" t="s">
        <v>512</v>
      </c>
      <c r="FK217" s="512" t="s">
        <v>512</v>
      </c>
      <c r="FN217" s="512" t="s">
        <v>512</v>
      </c>
      <c r="FQ217" s="512" t="s">
        <v>512</v>
      </c>
      <c r="FT217" s="512" t="s">
        <v>512</v>
      </c>
      <c r="FW217" s="512" t="s">
        <v>512</v>
      </c>
      <c r="FZ217" s="512" t="s">
        <v>512</v>
      </c>
      <c r="GC217" s="512" t="s">
        <v>512</v>
      </c>
      <c r="GF217" s="596" t="s">
        <v>512</v>
      </c>
      <c r="GI217" s="512" t="s">
        <v>512</v>
      </c>
      <c r="GL217" s="512" t="s">
        <v>512</v>
      </c>
      <c r="GO217" s="512" t="s">
        <v>512</v>
      </c>
      <c r="GR217" s="512" t="s">
        <v>512</v>
      </c>
      <c r="GU217" s="596" t="s">
        <v>512</v>
      </c>
      <c r="GX217" s="512" t="s">
        <v>512</v>
      </c>
      <c r="HA217" s="548" t="s">
        <v>512</v>
      </c>
      <c r="HD217" s="548" t="s">
        <v>512</v>
      </c>
      <c r="HG217" s="596" t="s">
        <v>512</v>
      </c>
      <c r="HJ217" s="596" t="s">
        <v>512</v>
      </c>
      <c r="HM217" s="596" t="s">
        <v>512</v>
      </c>
      <c r="HP217" s="668" t="s">
        <v>512</v>
      </c>
      <c r="HS217" s="668" t="s">
        <v>512</v>
      </c>
      <c r="HV217" s="668" t="s">
        <v>512</v>
      </c>
      <c r="IB217" s="535" t="s">
        <v>512</v>
      </c>
      <c r="IC217" s="536" t="s">
        <v>512</v>
      </c>
      <c r="ID217" s="536" t="s">
        <v>512</v>
      </c>
      <c r="IE217" s="536" t="b">
        <v>1</v>
      </c>
    </row>
    <row r="218" spans="66:239">
      <c r="BN218" s="511" t="s">
        <v>512</v>
      </c>
      <c r="CX218" s="511" t="s">
        <v>512</v>
      </c>
      <c r="DR218" s="548" t="s">
        <v>512</v>
      </c>
      <c r="DU218" s="548" t="s">
        <v>512</v>
      </c>
      <c r="DX218" s="548" t="s">
        <v>512</v>
      </c>
      <c r="EA218" s="575" t="s">
        <v>512</v>
      </c>
      <c r="ED218" s="512" t="s">
        <v>512</v>
      </c>
      <c r="EG218" s="512" t="s">
        <v>512</v>
      </c>
      <c r="EJ218" s="512" t="s">
        <v>512</v>
      </c>
      <c r="EM218" s="512" t="s">
        <v>512</v>
      </c>
      <c r="EP218" s="512" t="s">
        <v>512</v>
      </c>
      <c r="ES218" s="512" t="s">
        <v>512</v>
      </c>
      <c r="EV218" s="512" t="s">
        <v>512</v>
      </c>
      <c r="EY218" s="512" t="s">
        <v>512</v>
      </c>
      <c r="FB218" s="512" t="s">
        <v>512</v>
      </c>
      <c r="FE218" s="512" t="s">
        <v>512</v>
      </c>
      <c r="FH218" s="512" t="s">
        <v>512</v>
      </c>
      <c r="FK218" s="512" t="s">
        <v>512</v>
      </c>
      <c r="FN218" s="512" t="s">
        <v>512</v>
      </c>
      <c r="FQ218" s="512" t="s">
        <v>512</v>
      </c>
      <c r="FT218" s="512" t="s">
        <v>512</v>
      </c>
      <c r="FW218" s="512" t="s">
        <v>512</v>
      </c>
      <c r="FZ218" s="512" t="s">
        <v>512</v>
      </c>
      <c r="GC218" s="512" t="s">
        <v>512</v>
      </c>
      <c r="GF218" s="596" t="s">
        <v>512</v>
      </c>
      <c r="GI218" s="512" t="s">
        <v>512</v>
      </c>
      <c r="GL218" s="512" t="s">
        <v>512</v>
      </c>
      <c r="GO218" s="512" t="s">
        <v>512</v>
      </c>
      <c r="GR218" s="512" t="s">
        <v>512</v>
      </c>
      <c r="GU218" s="596" t="s">
        <v>512</v>
      </c>
      <c r="GX218" s="512" t="s">
        <v>512</v>
      </c>
      <c r="HA218" s="548" t="s">
        <v>512</v>
      </c>
      <c r="HD218" s="548" t="s">
        <v>512</v>
      </c>
      <c r="HG218" s="596" t="s">
        <v>512</v>
      </c>
      <c r="HJ218" s="596" t="s">
        <v>512</v>
      </c>
      <c r="HM218" s="596" t="s">
        <v>512</v>
      </c>
      <c r="HP218" s="668" t="s">
        <v>512</v>
      </c>
      <c r="HS218" s="668" t="s">
        <v>512</v>
      </c>
      <c r="HV218" s="668" t="s">
        <v>512</v>
      </c>
      <c r="IB218" s="535" t="s">
        <v>512</v>
      </c>
      <c r="IC218" s="536" t="s">
        <v>512</v>
      </c>
      <c r="ID218" s="536" t="s">
        <v>512</v>
      </c>
      <c r="IE218" s="536" t="b">
        <v>1</v>
      </c>
    </row>
    <row r="219" spans="66:239">
      <c r="BN219" s="511" t="s">
        <v>512</v>
      </c>
      <c r="CX219" s="511" t="s">
        <v>512</v>
      </c>
      <c r="DR219" s="548" t="s">
        <v>512</v>
      </c>
      <c r="DU219" s="548" t="s">
        <v>512</v>
      </c>
      <c r="DX219" s="548" t="s">
        <v>512</v>
      </c>
      <c r="EA219" s="575" t="s">
        <v>512</v>
      </c>
      <c r="ED219" s="512" t="s">
        <v>512</v>
      </c>
      <c r="EG219" s="512" t="s">
        <v>512</v>
      </c>
      <c r="EJ219" s="512" t="s">
        <v>512</v>
      </c>
      <c r="EM219" s="512" t="s">
        <v>512</v>
      </c>
      <c r="EP219" s="512" t="s">
        <v>512</v>
      </c>
      <c r="ES219" s="512" t="s">
        <v>512</v>
      </c>
      <c r="EV219" s="512" t="s">
        <v>512</v>
      </c>
      <c r="EY219" s="512" t="s">
        <v>512</v>
      </c>
      <c r="FB219" s="512" t="s">
        <v>512</v>
      </c>
      <c r="FE219" s="512" t="s">
        <v>512</v>
      </c>
      <c r="FH219" s="512" t="s">
        <v>512</v>
      </c>
      <c r="FK219" s="512" t="s">
        <v>512</v>
      </c>
      <c r="FN219" s="512" t="s">
        <v>512</v>
      </c>
      <c r="FQ219" s="512" t="s">
        <v>512</v>
      </c>
      <c r="FT219" s="512" t="s">
        <v>512</v>
      </c>
      <c r="FW219" s="512" t="s">
        <v>512</v>
      </c>
      <c r="FZ219" s="512" t="s">
        <v>512</v>
      </c>
      <c r="GC219" s="512" t="s">
        <v>512</v>
      </c>
      <c r="GF219" s="596" t="s">
        <v>512</v>
      </c>
      <c r="GI219" s="512" t="s">
        <v>512</v>
      </c>
      <c r="GL219" s="512" t="s">
        <v>512</v>
      </c>
      <c r="GO219" s="512" t="s">
        <v>512</v>
      </c>
      <c r="GR219" s="512" t="s">
        <v>512</v>
      </c>
      <c r="GU219" s="596" t="s">
        <v>512</v>
      </c>
      <c r="GX219" s="512" t="s">
        <v>512</v>
      </c>
      <c r="HA219" s="548" t="s">
        <v>512</v>
      </c>
      <c r="HD219" s="548" t="s">
        <v>512</v>
      </c>
      <c r="HG219" s="596" t="s">
        <v>512</v>
      </c>
      <c r="HJ219" s="596" t="s">
        <v>512</v>
      </c>
      <c r="HM219" s="596" t="s">
        <v>512</v>
      </c>
      <c r="HP219" s="668" t="s">
        <v>512</v>
      </c>
      <c r="HS219" s="668" t="s">
        <v>512</v>
      </c>
      <c r="HV219" s="668" t="s">
        <v>512</v>
      </c>
      <c r="IB219" s="535" t="s">
        <v>512</v>
      </c>
      <c r="IC219" s="536" t="s">
        <v>512</v>
      </c>
      <c r="ID219" s="536" t="s">
        <v>512</v>
      </c>
      <c r="IE219" s="536" t="b">
        <v>1</v>
      </c>
    </row>
    <row r="220" spans="66:239">
      <c r="BN220" s="511" t="s">
        <v>512</v>
      </c>
      <c r="CX220" s="511" t="s">
        <v>512</v>
      </c>
      <c r="DR220" s="548" t="s">
        <v>512</v>
      </c>
      <c r="DU220" s="548" t="s">
        <v>512</v>
      </c>
      <c r="DX220" s="548" t="s">
        <v>512</v>
      </c>
      <c r="EA220" s="575" t="s">
        <v>512</v>
      </c>
      <c r="ED220" s="512" t="s">
        <v>512</v>
      </c>
      <c r="EG220" s="512" t="s">
        <v>512</v>
      </c>
      <c r="EJ220" s="512" t="s">
        <v>512</v>
      </c>
      <c r="EM220" s="512" t="s">
        <v>512</v>
      </c>
      <c r="EP220" s="512" t="s">
        <v>512</v>
      </c>
      <c r="ES220" s="512" t="s">
        <v>512</v>
      </c>
      <c r="EV220" s="512" t="s">
        <v>512</v>
      </c>
      <c r="EY220" s="512" t="s">
        <v>512</v>
      </c>
      <c r="FB220" s="512" t="s">
        <v>512</v>
      </c>
      <c r="FE220" s="512" t="s">
        <v>512</v>
      </c>
      <c r="FH220" s="512" t="s">
        <v>512</v>
      </c>
      <c r="FK220" s="512" t="s">
        <v>512</v>
      </c>
      <c r="FN220" s="512" t="s">
        <v>512</v>
      </c>
      <c r="FQ220" s="512" t="s">
        <v>512</v>
      </c>
      <c r="FT220" s="512" t="s">
        <v>512</v>
      </c>
      <c r="FW220" s="512" t="s">
        <v>512</v>
      </c>
      <c r="FZ220" s="512" t="s">
        <v>512</v>
      </c>
      <c r="GC220" s="512" t="s">
        <v>512</v>
      </c>
      <c r="GF220" s="596" t="s">
        <v>512</v>
      </c>
      <c r="GI220" s="512" t="s">
        <v>512</v>
      </c>
      <c r="GL220" s="512" t="s">
        <v>512</v>
      </c>
      <c r="GO220" s="512" t="s">
        <v>512</v>
      </c>
      <c r="GR220" s="512" t="s">
        <v>512</v>
      </c>
      <c r="GU220" s="596" t="s">
        <v>512</v>
      </c>
      <c r="GX220" s="512" t="s">
        <v>512</v>
      </c>
      <c r="HA220" s="548" t="s">
        <v>512</v>
      </c>
      <c r="HD220" s="548" t="s">
        <v>512</v>
      </c>
      <c r="HG220" s="596" t="s">
        <v>512</v>
      </c>
      <c r="HJ220" s="596" t="s">
        <v>512</v>
      </c>
      <c r="HM220" s="596" t="s">
        <v>512</v>
      </c>
      <c r="HP220" s="668" t="s">
        <v>512</v>
      </c>
      <c r="HS220" s="668" t="s">
        <v>512</v>
      </c>
      <c r="HV220" s="668" t="s">
        <v>512</v>
      </c>
      <c r="IB220" s="535" t="s">
        <v>512</v>
      </c>
      <c r="IC220" s="536" t="s">
        <v>512</v>
      </c>
      <c r="ID220" s="536" t="s">
        <v>512</v>
      </c>
      <c r="IE220" s="536" t="b">
        <v>1</v>
      </c>
    </row>
    <row r="221" spans="66:239">
      <c r="BN221" s="511" t="s">
        <v>512</v>
      </c>
      <c r="CX221" s="511" t="s">
        <v>512</v>
      </c>
      <c r="DR221" s="548" t="s">
        <v>512</v>
      </c>
      <c r="DU221" s="548" t="s">
        <v>512</v>
      </c>
      <c r="DX221" s="548" t="s">
        <v>512</v>
      </c>
      <c r="EA221" s="575" t="s">
        <v>512</v>
      </c>
      <c r="ED221" s="512" t="s">
        <v>512</v>
      </c>
      <c r="EG221" s="512" t="s">
        <v>512</v>
      </c>
      <c r="EJ221" s="512" t="s">
        <v>512</v>
      </c>
      <c r="EM221" s="512" t="s">
        <v>512</v>
      </c>
      <c r="EP221" s="512" t="s">
        <v>512</v>
      </c>
      <c r="ES221" s="512" t="s">
        <v>512</v>
      </c>
      <c r="EV221" s="512" t="s">
        <v>512</v>
      </c>
      <c r="EY221" s="512" t="s">
        <v>512</v>
      </c>
      <c r="FB221" s="512" t="s">
        <v>512</v>
      </c>
      <c r="FE221" s="512" t="s">
        <v>512</v>
      </c>
      <c r="FH221" s="512" t="s">
        <v>512</v>
      </c>
      <c r="FK221" s="512" t="s">
        <v>512</v>
      </c>
      <c r="FN221" s="512" t="s">
        <v>512</v>
      </c>
      <c r="FQ221" s="512" t="s">
        <v>512</v>
      </c>
      <c r="FT221" s="512" t="s">
        <v>512</v>
      </c>
      <c r="FW221" s="512" t="s">
        <v>512</v>
      </c>
      <c r="FZ221" s="512" t="s">
        <v>512</v>
      </c>
      <c r="GC221" s="512" t="s">
        <v>512</v>
      </c>
      <c r="GF221" s="596" t="s">
        <v>512</v>
      </c>
      <c r="GI221" s="512" t="s">
        <v>512</v>
      </c>
      <c r="GL221" s="512" t="s">
        <v>512</v>
      </c>
      <c r="GO221" s="512" t="s">
        <v>512</v>
      </c>
      <c r="GR221" s="512" t="s">
        <v>512</v>
      </c>
      <c r="GU221" s="596" t="s">
        <v>512</v>
      </c>
      <c r="GX221" s="512" t="s">
        <v>512</v>
      </c>
      <c r="HA221" s="548" t="s">
        <v>512</v>
      </c>
      <c r="HD221" s="548" t="s">
        <v>512</v>
      </c>
      <c r="HG221" s="596" t="s">
        <v>512</v>
      </c>
      <c r="HJ221" s="596" t="s">
        <v>512</v>
      </c>
      <c r="HM221" s="596" t="s">
        <v>512</v>
      </c>
      <c r="HP221" s="668" t="s">
        <v>512</v>
      </c>
      <c r="HS221" s="668" t="s">
        <v>512</v>
      </c>
      <c r="HV221" s="668" t="s">
        <v>512</v>
      </c>
      <c r="IB221" s="535" t="s">
        <v>512</v>
      </c>
      <c r="IC221" s="536" t="s">
        <v>512</v>
      </c>
      <c r="ID221" s="536" t="s">
        <v>512</v>
      </c>
      <c r="IE221" s="536" t="b">
        <v>1</v>
      </c>
    </row>
    <row r="222" spans="66:239">
      <c r="BN222" s="511" t="s">
        <v>512</v>
      </c>
      <c r="CX222" s="511" t="s">
        <v>512</v>
      </c>
      <c r="DR222" s="548" t="s">
        <v>512</v>
      </c>
      <c r="DU222" s="548" t="s">
        <v>512</v>
      </c>
      <c r="DX222" s="548" t="s">
        <v>512</v>
      </c>
      <c r="EA222" s="575" t="s">
        <v>512</v>
      </c>
      <c r="ED222" s="512" t="s">
        <v>512</v>
      </c>
      <c r="EG222" s="512" t="s">
        <v>512</v>
      </c>
      <c r="EJ222" s="512" t="s">
        <v>512</v>
      </c>
      <c r="EM222" s="512" t="s">
        <v>512</v>
      </c>
      <c r="EP222" s="512" t="s">
        <v>512</v>
      </c>
      <c r="ES222" s="512" t="s">
        <v>512</v>
      </c>
      <c r="EV222" s="512" t="s">
        <v>512</v>
      </c>
      <c r="EY222" s="512" t="s">
        <v>512</v>
      </c>
      <c r="FB222" s="512" t="s">
        <v>512</v>
      </c>
      <c r="FE222" s="512" t="s">
        <v>512</v>
      </c>
      <c r="FH222" s="512" t="s">
        <v>512</v>
      </c>
      <c r="FK222" s="512" t="s">
        <v>512</v>
      </c>
      <c r="FN222" s="512" t="s">
        <v>512</v>
      </c>
      <c r="FQ222" s="512" t="s">
        <v>512</v>
      </c>
      <c r="FT222" s="512" t="s">
        <v>512</v>
      </c>
      <c r="FW222" s="512" t="s">
        <v>512</v>
      </c>
      <c r="FZ222" s="512" t="s">
        <v>512</v>
      </c>
      <c r="GC222" s="512" t="s">
        <v>512</v>
      </c>
      <c r="GF222" s="596" t="s">
        <v>512</v>
      </c>
      <c r="GI222" s="512" t="s">
        <v>512</v>
      </c>
      <c r="GL222" s="512" t="s">
        <v>512</v>
      </c>
      <c r="GO222" s="512" t="s">
        <v>512</v>
      </c>
      <c r="GR222" s="512" t="s">
        <v>512</v>
      </c>
      <c r="GU222" s="596" t="s">
        <v>512</v>
      </c>
      <c r="GX222" s="512" t="s">
        <v>512</v>
      </c>
      <c r="HA222" s="548" t="s">
        <v>512</v>
      </c>
      <c r="HD222" s="548" t="s">
        <v>512</v>
      </c>
      <c r="HG222" s="596" t="s">
        <v>512</v>
      </c>
      <c r="HJ222" s="596" t="s">
        <v>512</v>
      </c>
      <c r="HM222" s="596" t="s">
        <v>512</v>
      </c>
      <c r="HP222" s="668" t="s">
        <v>512</v>
      </c>
      <c r="HS222" s="668" t="s">
        <v>512</v>
      </c>
      <c r="HV222" s="668" t="s">
        <v>512</v>
      </c>
      <c r="IB222" s="535" t="s">
        <v>512</v>
      </c>
      <c r="IC222" s="536" t="s">
        <v>512</v>
      </c>
      <c r="ID222" s="536" t="s">
        <v>512</v>
      </c>
      <c r="IE222" s="536" t="b">
        <v>1</v>
      </c>
    </row>
    <row r="223" spans="66:239">
      <c r="BN223" s="511" t="s">
        <v>512</v>
      </c>
      <c r="CX223" s="511" t="s">
        <v>512</v>
      </c>
      <c r="DR223" s="548" t="s">
        <v>512</v>
      </c>
      <c r="DU223" s="548" t="s">
        <v>512</v>
      </c>
      <c r="DX223" s="548" t="s">
        <v>512</v>
      </c>
      <c r="EA223" s="575" t="s">
        <v>512</v>
      </c>
      <c r="ED223" s="512" t="s">
        <v>512</v>
      </c>
      <c r="EG223" s="512" t="s">
        <v>512</v>
      </c>
      <c r="EJ223" s="512" t="s">
        <v>512</v>
      </c>
      <c r="EM223" s="512" t="s">
        <v>512</v>
      </c>
      <c r="EP223" s="512" t="s">
        <v>512</v>
      </c>
      <c r="ES223" s="512" t="s">
        <v>512</v>
      </c>
      <c r="EV223" s="512" t="s">
        <v>512</v>
      </c>
      <c r="EY223" s="512" t="s">
        <v>512</v>
      </c>
      <c r="FB223" s="512" t="s">
        <v>512</v>
      </c>
      <c r="FE223" s="512" t="s">
        <v>512</v>
      </c>
      <c r="FH223" s="512" t="s">
        <v>512</v>
      </c>
      <c r="FK223" s="512" t="s">
        <v>512</v>
      </c>
      <c r="FN223" s="512" t="s">
        <v>512</v>
      </c>
      <c r="FQ223" s="512" t="s">
        <v>512</v>
      </c>
      <c r="FT223" s="512" t="s">
        <v>512</v>
      </c>
      <c r="FW223" s="512" t="s">
        <v>512</v>
      </c>
      <c r="FZ223" s="512" t="s">
        <v>512</v>
      </c>
      <c r="GC223" s="512" t="s">
        <v>512</v>
      </c>
      <c r="GF223" s="596" t="s">
        <v>512</v>
      </c>
      <c r="GI223" s="512" t="s">
        <v>512</v>
      </c>
      <c r="GL223" s="512" t="s">
        <v>512</v>
      </c>
      <c r="GO223" s="512" t="s">
        <v>512</v>
      </c>
      <c r="GR223" s="512" t="s">
        <v>512</v>
      </c>
      <c r="GU223" s="596" t="s">
        <v>512</v>
      </c>
      <c r="GX223" s="512" t="s">
        <v>512</v>
      </c>
      <c r="HA223" s="548" t="s">
        <v>512</v>
      </c>
      <c r="HD223" s="548" t="s">
        <v>512</v>
      </c>
      <c r="HG223" s="596" t="s">
        <v>512</v>
      </c>
      <c r="HJ223" s="596" t="s">
        <v>512</v>
      </c>
      <c r="HM223" s="596" t="s">
        <v>512</v>
      </c>
      <c r="HP223" s="668" t="s">
        <v>512</v>
      </c>
      <c r="HS223" s="668" t="s">
        <v>512</v>
      </c>
      <c r="HV223" s="668" t="s">
        <v>512</v>
      </c>
      <c r="IB223" s="535" t="s">
        <v>512</v>
      </c>
      <c r="IC223" s="536" t="s">
        <v>512</v>
      </c>
      <c r="ID223" s="536" t="s">
        <v>512</v>
      </c>
      <c r="IE223" s="536" t="b">
        <v>1</v>
      </c>
    </row>
    <row r="224" spans="66:239">
      <c r="BN224" s="511" t="s">
        <v>512</v>
      </c>
      <c r="CX224" s="511" t="s">
        <v>512</v>
      </c>
      <c r="DR224" s="548" t="s">
        <v>512</v>
      </c>
      <c r="DU224" s="548" t="s">
        <v>512</v>
      </c>
      <c r="DX224" s="548" t="s">
        <v>512</v>
      </c>
      <c r="EA224" s="575" t="s">
        <v>512</v>
      </c>
      <c r="ED224" s="512" t="s">
        <v>512</v>
      </c>
      <c r="EG224" s="512" t="s">
        <v>512</v>
      </c>
      <c r="EJ224" s="512" t="s">
        <v>512</v>
      </c>
      <c r="EM224" s="512" t="s">
        <v>512</v>
      </c>
      <c r="EP224" s="512" t="s">
        <v>512</v>
      </c>
      <c r="ES224" s="512" t="s">
        <v>512</v>
      </c>
      <c r="EV224" s="512" t="s">
        <v>512</v>
      </c>
      <c r="EY224" s="512" t="s">
        <v>512</v>
      </c>
      <c r="FB224" s="512" t="s">
        <v>512</v>
      </c>
      <c r="FE224" s="512" t="s">
        <v>512</v>
      </c>
      <c r="FH224" s="512" t="s">
        <v>512</v>
      </c>
      <c r="FK224" s="512" t="s">
        <v>512</v>
      </c>
      <c r="FN224" s="512" t="s">
        <v>512</v>
      </c>
      <c r="FQ224" s="512" t="s">
        <v>512</v>
      </c>
      <c r="FT224" s="512" t="s">
        <v>512</v>
      </c>
      <c r="FW224" s="512" t="s">
        <v>512</v>
      </c>
      <c r="FZ224" s="512" t="s">
        <v>512</v>
      </c>
      <c r="GC224" s="512" t="s">
        <v>512</v>
      </c>
      <c r="GF224" s="596" t="s">
        <v>512</v>
      </c>
      <c r="GI224" s="512" t="s">
        <v>512</v>
      </c>
      <c r="GL224" s="512" t="s">
        <v>512</v>
      </c>
      <c r="GO224" s="512" t="s">
        <v>512</v>
      </c>
      <c r="GR224" s="512" t="s">
        <v>512</v>
      </c>
      <c r="GU224" s="596" t="s">
        <v>512</v>
      </c>
      <c r="GX224" s="512" t="s">
        <v>512</v>
      </c>
      <c r="HA224" s="548" t="s">
        <v>512</v>
      </c>
      <c r="HD224" s="548" t="s">
        <v>512</v>
      </c>
      <c r="HG224" s="596" t="s">
        <v>512</v>
      </c>
      <c r="HJ224" s="596" t="s">
        <v>512</v>
      </c>
      <c r="HM224" s="596" t="s">
        <v>512</v>
      </c>
      <c r="HP224" s="668" t="s">
        <v>512</v>
      </c>
      <c r="HS224" s="668" t="s">
        <v>512</v>
      </c>
      <c r="HV224" s="668" t="s">
        <v>512</v>
      </c>
      <c r="IB224" s="535" t="s">
        <v>512</v>
      </c>
      <c r="IC224" s="536" t="s">
        <v>512</v>
      </c>
      <c r="ID224" s="536" t="s">
        <v>512</v>
      </c>
      <c r="IE224" s="536" t="b">
        <v>1</v>
      </c>
    </row>
    <row r="225" spans="66:239">
      <c r="BN225" s="511" t="s">
        <v>512</v>
      </c>
      <c r="CX225" s="511" t="s">
        <v>512</v>
      </c>
      <c r="DR225" s="548" t="s">
        <v>512</v>
      </c>
      <c r="DU225" s="548" t="s">
        <v>512</v>
      </c>
      <c r="DX225" s="548" t="s">
        <v>512</v>
      </c>
      <c r="EA225" s="575" t="s">
        <v>512</v>
      </c>
      <c r="ED225" s="512" t="s">
        <v>512</v>
      </c>
      <c r="EG225" s="512" t="s">
        <v>512</v>
      </c>
      <c r="EJ225" s="512" t="s">
        <v>512</v>
      </c>
      <c r="EM225" s="512" t="s">
        <v>512</v>
      </c>
      <c r="EP225" s="512" t="s">
        <v>512</v>
      </c>
      <c r="ES225" s="512" t="s">
        <v>512</v>
      </c>
      <c r="EV225" s="512" t="s">
        <v>512</v>
      </c>
      <c r="EY225" s="512" t="s">
        <v>512</v>
      </c>
      <c r="FB225" s="512" t="s">
        <v>512</v>
      </c>
      <c r="FE225" s="512" t="s">
        <v>512</v>
      </c>
      <c r="FH225" s="512" t="s">
        <v>512</v>
      </c>
      <c r="FK225" s="512" t="s">
        <v>512</v>
      </c>
      <c r="FN225" s="512" t="s">
        <v>512</v>
      </c>
      <c r="FQ225" s="512" t="s">
        <v>512</v>
      </c>
      <c r="FT225" s="512" t="s">
        <v>512</v>
      </c>
      <c r="FW225" s="512" t="s">
        <v>512</v>
      </c>
      <c r="FZ225" s="512" t="s">
        <v>512</v>
      </c>
      <c r="GC225" s="512" t="s">
        <v>512</v>
      </c>
      <c r="GF225" s="596" t="s">
        <v>512</v>
      </c>
      <c r="GI225" s="512" t="s">
        <v>512</v>
      </c>
      <c r="GL225" s="512" t="s">
        <v>512</v>
      </c>
      <c r="GO225" s="512" t="s">
        <v>512</v>
      </c>
      <c r="GR225" s="512" t="s">
        <v>512</v>
      </c>
      <c r="GU225" s="596" t="s">
        <v>512</v>
      </c>
      <c r="GX225" s="512" t="s">
        <v>512</v>
      </c>
      <c r="HA225" s="548" t="s">
        <v>512</v>
      </c>
      <c r="HD225" s="548" t="s">
        <v>512</v>
      </c>
      <c r="HG225" s="596" t="s">
        <v>512</v>
      </c>
      <c r="HJ225" s="596" t="s">
        <v>512</v>
      </c>
      <c r="HM225" s="596" t="s">
        <v>512</v>
      </c>
      <c r="HP225" s="668" t="s">
        <v>512</v>
      </c>
      <c r="HS225" s="668" t="s">
        <v>512</v>
      </c>
      <c r="HV225" s="668" t="s">
        <v>512</v>
      </c>
      <c r="IB225" s="535" t="s">
        <v>512</v>
      </c>
      <c r="IC225" s="536" t="s">
        <v>512</v>
      </c>
      <c r="ID225" s="536" t="s">
        <v>512</v>
      </c>
      <c r="IE225" s="536" t="b">
        <v>1</v>
      </c>
    </row>
    <row r="226" spans="66:239">
      <c r="BN226" s="511" t="s">
        <v>512</v>
      </c>
      <c r="CX226" s="511" t="s">
        <v>512</v>
      </c>
      <c r="DR226" s="548" t="s">
        <v>512</v>
      </c>
      <c r="DU226" s="548" t="s">
        <v>512</v>
      </c>
      <c r="DX226" s="548" t="s">
        <v>512</v>
      </c>
      <c r="EA226" s="575" t="s">
        <v>512</v>
      </c>
      <c r="ED226" s="512" t="s">
        <v>512</v>
      </c>
      <c r="EG226" s="512" t="s">
        <v>512</v>
      </c>
      <c r="EJ226" s="512" t="s">
        <v>512</v>
      </c>
      <c r="EM226" s="512" t="s">
        <v>512</v>
      </c>
      <c r="EP226" s="512" t="s">
        <v>512</v>
      </c>
      <c r="ES226" s="512" t="s">
        <v>512</v>
      </c>
      <c r="EV226" s="512" t="s">
        <v>512</v>
      </c>
      <c r="EY226" s="512" t="s">
        <v>512</v>
      </c>
      <c r="FB226" s="512" t="s">
        <v>512</v>
      </c>
      <c r="FE226" s="512" t="s">
        <v>512</v>
      </c>
      <c r="FH226" s="512" t="s">
        <v>512</v>
      </c>
      <c r="FK226" s="512" t="s">
        <v>512</v>
      </c>
      <c r="FN226" s="512" t="s">
        <v>512</v>
      </c>
      <c r="FQ226" s="512" t="s">
        <v>512</v>
      </c>
      <c r="FT226" s="512" t="s">
        <v>512</v>
      </c>
      <c r="FW226" s="512" t="s">
        <v>512</v>
      </c>
      <c r="FZ226" s="512" t="s">
        <v>512</v>
      </c>
      <c r="GC226" s="512" t="s">
        <v>512</v>
      </c>
      <c r="GF226" s="596" t="s">
        <v>512</v>
      </c>
      <c r="GI226" s="512" t="s">
        <v>512</v>
      </c>
      <c r="GL226" s="512" t="s">
        <v>512</v>
      </c>
      <c r="GO226" s="512" t="s">
        <v>512</v>
      </c>
      <c r="GR226" s="512" t="s">
        <v>512</v>
      </c>
      <c r="GU226" s="596" t="s">
        <v>512</v>
      </c>
      <c r="GX226" s="512" t="s">
        <v>512</v>
      </c>
      <c r="HA226" s="548" t="s">
        <v>512</v>
      </c>
      <c r="HD226" s="548" t="s">
        <v>512</v>
      </c>
      <c r="HG226" s="596" t="s">
        <v>512</v>
      </c>
      <c r="HJ226" s="596" t="s">
        <v>512</v>
      </c>
      <c r="HM226" s="596" t="s">
        <v>512</v>
      </c>
      <c r="HP226" s="668" t="s">
        <v>512</v>
      </c>
      <c r="HS226" s="668" t="s">
        <v>512</v>
      </c>
      <c r="HV226" s="668" t="s">
        <v>512</v>
      </c>
      <c r="IB226" s="535" t="s">
        <v>512</v>
      </c>
      <c r="IC226" s="536" t="s">
        <v>512</v>
      </c>
      <c r="ID226" s="536" t="s">
        <v>512</v>
      </c>
      <c r="IE226" s="536" t="b">
        <v>1</v>
      </c>
    </row>
    <row r="227" spans="66:239">
      <c r="BN227" s="511" t="s">
        <v>512</v>
      </c>
      <c r="CX227" s="511" t="s">
        <v>512</v>
      </c>
      <c r="DR227" s="548" t="s">
        <v>512</v>
      </c>
      <c r="DU227" s="548" t="s">
        <v>512</v>
      </c>
      <c r="DX227" s="548" t="s">
        <v>512</v>
      </c>
      <c r="EA227" s="575" t="s">
        <v>512</v>
      </c>
      <c r="ED227" s="512" t="s">
        <v>512</v>
      </c>
      <c r="EG227" s="512" t="s">
        <v>512</v>
      </c>
      <c r="EJ227" s="512" t="s">
        <v>512</v>
      </c>
      <c r="EM227" s="512" t="s">
        <v>512</v>
      </c>
      <c r="EP227" s="512" t="s">
        <v>512</v>
      </c>
      <c r="ES227" s="512" t="s">
        <v>512</v>
      </c>
      <c r="EV227" s="512" t="s">
        <v>512</v>
      </c>
      <c r="EY227" s="512" t="s">
        <v>512</v>
      </c>
      <c r="FB227" s="512" t="s">
        <v>512</v>
      </c>
      <c r="FE227" s="512" t="s">
        <v>512</v>
      </c>
      <c r="FH227" s="512" t="s">
        <v>512</v>
      </c>
      <c r="FK227" s="512" t="s">
        <v>512</v>
      </c>
      <c r="FN227" s="512" t="s">
        <v>512</v>
      </c>
      <c r="FQ227" s="512" t="s">
        <v>512</v>
      </c>
      <c r="FT227" s="512" t="s">
        <v>512</v>
      </c>
      <c r="FW227" s="512" t="s">
        <v>512</v>
      </c>
      <c r="FZ227" s="512" t="s">
        <v>512</v>
      </c>
      <c r="GC227" s="512" t="s">
        <v>512</v>
      </c>
      <c r="GF227" s="596" t="s">
        <v>512</v>
      </c>
      <c r="GI227" s="512" t="s">
        <v>512</v>
      </c>
      <c r="GL227" s="512" t="s">
        <v>512</v>
      </c>
      <c r="GO227" s="512" t="s">
        <v>512</v>
      </c>
      <c r="GR227" s="512" t="s">
        <v>512</v>
      </c>
      <c r="GU227" s="596" t="s">
        <v>512</v>
      </c>
      <c r="GX227" s="512" t="s">
        <v>512</v>
      </c>
      <c r="HA227" s="548" t="s">
        <v>512</v>
      </c>
      <c r="HD227" s="548" t="s">
        <v>512</v>
      </c>
      <c r="HG227" s="596" t="s">
        <v>512</v>
      </c>
      <c r="HJ227" s="596" t="s">
        <v>512</v>
      </c>
      <c r="HM227" s="596" t="s">
        <v>512</v>
      </c>
      <c r="HP227" s="668" t="s">
        <v>512</v>
      </c>
      <c r="HS227" s="668" t="s">
        <v>512</v>
      </c>
      <c r="HV227" s="668" t="s">
        <v>512</v>
      </c>
      <c r="IB227" s="535" t="s">
        <v>512</v>
      </c>
      <c r="IC227" s="536" t="s">
        <v>512</v>
      </c>
      <c r="ID227" s="536" t="s">
        <v>512</v>
      </c>
      <c r="IE227" s="536" t="b">
        <v>1</v>
      </c>
    </row>
    <row r="228" spans="66:239">
      <c r="BN228" s="511" t="s">
        <v>512</v>
      </c>
      <c r="CX228" s="511" t="s">
        <v>512</v>
      </c>
      <c r="DR228" s="548" t="s">
        <v>512</v>
      </c>
      <c r="DU228" s="548" t="s">
        <v>512</v>
      </c>
      <c r="DX228" s="548" t="s">
        <v>512</v>
      </c>
      <c r="EA228" s="575" t="s">
        <v>512</v>
      </c>
      <c r="ED228" s="512" t="s">
        <v>512</v>
      </c>
      <c r="EG228" s="512" t="s">
        <v>512</v>
      </c>
      <c r="EJ228" s="512" t="s">
        <v>512</v>
      </c>
      <c r="EM228" s="512" t="s">
        <v>512</v>
      </c>
      <c r="EP228" s="512" t="s">
        <v>512</v>
      </c>
      <c r="ES228" s="512" t="s">
        <v>512</v>
      </c>
      <c r="EV228" s="512" t="s">
        <v>512</v>
      </c>
      <c r="EY228" s="512" t="s">
        <v>512</v>
      </c>
      <c r="FB228" s="512" t="s">
        <v>512</v>
      </c>
      <c r="FE228" s="512" t="s">
        <v>512</v>
      </c>
      <c r="FH228" s="512" t="s">
        <v>512</v>
      </c>
      <c r="FK228" s="512" t="s">
        <v>512</v>
      </c>
      <c r="FN228" s="512" t="s">
        <v>512</v>
      </c>
      <c r="FQ228" s="512" t="s">
        <v>512</v>
      </c>
      <c r="FT228" s="512" t="s">
        <v>512</v>
      </c>
      <c r="FW228" s="512" t="s">
        <v>512</v>
      </c>
      <c r="FZ228" s="512" t="s">
        <v>512</v>
      </c>
      <c r="GC228" s="512" t="s">
        <v>512</v>
      </c>
      <c r="GF228" s="596" t="s">
        <v>512</v>
      </c>
      <c r="GI228" s="512" t="s">
        <v>512</v>
      </c>
      <c r="GL228" s="512" t="s">
        <v>512</v>
      </c>
      <c r="GO228" s="512" t="s">
        <v>512</v>
      </c>
      <c r="GR228" s="512" t="s">
        <v>512</v>
      </c>
      <c r="GU228" s="596" t="s">
        <v>512</v>
      </c>
      <c r="GX228" s="512" t="s">
        <v>512</v>
      </c>
      <c r="HA228" s="548" t="s">
        <v>512</v>
      </c>
      <c r="HD228" s="548" t="s">
        <v>512</v>
      </c>
      <c r="HG228" s="596" t="s">
        <v>512</v>
      </c>
      <c r="HJ228" s="596" t="s">
        <v>512</v>
      </c>
      <c r="HM228" s="596" t="s">
        <v>512</v>
      </c>
      <c r="HP228" s="668" t="s">
        <v>512</v>
      </c>
      <c r="HS228" s="668" t="s">
        <v>512</v>
      </c>
      <c r="HV228" s="668" t="s">
        <v>512</v>
      </c>
      <c r="IB228" s="535" t="s">
        <v>512</v>
      </c>
      <c r="IC228" s="536" t="s">
        <v>512</v>
      </c>
      <c r="ID228" s="536" t="s">
        <v>512</v>
      </c>
      <c r="IE228" s="536" t="b">
        <v>1</v>
      </c>
    </row>
    <row r="229" spans="66:239">
      <c r="BN229" s="511" t="s">
        <v>512</v>
      </c>
      <c r="CX229" s="511" t="s">
        <v>512</v>
      </c>
      <c r="DR229" s="548" t="s">
        <v>512</v>
      </c>
      <c r="DU229" s="548" t="s">
        <v>512</v>
      </c>
      <c r="DX229" s="548" t="s">
        <v>512</v>
      </c>
      <c r="EA229" s="575" t="s">
        <v>512</v>
      </c>
      <c r="ED229" s="512" t="s">
        <v>512</v>
      </c>
      <c r="EG229" s="512" t="s">
        <v>512</v>
      </c>
      <c r="EJ229" s="512" t="s">
        <v>512</v>
      </c>
      <c r="EM229" s="512" t="s">
        <v>512</v>
      </c>
      <c r="EP229" s="512" t="s">
        <v>512</v>
      </c>
      <c r="ES229" s="512" t="s">
        <v>512</v>
      </c>
      <c r="EV229" s="512" t="s">
        <v>512</v>
      </c>
      <c r="EY229" s="512" t="s">
        <v>512</v>
      </c>
      <c r="FB229" s="512" t="s">
        <v>512</v>
      </c>
      <c r="FE229" s="512" t="s">
        <v>512</v>
      </c>
      <c r="FH229" s="512" t="s">
        <v>512</v>
      </c>
      <c r="FK229" s="512" t="s">
        <v>512</v>
      </c>
      <c r="FN229" s="512" t="s">
        <v>512</v>
      </c>
      <c r="FQ229" s="512" t="s">
        <v>512</v>
      </c>
      <c r="FT229" s="512" t="s">
        <v>512</v>
      </c>
      <c r="FW229" s="512" t="s">
        <v>512</v>
      </c>
      <c r="FZ229" s="512" t="s">
        <v>512</v>
      </c>
      <c r="GC229" s="512" t="s">
        <v>512</v>
      </c>
      <c r="GF229" s="596" t="s">
        <v>512</v>
      </c>
      <c r="GI229" s="512" t="s">
        <v>512</v>
      </c>
      <c r="GL229" s="512" t="s">
        <v>512</v>
      </c>
      <c r="GO229" s="512" t="s">
        <v>512</v>
      </c>
      <c r="GR229" s="512" t="s">
        <v>512</v>
      </c>
      <c r="GU229" s="596" t="s">
        <v>512</v>
      </c>
      <c r="GX229" s="512" t="s">
        <v>512</v>
      </c>
      <c r="HA229" s="548" t="s">
        <v>512</v>
      </c>
      <c r="HD229" s="548" t="s">
        <v>512</v>
      </c>
      <c r="HG229" s="596" t="s">
        <v>512</v>
      </c>
      <c r="HJ229" s="596" t="s">
        <v>512</v>
      </c>
      <c r="HM229" s="596" t="s">
        <v>512</v>
      </c>
      <c r="HP229" s="668" t="s">
        <v>512</v>
      </c>
      <c r="HS229" s="668" t="s">
        <v>512</v>
      </c>
      <c r="HV229" s="668" t="s">
        <v>512</v>
      </c>
      <c r="IB229" s="535" t="s">
        <v>512</v>
      </c>
      <c r="IC229" s="536" t="s">
        <v>512</v>
      </c>
      <c r="ID229" s="536" t="s">
        <v>512</v>
      </c>
      <c r="IE229" s="536" t="b">
        <v>1</v>
      </c>
    </row>
    <row r="230" spans="66:239">
      <c r="BN230" s="511" t="s">
        <v>512</v>
      </c>
      <c r="CX230" s="511" t="s">
        <v>512</v>
      </c>
      <c r="DR230" s="548" t="s">
        <v>512</v>
      </c>
      <c r="DU230" s="548" t="s">
        <v>512</v>
      </c>
      <c r="DX230" s="548" t="s">
        <v>512</v>
      </c>
      <c r="EA230" s="575" t="s">
        <v>512</v>
      </c>
      <c r="ED230" s="512" t="s">
        <v>512</v>
      </c>
      <c r="EG230" s="512" t="s">
        <v>512</v>
      </c>
      <c r="EJ230" s="512" t="s">
        <v>512</v>
      </c>
      <c r="EM230" s="512" t="s">
        <v>512</v>
      </c>
      <c r="EP230" s="512" t="s">
        <v>512</v>
      </c>
      <c r="ES230" s="512" t="s">
        <v>512</v>
      </c>
      <c r="EV230" s="512" t="s">
        <v>512</v>
      </c>
      <c r="EY230" s="512" t="s">
        <v>512</v>
      </c>
      <c r="FB230" s="512" t="s">
        <v>512</v>
      </c>
      <c r="FE230" s="512" t="s">
        <v>512</v>
      </c>
      <c r="FH230" s="512" t="s">
        <v>512</v>
      </c>
      <c r="FK230" s="512" t="s">
        <v>512</v>
      </c>
      <c r="FN230" s="512" t="s">
        <v>512</v>
      </c>
      <c r="FQ230" s="512" t="s">
        <v>512</v>
      </c>
      <c r="FT230" s="512" t="s">
        <v>512</v>
      </c>
      <c r="FW230" s="512" t="s">
        <v>512</v>
      </c>
      <c r="FZ230" s="512" t="s">
        <v>512</v>
      </c>
      <c r="GC230" s="512" t="s">
        <v>512</v>
      </c>
      <c r="GF230" s="596" t="s">
        <v>512</v>
      </c>
      <c r="GI230" s="512" t="s">
        <v>512</v>
      </c>
      <c r="GL230" s="512" t="s">
        <v>512</v>
      </c>
      <c r="GO230" s="512" t="s">
        <v>512</v>
      </c>
      <c r="GR230" s="512" t="s">
        <v>512</v>
      </c>
      <c r="GU230" s="596" t="s">
        <v>512</v>
      </c>
      <c r="GX230" s="512" t="s">
        <v>512</v>
      </c>
      <c r="HA230" s="548" t="s">
        <v>512</v>
      </c>
      <c r="HD230" s="548" t="s">
        <v>512</v>
      </c>
      <c r="HG230" s="596" t="s">
        <v>512</v>
      </c>
      <c r="HJ230" s="596" t="s">
        <v>512</v>
      </c>
      <c r="HM230" s="596" t="s">
        <v>512</v>
      </c>
      <c r="HP230" s="668" t="s">
        <v>512</v>
      </c>
      <c r="HS230" s="668" t="s">
        <v>512</v>
      </c>
      <c r="HV230" s="668" t="s">
        <v>512</v>
      </c>
      <c r="IB230" s="535" t="s">
        <v>512</v>
      </c>
      <c r="IC230" s="536" t="s">
        <v>512</v>
      </c>
      <c r="ID230" s="536" t="s">
        <v>512</v>
      </c>
      <c r="IE230" s="536" t="b">
        <v>1</v>
      </c>
    </row>
    <row r="231" spans="66:239">
      <c r="BN231" s="511" t="s">
        <v>512</v>
      </c>
      <c r="CX231" s="511" t="s">
        <v>512</v>
      </c>
      <c r="DR231" s="548" t="s">
        <v>512</v>
      </c>
      <c r="DU231" s="548" t="s">
        <v>512</v>
      </c>
      <c r="DX231" s="548" t="s">
        <v>512</v>
      </c>
      <c r="EA231" s="575" t="s">
        <v>512</v>
      </c>
      <c r="ED231" s="512" t="s">
        <v>512</v>
      </c>
      <c r="EG231" s="512" t="s">
        <v>512</v>
      </c>
      <c r="EJ231" s="512" t="s">
        <v>512</v>
      </c>
      <c r="EM231" s="512" t="s">
        <v>512</v>
      </c>
      <c r="EP231" s="512" t="s">
        <v>512</v>
      </c>
      <c r="ES231" s="512" t="s">
        <v>512</v>
      </c>
      <c r="EV231" s="512" t="s">
        <v>512</v>
      </c>
      <c r="EY231" s="512" t="s">
        <v>512</v>
      </c>
      <c r="FB231" s="512" t="s">
        <v>512</v>
      </c>
      <c r="FE231" s="512" t="s">
        <v>512</v>
      </c>
      <c r="FH231" s="512" t="s">
        <v>512</v>
      </c>
      <c r="FK231" s="512" t="s">
        <v>512</v>
      </c>
      <c r="FN231" s="512" t="s">
        <v>512</v>
      </c>
      <c r="FQ231" s="512" t="s">
        <v>512</v>
      </c>
      <c r="FT231" s="512" t="s">
        <v>512</v>
      </c>
      <c r="FW231" s="512" t="s">
        <v>512</v>
      </c>
      <c r="FZ231" s="512" t="s">
        <v>512</v>
      </c>
      <c r="GC231" s="512" t="s">
        <v>512</v>
      </c>
      <c r="GF231" s="596" t="s">
        <v>512</v>
      </c>
      <c r="GI231" s="512" t="s">
        <v>512</v>
      </c>
      <c r="GL231" s="512" t="s">
        <v>512</v>
      </c>
      <c r="GO231" s="512" t="s">
        <v>512</v>
      </c>
      <c r="GR231" s="512" t="s">
        <v>512</v>
      </c>
      <c r="GU231" s="596" t="s">
        <v>512</v>
      </c>
      <c r="GX231" s="512" t="s">
        <v>512</v>
      </c>
      <c r="HA231" s="548" t="s">
        <v>512</v>
      </c>
      <c r="HD231" s="548" t="s">
        <v>512</v>
      </c>
      <c r="HG231" s="596" t="s">
        <v>512</v>
      </c>
      <c r="HJ231" s="596" t="s">
        <v>512</v>
      </c>
      <c r="HM231" s="596" t="s">
        <v>512</v>
      </c>
      <c r="HP231" s="668" t="s">
        <v>512</v>
      </c>
      <c r="HS231" s="668" t="s">
        <v>512</v>
      </c>
      <c r="HV231" s="668" t="s">
        <v>512</v>
      </c>
      <c r="IB231" s="535" t="s">
        <v>512</v>
      </c>
      <c r="IC231" s="536" t="s">
        <v>512</v>
      </c>
      <c r="ID231" s="536" t="s">
        <v>512</v>
      </c>
      <c r="IE231" s="536" t="b">
        <v>1</v>
      </c>
    </row>
    <row r="232" spans="66:239">
      <c r="BN232" s="511" t="s">
        <v>512</v>
      </c>
      <c r="CX232" s="511" t="s">
        <v>512</v>
      </c>
      <c r="DR232" s="548" t="s">
        <v>512</v>
      </c>
      <c r="DU232" s="548" t="s">
        <v>512</v>
      </c>
      <c r="DX232" s="548" t="s">
        <v>512</v>
      </c>
      <c r="EA232" s="575" t="s">
        <v>512</v>
      </c>
      <c r="ED232" s="512" t="s">
        <v>512</v>
      </c>
      <c r="EG232" s="512" t="s">
        <v>512</v>
      </c>
      <c r="EJ232" s="512" t="s">
        <v>512</v>
      </c>
      <c r="EM232" s="512" t="s">
        <v>512</v>
      </c>
      <c r="EP232" s="512" t="s">
        <v>512</v>
      </c>
      <c r="ES232" s="512" t="s">
        <v>512</v>
      </c>
      <c r="EV232" s="512" t="s">
        <v>512</v>
      </c>
      <c r="EY232" s="512" t="s">
        <v>512</v>
      </c>
      <c r="FB232" s="512" t="s">
        <v>512</v>
      </c>
      <c r="FE232" s="512" t="s">
        <v>512</v>
      </c>
      <c r="FH232" s="512" t="s">
        <v>512</v>
      </c>
      <c r="FK232" s="512" t="s">
        <v>512</v>
      </c>
      <c r="FN232" s="512" t="s">
        <v>512</v>
      </c>
      <c r="FQ232" s="512" t="s">
        <v>512</v>
      </c>
      <c r="FT232" s="512" t="s">
        <v>512</v>
      </c>
      <c r="FW232" s="512" t="s">
        <v>512</v>
      </c>
      <c r="FZ232" s="512" t="s">
        <v>512</v>
      </c>
      <c r="GC232" s="512" t="s">
        <v>512</v>
      </c>
      <c r="GF232" s="596" t="s">
        <v>512</v>
      </c>
      <c r="GI232" s="512" t="s">
        <v>512</v>
      </c>
      <c r="GL232" s="512" t="s">
        <v>512</v>
      </c>
      <c r="GO232" s="512" t="s">
        <v>512</v>
      </c>
      <c r="GR232" s="512" t="s">
        <v>512</v>
      </c>
      <c r="GU232" s="596" t="s">
        <v>512</v>
      </c>
      <c r="GX232" s="512" t="s">
        <v>512</v>
      </c>
      <c r="HA232" s="548" t="s">
        <v>512</v>
      </c>
      <c r="HD232" s="548" t="s">
        <v>512</v>
      </c>
      <c r="HG232" s="596" t="s">
        <v>512</v>
      </c>
      <c r="HJ232" s="596" t="s">
        <v>512</v>
      </c>
      <c r="HM232" s="596" t="s">
        <v>512</v>
      </c>
      <c r="HP232" s="668" t="s">
        <v>512</v>
      </c>
      <c r="HS232" s="668" t="s">
        <v>512</v>
      </c>
      <c r="HV232" s="668" t="s">
        <v>512</v>
      </c>
      <c r="IB232" s="535" t="s">
        <v>512</v>
      </c>
      <c r="IC232" s="536" t="s">
        <v>512</v>
      </c>
      <c r="ID232" s="536" t="s">
        <v>512</v>
      </c>
      <c r="IE232" s="536" t="b">
        <v>1</v>
      </c>
    </row>
    <row r="233" spans="66:239">
      <c r="BN233" s="511" t="s">
        <v>512</v>
      </c>
      <c r="CX233" s="511" t="s">
        <v>512</v>
      </c>
      <c r="DR233" s="548" t="s">
        <v>512</v>
      </c>
      <c r="DU233" s="548" t="s">
        <v>512</v>
      </c>
      <c r="DX233" s="548" t="s">
        <v>512</v>
      </c>
      <c r="EA233" s="575" t="s">
        <v>512</v>
      </c>
      <c r="ED233" s="512" t="s">
        <v>512</v>
      </c>
      <c r="EG233" s="512" t="s">
        <v>512</v>
      </c>
      <c r="EJ233" s="512" t="s">
        <v>512</v>
      </c>
      <c r="EM233" s="512" t="s">
        <v>512</v>
      </c>
      <c r="EP233" s="512" t="s">
        <v>512</v>
      </c>
      <c r="ES233" s="512" t="s">
        <v>512</v>
      </c>
      <c r="EV233" s="512" t="s">
        <v>512</v>
      </c>
      <c r="EY233" s="512" t="s">
        <v>512</v>
      </c>
      <c r="FB233" s="512" t="s">
        <v>512</v>
      </c>
      <c r="FE233" s="512" t="s">
        <v>512</v>
      </c>
      <c r="FH233" s="512" t="s">
        <v>512</v>
      </c>
      <c r="FK233" s="512" t="s">
        <v>512</v>
      </c>
      <c r="FN233" s="512" t="s">
        <v>512</v>
      </c>
      <c r="FQ233" s="512" t="s">
        <v>512</v>
      </c>
      <c r="FT233" s="512" t="s">
        <v>512</v>
      </c>
      <c r="FW233" s="512" t="s">
        <v>512</v>
      </c>
      <c r="FZ233" s="512" t="s">
        <v>512</v>
      </c>
      <c r="GC233" s="512" t="s">
        <v>512</v>
      </c>
      <c r="GF233" s="596" t="s">
        <v>512</v>
      </c>
      <c r="GI233" s="512" t="s">
        <v>512</v>
      </c>
      <c r="GL233" s="512" t="s">
        <v>512</v>
      </c>
      <c r="GO233" s="512" t="s">
        <v>512</v>
      </c>
      <c r="GR233" s="512" t="s">
        <v>512</v>
      </c>
      <c r="GU233" s="596" t="s">
        <v>512</v>
      </c>
      <c r="GX233" s="512" t="s">
        <v>512</v>
      </c>
      <c r="HA233" s="548" t="s">
        <v>512</v>
      </c>
      <c r="HD233" s="548" t="s">
        <v>512</v>
      </c>
      <c r="HG233" s="596" t="s">
        <v>512</v>
      </c>
      <c r="HJ233" s="596" t="s">
        <v>512</v>
      </c>
      <c r="HM233" s="596" t="s">
        <v>512</v>
      </c>
      <c r="HP233" s="668" t="s">
        <v>512</v>
      </c>
      <c r="HS233" s="668" t="s">
        <v>512</v>
      </c>
      <c r="HV233" s="668" t="s">
        <v>512</v>
      </c>
      <c r="IB233" s="535" t="s">
        <v>512</v>
      </c>
      <c r="IC233" s="536" t="s">
        <v>512</v>
      </c>
      <c r="ID233" s="536" t="s">
        <v>512</v>
      </c>
      <c r="IE233" s="536" t="b">
        <v>1</v>
      </c>
    </row>
    <row r="234" spans="66:239">
      <c r="BN234" s="511" t="s">
        <v>512</v>
      </c>
      <c r="CX234" s="511" t="s">
        <v>512</v>
      </c>
      <c r="DR234" s="548" t="s">
        <v>512</v>
      </c>
      <c r="DU234" s="548" t="s">
        <v>512</v>
      </c>
      <c r="DX234" s="548" t="s">
        <v>512</v>
      </c>
      <c r="EA234" s="575" t="s">
        <v>512</v>
      </c>
      <c r="ED234" s="512" t="s">
        <v>512</v>
      </c>
      <c r="EG234" s="512" t="s">
        <v>512</v>
      </c>
      <c r="EJ234" s="512" t="s">
        <v>512</v>
      </c>
      <c r="EM234" s="512" t="s">
        <v>512</v>
      </c>
      <c r="EP234" s="512" t="s">
        <v>512</v>
      </c>
      <c r="ES234" s="512" t="s">
        <v>512</v>
      </c>
      <c r="EV234" s="512" t="s">
        <v>512</v>
      </c>
      <c r="EY234" s="512" t="s">
        <v>512</v>
      </c>
      <c r="FB234" s="512" t="s">
        <v>512</v>
      </c>
      <c r="FE234" s="512" t="s">
        <v>512</v>
      </c>
      <c r="FH234" s="512" t="s">
        <v>512</v>
      </c>
      <c r="FK234" s="512" t="s">
        <v>512</v>
      </c>
      <c r="FN234" s="512" t="s">
        <v>512</v>
      </c>
      <c r="FQ234" s="512" t="s">
        <v>512</v>
      </c>
      <c r="FT234" s="512" t="s">
        <v>512</v>
      </c>
      <c r="FW234" s="512" t="s">
        <v>512</v>
      </c>
      <c r="FZ234" s="512" t="s">
        <v>512</v>
      </c>
      <c r="GC234" s="512" t="s">
        <v>512</v>
      </c>
      <c r="GF234" s="596" t="s">
        <v>512</v>
      </c>
      <c r="GI234" s="512" t="s">
        <v>512</v>
      </c>
      <c r="GL234" s="512" t="s">
        <v>512</v>
      </c>
      <c r="GO234" s="512" t="s">
        <v>512</v>
      </c>
      <c r="GR234" s="512" t="s">
        <v>512</v>
      </c>
      <c r="GU234" s="596" t="s">
        <v>512</v>
      </c>
      <c r="GX234" s="512" t="s">
        <v>512</v>
      </c>
      <c r="HA234" s="548" t="s">
        <v>512</v>
      </c>
      <c r="HD234" s="548" t="s">
        <v>512</v>
      </c>
      <c r="HG234" s="596" t="s">
        <v>512</v>
      </c>
      <c r="HJ234" s="596" t="s">
        <v>512</v>
      </c>
      <c r="HM234" s="596" t="s">
        <v>512</v>
      </c>
      <c r="HP234" s="668" t="s">
        <v>512</v>
      </c>
      <c r="HS234" s="668" t="s">
        <v>512</v>
      </c>
      <c r="HV234" s="668" t="s">
        <v>512</v>
      </c>
      <c r="IB234" s="535" t="s">
        <v>512</v>
      </c>
      <c r="IC234" s="536" t="s">
        <v>512</v>
      </c>
      <c r="ID234" s="536" t="s">
        <v>512</v>
      </c>
      <c r="IE234" s="536" t="b">
        <v>1</v>
      </c>
    </row>
    <row r="235" spans="66:239">
      <c r="BN235" s="511" t="s">
        <v>512</v>
      </c>
      <c r="CX235" s="511" t="s">
        <v>512</v>
      </c>
      <c r="DR235" s="548" t="s">
        <v>512</v>
      </c>
      <c r="DU235" s="548" t="s">
        <v>512</v>
      </c>
      <c r="DX235" s="548" t="s">
        <v>512</v>
      </c>
      <c r="EA235" s="575" t="s">
        <v>512</v>
      </c>
      <c r="ED235" s="512" t="s">
        <v>512</v>
      </c>
      <c r="EG235" s="512" t="s">
        <v>512</v>
      </c>
      <c r="EJ235" s="512" t="s">
        <v>512</v>
      </c>
      <c r="EM235" s="512" t="s">
        <v>512</v>
      </c>
      <c r="EP235" s="512" t="s">
        <v>512</v>
      </c>
      <c r="ES235" s="512" t="s">
        <v>512</v>
      </c>
      <c r="EV235" s="512" t="s">
        <v>512</v>
      </c>
      <c r="EY235" s="512" t="s">
        <v>512</v>
      </c>
      <c r="FB235" s="512" t="s">
        <v>512</v>
      </c>
      <c r="FE235" s="512" t="s">
        <v>512</v>
      </c>
      <c r="FH235" s="512" t="s">
        <v>512</v>
      </c>
      <c r="FK235" s="512" t="s">
        <v>512</v>
      </c>
      <c r="FN235" s="512" t="s">
        <v>512</v>
      </c>
      <c r="FQ235" s="512" t="s">
        <v>512</v>
      </c>
      <c r="FT235" s="512" t="s">
        <v>512</v>
      </c>
      <c r="FW235" s="512" t="s">
        <v>512</v>
      </c>
      <c r="FZ235" s="512" t="s">
        <v>512</v>
      </c>
      <c r="GC235" s="512" t="s">
        <v>512</v>
      </c>
      <c r="GF235" s="596" t="s">
        <v>512</v>
      </c>
      <c r="GI235" s="512" t="s">
        <v>512</v>
      </c>
      <c r="GL235" s="512" t="s">
        <v>512</v>
      </c>
      <c r="GO235" s="512" t="s">
        <v>512</v>
      </c>
      <c r="GR235" s="512" t="s">
        <v>512</v>
      </c>
      <c r="GU235" s="596" t="s">
        <v>512</v>
      </c>
      <c r="GX235" s="512" t="s">
        <v>512</v>
      </c>
      <c r="HA235" s="548" t="s">
        <v>512</v>
      </c>
      <c r="HD235" s="548" t="s">
        <v>512</v>
      </c>
      <c r="HG235" s="596" t="s">
        <v>512</v>
      </c>
      <c r="HJ235" s="596" t="s">
        <v>512</v>
      </c>
      <c r="HM235" s="596" t="s">
        <v>512</v>
      </c>
      <c r="HP235" s="668" t="s">
        <v>512</v>
      </c>
      <c r="HS235" s="668" t="s">
        <v>512</v>
      </c>
      <c r="HV235" s="668" t="s">
        <v>512</v>
      </c>
      <c r="IB235" s="535" t="s">
        <v>512</v>
      </c>
      <c r="IC235" s="536" t="s">
        <v>512</v>
      </c>
      <c r="ID235" s="536" t="s">
        <v>512</v>
      </c>
      <c r="IE235" s="536" t="b">
        <v>1</v>
      </c>
    </row>
    <row r="236" spans="66:239">
      <c r="BN236" s="511" t="s">
        <v>512</v>
      </c>
      <c r="CX236" s="511" t="s">
        <v>512</v>
      </c>
      <c r="DR236" s="548" t="s">
        <v>512</v>
      </c>
      <c r="DU236" s="548" t="s">
        <v>512</v>
      </c>
      <c r="DX236" s="548" t="s">
        <v>512</v>
      </c>
      <c r="EA236" s="575" t="s">
        <v>512</v>
      </c>
      <c r="ED236" s="512" t="s">
        <v>512</v>
      </c>
      <c r="EG236" s="512" t="s">
        <v>512</v>
      </c>
      <c r="EJ236" s="512" t="s">
        <v>512</v>
      </c>
      <c r="EM236" s="512" t="s">
        <v>512</v>
      </c>
      <c r="EP236" s="512" t="s">
        <v>512</v>
      </c>
      <c r="ES236" s="512" t="s">
        <v>512</v>
      </c>
      <c r="EV236" s="512" t="s">
        <v>512</v>
      </c>
      <c r="EY236" s="512" t="s">
        <v>512</v>
      </c>
      <c r="FB236" s="512" t="s">
        <v>512</v>
      </c>
      <c r="FE236" s="512" t="s">
        <v>512</v>
      </c>
      <c r="FH236" s="512" t="s">
        <v>512</v>
      </c>
      <c r="FK236" s="512" t="s">
        <v>512</v>
      </c>
      <c r="FN236" s="512" t="s">
        <v>512</v>
      </c>
      <c r="FQ236" s="512" t="s">
        <v>512</v>
      </c>
      <c r="FT236" s="512" t="s">
        <v>512</v>
      </c>
      <c r="FW236" s="512" t="s">
        <v>512</v>
      </c>
      <c r="FZ236" s="512" t="s">
        <v>512</v>
      </c>
      <c r="GC236" s="512" t="s">
        <v>512</v>
      </c>
      <c r="GF236" s="596" t="s">
        <v>512</v>
      </c>
      <c r="GI236" s="512" t="s">
        <v>512</v>
      </c>
      <c r="GL236" s="512" t="s">
        <v>512</v>
      </c>
      <c r="GO236" s="512" t="s">
        <v>512</v>
      </c>
      <c r="GR236" s="512" t="s">
        <v>512</v>
      </c>
      <c r="GU236" s="596" t="s">
        <v>512</v>
      </c>
      <c r="GX236" s="512" t="s">
        <v>512</v>
      </c>
      <c r="HA236" s="548" t="s">
        <v>512</v>
      </c>
      <c r="HD236" s="548" t="s">
        <v>512</v>
      </c>
      <c r="HG236" s="596" t="s">
        <v>512</v>
      </c>
      <c r="HJ236" s="596" t="s">
        <v>512</v>
      </c>
      <c r="HM236" s="596" t="s">
        <v>512</v>
      </c>
      <c r="HP236" s="668" t="s">
        <v>512</v>
      </c>
      <c r="HS236" s="668" t="s">
        <v>512</v>
      </c>
      <c r="HV236" s="668" t="s">
        <v>512</v>
      </c>
      <c r="IB236" s="535" t="s">
        <v>512</v>
      </c>
      <c r="IC236" s="536" t="s">
        <v>512</v>
      </c>
      <c r="ID236" s="536" t="s">
        <v>512</v>
      </c>
      <c r="IE236" s="536" t="b">
        <v>1</v>
      </c>
    </row>
    <row r="237" spans="66:239">
      <c r="BN237" s="511" t="s">
        <v>512</v>
      </c>
      <c r="CX237" s="511" t="s">
        <v>512</v>
      </c>
      <c r="DR237" s="548" t="s">
        <v>512</v>
      </c>
      <c r="DU237" s="548" t="s">
        <v>512</v>
      </c>
      <c r="DX237" s="548" t="s">
        <v>512</v>
      </c>
      <c r="EA237" s="575" t="s">
        <v>512</v>
      </c>
      <c r="ED237" s="512" t="s">
        <v>512</v>
      </c>
      <c r="EG237" s="512" t="s">
        <v>512</v>
      </c>
      <c r="EJ237" s="512" t="s">
        <v>512</v>
      </c>
      <c r="EM237" s="512" t="s">
        <v>512</v>
      </c>
      <c r="EP237" s="512" t="s">
        <v>512</v>
      </c>
      <c r="ES237" s="512" t="s">
        <v>512</v>
      </c>
      <c r="EV237" s="512" t="s">
        <v>512</v>
      </c>
      <c r="EY237" s="512" t="s">
        <v>512</v>
      </c>
      <c r="FB237" s="512" t="s">
        <v>512</v>
      </c>
      <c r="FE237" s="512" t="s">
        <v>512</v>
      </c>
      <c r="FH237" s="512" t="s">
        <v>512</v>
      </c>
      <c r="FK237" s="512" t="s">
        <v>512</v>
      </c>
      <c r="FN237" s="512" t="s">
        <v>512</v>
      </c>
      <c r="FQ237" s="512" t="s">
        <v>512</v>
      </c>
      <c r="FT237" s="512" t="s">
        <v>512</v>
      </c>
      <c r="FW237" s="512" t="s">
        <v>512</v>
      </c>
      <c r="FZ237" s="512" t="s">
        <v>512</v>
      </c>
      <c r="GC237" s="512" t="s">
        <v>512</v>
      </c>
      <c r="GF237" s="596" t="s">
        <v>512</v>
      </c>
      <c r="GI237" s="512" t="s">
        <v>512</v>
      </c>
      <c r="GL237" s="512" t="s">
        <v>512</v>
      </c>
      <c r="GO237" s="512" t="s">
        <v>512</v>
      </c>
      <c r="GR237" s="512" t="s">
        <v>512</v>
      </c>
      <c r="GU237" s="596" t="s">
        <v>512</v>
      </c>
      <c r="GX237" s="512" t="s">
        <v>512</v>
      </c>
      <c r="HA237" s="548" t="s">
        <v>512</v>
      </c>
      <c r="HD237" s="548" t="s">
        <v>512</v>
      </c>
      <c r="HG237" s="596" t="s">
        <v>512</v>
      </c>
      <c r="HJ237" s="596" t="s">
        <v>512</v>
      </c>
      <c r="HM237" s="596" t="s">
        <v>512</v>
      </c>
      <c r="HP237" s="668" t="s">
        <v>512</v>
      </c>
      <c r="HS237" s="668" t="s">
        <v>512</v>
      </c>
      <c r="HV237" s="668" t="s">
        <v>512</v>
      </c>
      <c r="IB237" s="535" t="s">
        <v>512</v>
      </c>
      <c r="IC237" s="536" t="s">
        <v>512</v>
      </c>
      <c r="ID237" s="536" t="s">
        <v>512</v>
      </c>
      <c r="IE237" s="536" t="b">
        <v>1</v>
      </c>
    </row>
    <row r="238" spans="66:239">
      <c r="BN238" s="511" t="s">
        <v>512</v>
      </c>
      <c r="CX238" s="511" t="s">
        <v>512</v>
      </c>
      <c r="DR238" s="548" t="s">
        <v>512</v>
      </c>
      <c r="DU238" s="548" t="s">
        <v>512</v>
      </c>
      <c r="DX238" s="548" t="s">
        <v>512</v>
      </c>
      <c r="EA238" s="575" t="s">
        <v>512</v>
      </c>
      <c r="ED238" s="512" t="s">
        <v>512</v>
      </c>
      <c r="EG238" s="512" t="s">
        <v>512</v>
      </c>
      <c r="EJ238" s="512" t="s">
        <v>512</v>
      </c>
      <c r="EM238" s="512" t="s">
        <v>512</v>
      </c>
      <c r="EP238" s="512" t="s">
        <v>512</v>
      </c>
      <c r="ES238" s="512" t="s">
        <v>512</v>
      </c>
      <c r="EV238" s="512" t="s">
        <v>512</v>
      </c>
      <c r="EY238" s="512" t="s">
        <v>512</v>
      </c>
      <c r="FB238" s="512" t="s">
        <v>512</v>
      </c>
      <c r="FE238" s="512" t="s">
        <v>512</v>
      </c>
      <c r="FH238" s="512" t="s">
        <v>512</v>
      </c>
      <c r="FK238" s="512" t="s">
        <v>512</v>
      </c>
      <c r="FN238" s="512" t="s">
        <v>512</v>
      </c>
      <c r="FQ238" s="512" t="s">
        <v>512</v>
      </c>
      <c r="FT238" s="512" t="s">
        <v>512</v>
      </c>
      <c r="FW238" s="512" t="s">
        <v>512</v>
      </c>
      <c r="FZ238" s="512" t="s">
        <v>512</v>
      </c>
      <c r="GC238" s="512" t="s">
        <v>512</v>
      </c>
      <c r="GF238" s="596" t="s">
        <v>512</v>
      </c>
      <c r="GI238" s="512" t="s">
        <v>512</v>
      </c>
      <c r="GL238" s="512" t="s">
        <v>512</v>
      </c>
      <c r="GO238" s="512" t="s">
        <v>512</v>
      </c>
      <c r="GR238" s="512" t="s">
        <v>512</v>
      </c>
      <c r="GU238" s="596" t="s">
        <v>512</v>
      </c>
      <c r="GX238" s="512" t="s">
        <v>512</v>
      </c>
      <c r="HA238" s="548" t="s">
        <v>512</v>
      </c>
      <c r="HD238" s="548" t="s">
        <v>512</v>
      </c>
      <c r="HG238" s="596" t="s">
        <v>512</v>
      </c>
      <c r="HJ238" s="596" t="s">
        <v>512</v>
      </c>
      <c r="HM238" s="596" t="s">
        <v>512</v>
      </c>
      <c r="HP238" s="668" t="s">
        <v>512</v>
      </c>
      <c r="HS238" s="668" t="s">
        <v>512</v>
      </c>
      <c r="HV238" s="668" t="s">
        <v>512</v>
      </c>
      <c r="IB238" s="535" t="s">
        <v>512</v>
      </c>
      <c r="IC238" s="536" t="s">
        <v>512</v>
      </c>
      <c r="ID238" s="536" t="s">
        <v>512</v>
      </c>
      <c r="IE238" s="536" t="b">
        <v>1</v>
      </c>
    </row>
    <row r="239" spans="66:239">
      <c r="BN239" s="511" t="s">
        <v>512</v>
      </c>
      <c r="CX239" s="511" t="s">
        <v>512</v>
      </c>
      <c r="DR239" s="548" t="s">
        <v>512</v>
      </c>
      <c r="DU239" s="548" t="s">
        <v>512</v>
      </c>
      <c r="DX239" s="548" t="s">
        <v>512</v>
      </c>
      <c r="EA239" s="575" t="s">
        <v>512</v>
      </c>
      <c r="ED239" s="512" t="s">
        <v>512</v>
      </c>
      <c r="EG239" s="512" t="s">
        <v>512</v>
      </c>
      <c r="EJ239" s="512" t="s">
        <v>512</v>
      </c>
      <c r="EM239" s="512" t="s">
        <v>512</v>
      </c>
      <c r="EP239" s="512" t="s">
        <v>512</v>
      </c>
      <c r="ES239" s="512" t="s">
        <v>512</v>
      </c>
      <c r="EV239" s="512" t="s">
        <v>512</v>
      </c>
      <c r="EY239" s="512" t="s">
        <v>512</v>
      </c>
      <c r="FB239" s="512" t="s">
        <v>512</v>
      </c>
      <c r="FE239" s="512" t="s">
        <v>512</v>
      </c>
      <c r="FH239" s="512" t="s">
        <v>512</v>
      </c>
      <c r="FK239" s="512" t="s">
        <v>512</v>
      </c>
      <c r="FN239" s="512" t="s">
        <v>512</v>
      </c>
      <c r="FQ239" s="512" t="s">
        <v>512</v>
      </c>
      <c r="FT239" s="512" t="s">
        <v>512</v>
      </c>
      <c r="FW239" s="512" t="s">
        <v>512</v>
      </c>
      <c r="FZ239" s="512" t="s">
        <v>512</v>
      </c>
      <c r="GC239" s="512" t="s">
        <v>512</v>
      </c>
      <c r="GF239" s="596" t="s">
        <v>512</v>
      </c>
      <c r="GI239" s="512" t="s">
        <v>512</v>
      </c>
      <c r="GL239" s="512" t="s">
        <v>512</v>
      </c>
      <c r="GO239" s="512" t="s">
        <v>512</v>
      </c>
      <c r="GR239" s="512" t="s">
        <v>512</v>
      </c>
      <c r="GU239" s="596" t="s">
        <v>512</v>
      </c>
      <c r="GX239" s="512" t="s">
        <v>512</v>
      </c>
      <c r="HA239" s="548" t="s">
        <v>512</v>
      </c>
      <c r="HD239" s="548" t="s">
        <v>512</v>
      </c>
      <c r="HG239" s="596" t="s">
        <v>512</v>
      </c>
      <c r="HJ239" s="596" t="s">
        <v>512</v>
      </c>
      <c r="HM239" s="596" t="s">
        <v>512</v>
      </c>
      <c r="HP239" s="668" t="s">
        <v>512</v>
      </c>
      <c r="HS239" s="668" t="s">
        <v>512</v>
      </c>
      <c r="HV239" s="668" t="s">
        <v>512</v>
      </c>
      <c r="IB239" s="535" t="s">
        <v>512</v>
      </c>
      <c r="IC239" s="536" t="s">
        <v>512</v>
      </c>
      <c r="ID239" s="536" t="s">
        <v>512</v>
      </c>
      <c r="IE239" s="536" t="b">
        <v>1</v>
      </c>
    </row>
    <row r="240" spans="66:239">
      <c r="BN240" s="511" t="s">
        <v>512</v>
      </c>
      <c r="CX240" s="511" t="s">
        <v>512</v>
      </c>
      <c r="DR240" s="548" t="s">
        <v>512</v>
      </c>
      <c r="DU240" s="548" t="s">
        <v>512</v>
      </c>
      <c r="DX240" s="548" t="s">
        <v>512</v>
      </c>
      <c r="EA240" s="575" t="s">
        <v>512</v>
      </c>
      <c r="ED240" s="512" t="s">
        <v>512</v>
      </c>
      <c r="EG240" s="512" t="s">
        <v>512</v>
      </c>
      <c r="EJ240" s="512" t="s">
        <v>512</v>
      </c>
      <c r="EM240" s="512" t="s">
        <v>512</v>
      </c>
      <c r="EP240" s="512" t="s">
        <v>512</v>
      </c>
      <c r="ES240" s="512" t="s">
        <v>512</v>
      </c>
      <c r="EV240" s="512" t="s">
        <v>512</v>
      </c>
      <c r="EY240" s="512" t="s">
        <v>512</v>
      </c>
      <c r="FB240" s="512" t="s">
        <v>512</v>
      </c>
      <c r="FE240" s="512" t="s">
        <v>512</v>
      </c>
      <c r="FH240" s="512" t="s">
        <v>512</v>
      </c>
      <c r="FK240" s="512" t="s">
        <v>512</v>
      </c>
      <c r="FN240" s="512" t="s">
        <v>512</v>
      </c>
      <c r="FQ240" s="512" t="s">
        <v>512</v>
      </c>
      <c r="FT240" s="512" t="s">
        <v>512</v>
      </c>
      <c r="FW240" s="512" t="s">
        <v>512</v>
      </c>
      <c r="FZ240" s="512" t="s">
        <v>512</v>
      </c>
      <c r="GC240" s="512" t="s">
        <v>512</v>
      </c>
      <c r="GF240" s="596" t="s">
        <v>512</v>
      </c>
      <c r="GI240" s="512" t="s">
        <v>512</v>
      </c>
      <c r="GL240" s="512" t="s">
        <v>512</v>
      </c>
      <c r="GO240" s="512" t="s">
        <v>512</v>
      </c>
      <c r="GR240" s="512" t="s">
        <v>512</v>
      </c>
      <c r="GU240" s="596" t="s">
        <v>512</v>
      </c>
      <c r="GX240" s="512" t="s">
        <v>512</v>
      </c>
      <c r="HA240" s="548" t="s">
        <v>512</v>
      </c>
      <c r="HD240" s="548" t="s">
        <v>512</v>
      </c>
      <c r="HG240" s="596" t="s">
        <v>512</v>
      </c>
      <c r="HJ240" s="596" t="s">
        <v>512</v>
      </c>
      <c r="HM240" s="596" t="s">
        <v>512</v>
      </c>
      <c r="HP240" s="668" t="s">
        <v>512</v>
      </c>
      <c r="HS240" s="668" t="s">
        <v>512</v>
      </c>
      <c r="HV240" s="668" t="s">
        <v>512</v>
      </c>
      <c r="IB240" s="535" t="s">
        <v>512</v>
      </c>
      <c r="IC240" s="536" t="s">
        <v>512</v>
      </c>
      <c r="ID240" s="536" t="s">
        <v>512</v>
      </c>
      <c r="IE240" s="536" t="b">
        <v>1</v>
      </c>
    </row>
    <row r="241" spans="66:239">
      <c r="BN241" s="511" t="s">
        <v>512</v>
      </c>
      <c r="CX241" s="511" t="s">
        <v>512</v>
      </c>
      <c r="DR241" s="548" t="s">
        <v>512</v>
      </c>
      <c r="DU241" s="548" t="s">
        <v>512</v>
      </c>
      <c r="DX241" s="548" t="s">
        <v>512</v>
      </c>
      <c r="EA241" s="575" t="s">
        <v>512</v>
      </c>
      <c r="ED241" s="512" t="s">
        <v>512</v>
      </c>
      <c r="EG241" s="512" t="s">
        <v>512</v>
      </c>
      <c r="EJ241" s="512" t="s">
        <v>512</v>
      </c>
      <c r="EM241" s="512" t="s">
        <v>512</v>
      </c>
      <c r="EP241" s="512" t="s">
        <v>512</v>
      </c>
      <c r="ES241" s="512" t="s">
        <v>512</v>
      </c>
      <c r="EV241" s="512" t="s">
        <v>512</v>
      </c>
      <c r="EY241" s="512" t="s">
        <v>512</v>
      </c>
      <c r="FB241" s="512" t="s">
        <v>512</v>
      </c>
      <c r="FE241" s="512" t="s">
        <v>512</v>
      </c>
      <c r="FH241" s="512" t="s">
        <v>512</v>
      </c>
      <c r="FK241" s="512" t="s">
        <v>512</v>
      </c>
      <c r="FN241" s="512" t="s">
        <v>512</v>
      </c>
      <c r="FQ241" s="512" t="s">
        <v>512</v>
      </c>
      <c r="FT241" s="512" t="s">
        <v>512</v>
      </c>
      <c r="FW241" s="512" t="s">
        <v>512</v>
      </c>
      <c r="FZ241" s="512" t="s">
        <v>512</v>
      </c>
      <c r="GC241" s="512" t="s">
        <v>512</v>
      </c>
      <c r="GF241" s="596" t="s">
        <v>512</v>
      </c>
      <c r="GI241" s="512" t="s">
        <v>512</v>
      </c>
      <c r="GL241" s="512" t="s">
        <v>512</v>
      </c>
      <c r="GO241" s="512" t="s">
        <v>512</v>
      </c>
      <c r="GR241" s="512" t="s">
        <v>512</v>
      </c>
      <c r="GU241" s="596" t="s">
        <v>512</v>
      </c>
      <c r="GX241" s="512" t="s">
        <v>512</v>
      </c>
      <c r="HA241" s="548" t="s">
        <v>512</v>
      </c>
      <c r="HD241" s="548" t="s">
        <v>512</v>
      </c>
      <c r="HG241" s="596" t="s">
        <v>512</v>
      </c>
      <c r="HJ241" s="596" t="s">
        <v>512</v>
      </c>
      <c r="HM241" s="596" t="s">
        <v>512</v>
      </c>
      <c r="HP241" s="668" t="s">
        <v>512</v>
      </c>
      <c r="HS241" s="668" t="s">
        <v>512</v>
      </c>
      <c r="HV241" s="668" t="s">
        <v>512</v>
      </c>
      <c r="IB241" s="535" t="s">
        <v>512</v>
      </c>
      <c r="IC241" s="536" t="s">
        <v>512</v>
      </c>
      <c r="ID241" s="536" t="s">
        <v>512</v>
      </c>
      <c r="IE241" s="536" t="b">
        <v>1</v>
      </c>
    </row>
    <row r="242" spans="66:239">
      <c r="BN242" s="511" t="s">
        <v>512</v>
      </c>
      <c r="CX242" s="511" t="s">
        <v>512</v>
      </c>
      <c r="DR242" s="548" t="s">
        <v>512</v>
      </c>
      <c r="DU242" s="548" t="s">
        <v>512</v>
      </c>
      <c r="DX242" s="548" t="s">
        <v>512</v>
      </c>
      <c r="EA242" s="575" t="s">
        <v>512</v>
      </c>
      <c r="ED242" s="512" t="s">
        <v>512</v>
      </c>
      <c r="EG242" s="512" t="s">
        <v>512</v>
      </c>
      <c r="EJ242" s="512" t="s">
        <v>512</v>
      </c>
      <c r="EM242" s="512" t="s">
        <v>512</v>
      </c>
      <c r="EP242" s="512" t="s">
        <v>512</v>
      </c>
      <c r="ES242" s="512" t="s">
        <v>512</v>
      </c>
      <c r="EV242" s="512" t="s">
        <v>512</v>
      </c>
      <c r="EY242" s="512" t="s">
        <v>512</v>
      </c>
      <c r="FB242" s="512" t="s">
        <v>512</v>
      </c>
      <c r="FE242" s="512" t="s">
        <v>512</v>
      </c>
      <c r="FH242" s="512" t="s">
        <v>512</v>
      </c>
      <c r="FK242" s="512" t="s">
        <v>512</v>
      </c>
      <c r="FN242" s="512" t="s">
        <v>512</v>
      </c>
      <c r="FQ242" s="512" t="s">
        <v>512</v>
      </c>
      <c r="FT242" s="512" t="s">
        <v>512</v>
      </c>
      <c r="FW242" s="512" t="s">
        <v>512</v>
      </c>
      <c r="FZ242" s="512" t="s">
        <v>512</v>
      </c>
      <c r="GC242" s="512" t="s">
        <v>512</v>
      </c>
      <c r="GF242" s="596" t="s">
        <v>512</v>
      </c>
      <c r="GI242" s="512" t="s">
        <v>512</v>
      </c>
      <c r="GL242" s="512" t="s">
        <v>512</v>
      </c>
      <c r="GO242" s="512" t="s">
        <v>512</v>
      </c>
      <c r="GR242" s="512" t="s">
        <v>512</v>
      </c>
      <c r="GU242" s="596" t="s">
        <v>512</v>
      </c>
      <c r="GX242" s="512" t="s">
        <v>512</v>
      </c>
      <c r="HA242" s="548" t="s">
        <v>512</v>
      </c>
      <c r="HD242" s="548" t="s">
        <v>512</v>
      </c>
      <c r="HG242" s="596" t="s">
        <v>512</v>
      </c>
      <c r="HJ242" s="596" t="s">
        <v>512</v>
      </c>
      <c r="HM242" s="596" t="s">
        <v>512</v>
      </c>
      <c r="HP242" s="668" t="s">
        <v>512</v>
      </c>
      <c r="HS242" s="668" t="s">
        <v>512</v>
      </c>
      <c r="HV242" s="668" t="s">
        <v>512</v>
      </c>
      <c r="IB242" s="535" t="s">
        <v>512</v>
      </c>
      <c r="IC242" s="536" t="s">
        <v>512</v>
      </c>
      <c r="ID242" s="536" t="s">
        <v>512</v>
      </c>
      <c r="IE242" s="536" t="b">
        <v>1</v>
      </c>
    </row>
    <row r="243" spans="66:239">
      <c r="BN243" s="511" t="s">
        <v>512</v>
      </c>
      <c r="CX243" s="511" t="s">
        <v>512</v>
      </c>
      <c r="DR243" s="548" t="s">
        <v>512</v>
      </c>
      <c r="DU243" s="548" t="s">
        <v>512</v>
      </c>
      <c r="DX243" s="548" t="s">
        <v>512</v>
      </c>
      <c r="EA243" s="575" t="s">
        <v>512</v>
      </c>
      <c r="ED243" s="512" t="s">
        <v>512</v>
      </c>
      <c r="EG243" s="512" t="s">
        <v>512</v>
      </c>
      <c r="EJ243" s="512" t="s">
        <v>512</v>
      </c>
      <c r="EM243" s="512" t="s">
        <v>512</v>
      </c>
      <c r="EP243" s="512" t="s">
        <v>512</v>
      </c>
      <c r="ES243" s="512" t="s">
        <v>512</v>
      </c>
      <c r="EV243" s="512" t="s">
        <v>512</v>
      </c>
      <c r="EY243" s="512" t="s">
        <v>512</v>
      </c>
      <c r="FB243" s="512" t="s">
        <v>512</v>
      </c>
      <c r="FE243" s="512" t="s">
        <v>512</v>
      </c>
      <c r="FH243" s="512" t="s">
        <v>512</v>
      </c>
      <c r="FK243" s="512" t="s">
        <v>512</v>
      </c>
      <c r="FN243" s="512" t="s">
        <v>512</v>
      </c>
      <c r="FQ243" s="512" t="s">
        <v>512</v>
      </c>
      <c r="FT243" s="512" t="s">
        <v>512</v>
      </c>
      <c r="FW243" s="512" t="s">
        <v>512</v>
      </c>
      <c r="FZ243" s="512" t="s">
        <v>512</v>
      </c>
      <c r="GC243" s="512" t="s">
        <v>512</v>
      </c>
      <c r="GF243" s="596" t="s">
        <v>512</v>
      </c>
      <c r="GI243" s="512" t="s">
        <v>512</v>
      </c>
      <c r="GL243" s="512" t="s">
        <v>512</v>
      </c>
      <c r="GO243" s="512" t="s">
        <v>512</v>
      </c>
      <c r="GR243" s="512" t="s">
        <v>512</v>
      </c>
      <c r="GU243" s="596" t="s">
        <v>512</v>
      </c>
      <c r="GX243" s="512" t="s">
        <v>512</v>
      </c>
      <c r="HA243" s="548" t="s">
        <v>512</v>
      </c>
      <c r="HD243" s="548" t="s">
        <v>512</v>
      </c>
      <c r="HG243" s="596" t="s">
        <v>512</v>
      </c>
      <c r="HJ243" s="596" t="s">
        <v>512</v>
      </c>
      <c r="HM243" s="596" t="s">
        <v>512</v>
      </c>
      <c r="HP243" s="668" t="s">
        <v>512</v>
      </c>
      <c r="HS243" s="668" t="s">
        <v>512</v>
      </c>
      <c r="HV243" s="668" t="s">
        <v>512</v>
      </c>
      <c r="IB243" s="535" t="s">
        <v>512</v>
      </c>
      <c r="IC243" s="536" t="s">
        <v>512</v>
      </c>
      <c r="ID243" s="536" t="s">
        <v>512</v>
      </c>
      <c r="IE243" s="536" t="b">
        <v>1</v>
      </c>
    </row>
    <row r="244" spans="66:239">
      <c r="BN244" s="511" t="s">
        <v>512</v>
      </c>
      <c r="CX244" s="511" t="s">
        <v>512</v>
      </c>
      <c r="DR244" s="548" t="s">
        <v>512</v>
      </c>
      <c r="DU244" s="548" t="s">
        <v>512</v>
      </c>
      <c r="DX244" s="548" t="s">
        <v>512</v>
      </c>
      <c r="EA244" s="575" t="s">
        <v>512</v>
      </c>
      <c r="ED244" s="512" t="s">
        <v>512</v>
      </c>
      <c r="EG244" s="512" t="s">
        <v>512</v>
      </c>
      <c r="EJ244" s="512" t="s">
        <v>512</v>
      </c>
      <c r="EM244" s="512" t="s">
        <v>512</v>
      </c>
      <c r="EP244" s="512" t="s">
        <v>512</v>
      </c>
      <c r="ES244" s="512" t="s">
        <v>512</v>
      </c>
      <c r="EV244" s="512" t="s">
        <v>512</v>
      </c>
      <c r="EY244" s="512" t="s">
        <v>512</v>
      </c>
      <c r="FB244" s="512" t="s">
        <v>512</v>
      </c>
      <c r="FE244" s="512" t="s">
        <v>512</v>
      </c>
      <c r="FH244" s="512" t="s">
        <v>512</v>
      </c>
      <c r="FK244" s="512" t="s">
        <v>512</v>
      </c>
      <c r="FN244" s="512" t="s">
        <v>512</v>
      </c>
      <c r="FQ244" s="512" t="s">
        <v>512</v>
      </c>
      <c r="FT244" s="512" t="s">
        <v>512</v>
      </c>
      <c r="FW244" s="512" t="s">
        <v>512</v>
      </c>
      <c r="FZ244" s="512" t="s">
        <v>512</v>
      </c>
      <c r="GC244" s="512" t="s">
        <v>512</v>
      </c>
      <c r="GF244" s="596" t="s">
        <v>512</v>
      </c>
      <c r="GI244" s="512" t="s">
        <v>512</v>
      </c>
      <c r="GL244" s="512" t="s">
        <v>512</v>
      </c>
      <c r="GO244" s="512" t="s">
        <v>512</v>
      </c>
      <c r="GR244" s="512" t="s">
        <v>512</v>
      </c>
      <c r="GU244" s="596" t="s">
        <v>512</v>
      </c>
      <c r="GX244" s="512" t="s">
        <v>512</v>
      </c>
      <c r="HA244" s="548" t="s">
        <v>512</v>
      </c>
      <c r="HD244" s="548" t="s">
        <v>512</v>
      </c>
      <c r="HG244" s="596" t="s">
        <v>512</v>
      </c>
      <c r="HJ244" s="596" t="s">
        <v>512</v>
      </c>
      <c r="HM244" s="596" t="s">
        <v>512</v>
      </c>
      <c r="HP244" s="668" t="s">
        <v>512</v>
      </c>
      <c r="HS244" s="668" t="s">
        <v>512</v>
      </c>
      <c r="HV244" s="668" t="s">
        <v>512</v>
      </c>
      <c r="IB244" s="535" t="s">
        <v>512</v>
      </c>
      <c r="IC244" s="536" t="s">
        <v>512</v>
      </c>
      <c r="ID244" s="536" t="s">
        <v>512</v>
      </c>
      <c r="IE244" s="536" t="b">
        <v>1</v>
      </c>
    </row>
    <row r="245" spans="66:239">
      <c r="BN245" s="511" t="s">
        <v>512</v>
      </c>
      <c r="CX245" s="511" t="s">
        <v>512</v>
      </c>
      <c r="DR245" s="548" t="s">
        <v>512</v>
      </c>
      <c r="DU245" s="548" t="s">
        <v>512</v>
      </c>
      <c r="DX245" s="548" t="s">
        <v>512</v>
      </c>
      <c r="EA245" s="575" t="s">
        <v>512</v>
      </c>
      <c r="ED245" s="512" t="s">
        <v>512</v>
      </c>
      <c r="EG245" s="512" t="s">
        <v>512</v>
      </c>
      <c r="EJ245" s="512" t="s">
        <v>512</v>
      </c>
      <c r="EM245" s="512" t="s">
        <v>512</v>
      </c>
      <c r="EP245" s="512" t="s">
        <v>512</v>
      </c>
      <c r="ES245" s="512" t="s">
        <v>512</v>
      </c>
      <c r="EV245" s="512" t="s">
        <v>512</v>
      </c>
      <c r="EY245" s="512" t="s">
        <v>512</v>
      </c>
      <c r="FB245" s="512" t="s">
        <v>512</v>
      </c>
      <c r="FE245" s="512" t="s">
        <v>512</v>
      </c>
      <c r="FH245" s="512" t="s">
        <v>512</v>
      </c>
      <c r="FK245" s="512" t="s">
        <v>512</v>
      </c>
      <c r="FN245" s="512" t="s">
        <v>512</v>
      </c>
      <c r="FQ245" s="512" t="s">
        <v>512</v>
      </c>
      <c r="FT245" s="512" t="s">
        <v>512</v>
      </c>
      <c r="FW245" s="512" t="s">
        <v>512</v>
      </c>
      <c r="FZ245" s="512" t="s">
        <v>512</v>
      </c>
      <c r="GC245" s="512" t="s">
        <v>512</v>
      </c>
      <c r="GF245" s="596" t="s">
        <v>512</v>
      </c>
      <c r="GI245" s="512" t="s">
        <v>512</v>
      </c>
      <c r="GL245" s="512" t="s">
        <v>512</v>
      </c>
      <c r="GO245" s="512" t="s">
        <v>512</v>
      </c>
      <c r="GR245" s="512" t="s">
        <v>512</v>
      </c>
      <c r="GU245" s="596" t="s">
        <v>512</v>
      </c>
      <c r="GX245" s="512" t="s">
        <v>512</v>
      </c>
      <c r="HA245" s="548" t="s">
        <v>512</v>
      </c>
      <c r="HD245" s="548" t="s">
        <v>512</v>
      </c>
      <c r="HG245" s="596" t="s">
        <v>512</v>
      </c>
      <c r="HJ245" s="596" t="s">
        <v>512</v>
      </c>
      <c r="HM245" s="596" t="s">
        <v>512</v>
      </c>
      <c r="HP245" s="668" t="s">
        <v>512</v>
      </c>
      <c r="HS245" s="668" t="s">
        <v>512</v>
      </c>
      <c r="HV245" s="668" t="s">
        <v>512</v>
      </c>
      <c r="IB245" s="535" t="s">
        <v>512</v>
      </c>
      <c r="IC245" s="536" t="s">
        <v>512</v>
      </c>
      <c r="ID245" s="536" t="s">
        <v>512</v>
      </c>
      <c r="IE245" s="536" t="b">
        <v>1</v>
      </c>
    </row>
    <row r="246" spans="66:239">
      <c r="BN246" s="511" t="s">
        <v>512</v>
      </c>
      <c r="CX246" s="511" t="s">
        <v>512</v>
      </c>
      <c r="DR246" s="548" t="s">
        <v>512</v>
      </c>
      <c r="DU246" s="548" t="s">
        <v>512</v>
      </c>
      <c r="DX246" s="548" t="s">
        <v>512</v>
      </c>
      <c r="EA246" s="575" t="s">
        <v>512</v>
      </c>
      <c r="ED246" s="512" t="s">
        <v>512</v>
      </c>
      <c r="EG246" s="512" t="s">
        <v>512</v>
      </c>
      <c r="EJ246" s="512" t="s">
        <v>512</v>
      </c>
      <c r="EM246" s="512" t="s">
        <v>512</v>
      </c>
      <c r="EP246" s="512" t="s">
        <v>512</v>
      </c>
      <c r="ES246" s="512" t="s">
        <v>512</v>
      </c>
      <c r="EV246" s="512" t="s">
        <v>512</v>
      </c>
      <c r="EY246" s="512" t="s">
        <v>512</v>
      </c>
      <c r="FB246" s="512" t="s">
        <v>512</v>
      </c>
      <c r="FE246" s="512" t="s">
        <v>512</v>
      </c>
      <c r="FH246" s="512" t="s">
        <v>512</v>
      </c>
      <c r="FK246" s="512" t="s">
        <v>512</v>
      </c>
      <c r="FN246" s="512" t="s">
        <v>512</v>
      </c>
      <c r="FQ246" s="512" t="s">
        <v>512</v>
      </c>
      <c r="FT246" s="512" t="s">
        <v>512</v>
      </c>
      <c r="FW246" s="512" t="s">
        <v>512</v>
      </c>
      <c r="FZ246" s="512" t="s">
        <v>512</v>
      </c>
      <c r="GC246" s="512" t="s">
        <v>512</v>
      </c>
      <c r="GF246" s="596" t="s">
        <v>512</v>
      </c>
      <c r="GI246" s="512" t="s">
        <v>512</v>
      </c>
      <c r="GL246" s="512" t="s">
        <v>512</v>
      </c>
      <c r="GO246" s="512" t="s">
        <v>512</v>
      </c>
      <c r="GR246" s="512" t="s">
        <v>512</v>
      </c>
      <c r="GU246" s="596" t="s">
        <v>512</v>
      </c>
      <c r="GX246" s="512" t="s">
        <v>512</v>
      </c>
      <c r="HA246" s="548" t="s">
        <v>512</v>
      </c>
      <c r="HD246" s="548" t="s">
        <v>512</v>
      </c>
      <c r="HG246" s="596" t="s">
        <v>512</v>
      </c>
      <c r="HJ246" s="596" t="s">
        <v>512</v>
      </c>
      <c r="HM246" s="596" t="s">
        <v>512</v>
      </c>
      <c r="HP246" s="668" t="s">
        <v>512</v>
      </c>
      <c r="HS246" s="668" t="s">
        <v>512</v>
      </c>
      <c r="HV246" s="668" t="s">
        <v>512</v>
      </c>
      <c r="IB246" s="535" t="s">
        <v>512</v>
      </c>
      <c r="IC246" s="536" t="s">
        <v>512</v>
      </c>
      <c r="ID246" s="536" t="s">
        <v>512</v>
      </c>
      <c r="IE246" s="536" t="b">
        <v>1</v>
      </c>
    </row>
    <row r="247" spans="66:239">
      <c r="BN247" s="511" t="s">
        <v>512</v>
      </c>
      <c r="CX247" s="511" t="s">
        <v>512</v>
      </c>
      <c r="DR247" s="548" t="s">
        <v>512</v>
      </c>
      <c r="DU247" s="548" t="s">
        <v>512</v>
      </c>
      <c r="DX247" s="548" t="s">
        <v>512</v>
      </c>
      <c r="EA247" s="575" t="s">
        <v>512</v>
      </c>
      <c r="ED247" s="512" t="s">
        <v>512</v>
      </c>
      <c r="EG247" s="512" t="s">
        <v>512</v>
      </c>
      <c r="EJ247" s="512" t="s">
        <v>512</v>
      </c>
      <c r="EM247" s="512" t="s">
        <v>512</v>
      </c>
      <c r="EP247" s="512" t="s">
        <v>512</v>
      </c>
      <c r="ES247" s="512" t="s">
        <v>512</v>
      </c>
      <c r="EV247" s="512" t="s">
        <v>512</v>
      </c>
      <c r="EY247" s="512" t="s">
        <v>512</v>
      </c>
      <c r="FB247" s="512" t="s">
        <v>512</v>
      </c>
      <c r="FE247" s="512" t="s">
        <v>512</v>
      </c>
      <c r="FH247" s="512" t="s">
        <v>512</v>
      </c>
      <c r="FK247" s="512" t="s">
        <v>512</v>
      </c>
      <c r="FN247" s="512" t="s">
        <v>512</v>
      </c>
      <c r="FQ247" s="512" t="s">
        <v>512</v>
      </c>
      <c r="FT247" s="512" t="s">
        <v>512</v>
      </c>
      <c r="FW247" s="512" t="s">
        <v>512</v>
      </c>
      <c r="FZ247" s="512" t="s">
        <v>512</v>
      </c>
      <c r="GC247" s="512" t="s">
        <v>512</v>
      </c>
      <c r="GF247" s="596" t="s">
        <v>512</v>
      </c>
      <c r="GI247" s="512" t="s">
        <v>512</v>
      </c>
      <c r="GL247" s="512" t="s">
        <v>512</v>
      </c>
      <c r="GO247" s="512" t="s">
        <v>512</v>
      </c>
      <c r="GR247" s="512" t="s">
        <v>512</v>
      </c>
      <c r="GU247" s="596" t="s">
        <v>512</v>
      </c>
      <c r="GX247" s="512" t="s">
        <v>512</v>
      </c>
      <c r="HA247" s="548" t="s">
        <v>512</v>
      </c>
      <c r="HD247" s="548" t="s">
        <v>512</v>
      </c>
      <c r="HG247" s="596" t="s">
        <v>512</v>
      </c>
      <c r="HJ247" s="596" t="s">
        <v>512</v>
      </c>
      <c r="HM247" s="596" t="s">
        <v>512</v>
      </c>
      <c r="HP247" s="668" t="s">
        <v>512</v>
      </c>
      <c r="HS247" s="668" t="s">
        <v>512</v>
      </c>
      <c r="HV247" s="668" t="s">
        <v>512</v>
      </c>
      <c r="IB247" s="535" t="s">
        <v>512</v>
      </c>
      <c r="IC247" s="536" t="s">
        <v>512</v>
      </c>
      <c r="ID247" s="536" t="s">
        <v>512</v>
      </c>
      <c r="IE247" s="536" t="b">
        <v>1</v>
      </c>
    </row>
    <row r="248" spans="66:239">
      <c r="BN248" s="511" t="s">
        <v>512</v>
      </c>
      <c r="CX248" s="511" t="s">
        <v>512</v>
      </c>
      <c r="DR248" s="548" t="s">
        <v>512</v>
      </c>
      <c r="DU248" s="548" t="s">
        <v>512</v>
      </c>
      <c r="DX248" s="548" t="s">
        <v>512</v>
      </c>
      <c r="EA248" s="575" t="s">
        <v>512</v>
      </c>
      <c r="ED248" s="512" t="s">
        <v>512</v>
      </c>
      <c r="EG248" s="512" t="s">
        <v>512</v>
      </c>
      <c r="EJ248" s="512" t="s">
        <v>512</v>
      </c>
      <c r="EM248" s="512" t="s">
        <v>512</v>
      </c>
      <c r="EP248" s="512" t="s">
        <v>512</v>
      </c>
      <c r="ES248" s="512" t="s">
        <v>512</v>
      </c>
      <c r="EV248" s="512" t="s">
        <v>512</v>
      </c>
      <c r="EY248" s="512" t="s">
        <v>512</v>
      </c>
      <c r="FB248" s="512" t="s">
        <v>512</v>
      </c>
      <c r="FE248" s="512" t="s">
        <v>512</v>
      </c>
      <c r="FH248" s="512" t="s">
        <v>512</v>
      </c>
      <c r="FK248" s="512" t="s">
        <v>512</v>
      </c>
      <c r="FN248" s="512" t="s">
        <v>512</v>
      </c>
      <c r="FQ248" s="512" t="s">
        <v>512</v>
      </c>
      <c r="FT248" s="512" t="s">
        <v>512</v>
      </c>
      <c r="FW248" s="512" t="s">
        <v>512</v>
      </c>
      <c r="FZ248" s="512" t="s">
        <v>512</v>
      </c>
      <c r="GC248" s="512" t="s">
        <v>512</v>
      </c>
      <c r="GF248" s="596" t="s">
        <v>512</v>
      </c>
      <c r="GI248" s="512" t="s">
        <v>512</v>
      </c>
      <c r="GL248" s="512" t="s">
        <v>512</v>
      </c>
      <c r="GO248" s="512" t="s">
        <v>512</v>
      </c>
      <c r="GR248" s="512" t="s">
        <v>512</v>
      </c>
      <c r="GU248" s="596" t="s">
        <v>512</v>
      </c>
      <c r="GX248" s="512" t="s">
        <v>512</v>
      </c>
      <c r="HA248" s="548" t="s">
        <v>512</v>
      </c>
      <c r="HD248" s="548" t="s">
        <v>512</v>
      </c>
      <c r="HG248" s="596" t="s">
        <v>512</v>
      </c>
      <c r="HJ248" s="596" t="s">
        <v>512</v>
      </c>
      <c r="HM248" s="596" t="s">
        <v>512</v>
      </c>
      <c r="HP248" s="668" t="s">
        <v>512</v>
      </c>
      <c r="HS248" s="668" t="s">
        <v>512</v>
      </c>
      <c r="HV248" s="668" t="s">
        <v>512</v>
      </c>
      <c r="IB248" s="535" t="s">
        <v>512</v>
      </c>
      <c r="IC248" s="536" t="s">
        <v>512</v>
      </c>
      <c r="ID248" s="536" t="s">
        <v>512</v>
      </c>
      <c r="IE248" s="536" t="b">
        <v>1</v>
      </c>
    </row>
    <row r="249" spans="66:239">
      <c r="BN249" s="511" t="s">
        <v>512</v>
      </c>
      <c r="CX249" s="511" t="s">
        <v>512</v>
      </c>
      <c r="DR249" s="548" t="s">
        <v>512</v>
      </c>
      <c r="DU249" s="548" t="s">
        <v>512</v>
      </c>
      <c r="DX249" s="548" t="s">
        <v>512</v>
      </c>
      <c r="EA249" s="575" t="s">
        <v>512</v>
      </c>
      <c r="ED249" s="512" t="s">
        <v>512</v>
      </c>
      <c r="EG249" s="512" t="s">
        <v>512</v>
      </c>
      <c r="EJ249" s="512" t="s">
        <v>512</v>
      </c>
      <c r="EM249" s="512" t="s">
        <v>512</v>
      </c>
      <c r="EP249" s="512" t="s">
        <v>512</v>
      </c>
      <c r="ES249" s="512" t="s">
        <v>512</v>
      </c>
      <c r="EV249" s="512" t="s">
        <v>512</v>
      </c>
      <c r="EY249" s="512" t="s">
        <v>512</v>
      </c>
      <c r="FB249" s="512" t="s">
        <v>512</v>
      </c>
      <c r="FE249" s="512" t="s">
        <v>512</v>
      </c>
      <c r="FH249" s="512" t="s">
        <v>512</v>
      </c>
      <c r="FK249" s="512" t="s">
        <v>512</v>
      </c>
      <c r="FN249" s="512" t="s">
        <v>512</v>
      </c>
      <c r="FQ249" s="512" t="s">
        <v>512</v>
      </c>
      <c r="FT249" s="512" t="s">
        <v>512</v>
      </c>
      <c r="FW249" s="512" t="s">
        <v>512</v>
      </c>
      <c r="FZ249" s="512" t="s">
        <v>512</v>
      </c>
      <c r="GC249" s="512" t="s">
        <v>512</v>
      </c>
      <c r="GF249" s="596" t="s">
        <v>512</v>
      </c>
      <c r="GI249" s="512" t="s">
        <v>512</v>
      </c>
      <c r="GL249" s="512" t="s">
        <v>512</v>
      </c>
      <c r="GO249" s="512" t="s">
        <v>512</v>
      </c>
      <c r="GR249" s="512" t="s">
        <v>512</v>
      </c>
      <c r="GU249" s="596" t="s">
        <v>512</v>
      </c>
      <c r="GX249" s="512" t="s">
        <v>512</v>
      </c>
      <c r="HA249" s="548" t="s">
        <v>512</v>
      </c>
      <c r="HD249" s="548" t="s">
        <v>512</v>
      </c>
      <c r="HG249" s="596" t="s">
        <v>512</v>
      </c>
      <c r="HJ249" s="596" t="s">
        <v>512</v>
      </c>
      <c r="HM249" s="596" t="s">
        <v>512</v>
      </c>
      <c r="HP249" s="668" t="s">
        <v>512</v>
      </c>
      <c r="HS249" s="668" t="s">
        <v>512</v>
      </c>
      <c r="HV249" s="668" t="s">
        <v>512</v>
      </c>
      <c r="IB249" s="535" t="s">
        <v>512</v>
      </c>
      <c r="IC249" s="536" t="s">
        <v>512</v>
      </c>
      <c r="ID249" s="536" t="s">
        <v>512</v>
      </c>
      <c r="IE249" s="536" t="b">
        <v>1</v>
      </c>
    </row>
    <row r="250" spans="66:239">
      <c r="BN250" s="511" t="s">
        <v>512</v>
      </c>
      <c r="CX250" s="511" t="s">
        <v>512</v>
      </c>
      <c r="DR250" s="548" t="s">
        <v>512</v>
      </c>
      <c r="DU250" s="548" t="s">
        <v>512</v>
      </c>
      <c r="DX250" s="548" t="s">
        <v>512</v>
      </c>
      <c r="EA250" s="575" t="s">
        <v>512</v>
      </c>
      <c r="ED250" s="512" t="s">
        <v>512</v>
      </c>
      <c r="EG250" s="512" t="s">
        <v>512</v>
      </c>
      <c r="EJ250" s="512" t="s">
        <v>512</v>
      </c>
      <c r="EM250" s="512" t="s">
        <v>512</v>
      </c>
      <c r="EP250" s="512" t="s">
        <v>512</v>
      </c>
      <c r="ES250" s="512" t="s">
        <v>512</v>
      </c>
      <c r="EV250" s="512" t="s">
        <v>512</v>
      </c>
      <c r="EY250" s="512" t="s">
        <v>512</v>
      </c>
      <c r="FB250" s="512" t="s">
        <v>512</v>
      </c>
      <c r="FE250" s="512" t="s">
        <v>512</v>
      </c>
      <c r="FH250" s="512" t="s">
        <v>512</v>
      </c>
      <c r="FK250" s="512" t="s">
        <v>512</v>
      </c>
      <c r="FN250" s="512" t="s">
        <v>512</v>
      </c>
      <c r="FQ250" s="512" t="s">
        <v>512</v>
      </c>
      <c r="FT250" s="512" t="s">
        <v>512</v>
      </c>
      <c r="FW250" s="512" t="s">
        <v>512</v>
      </c>
      <c r="FZ250" s="512" t="s">
        <v>512</v>
      </c>
      <c r="GC250" s="512" t="s">
        <v>512</v>
      </c>
      <c r="GF250" s="596" t="s">
        <v>512</v>
      </c>
      <c r="GI250" s="512" t="s">
        <v>512</v>
      </c>
      <c r="GL250" s="512" t="s">
        <v>512</v>
      </c>
      <c r="GO250" s="512" t="s">
        <v>512</v>
      </c>
      <c r="GR250" s="512" t="s">
        <v>512</v>
      </c>
      <c r="GU250" s="596" t="s">
        <v>512</v>
      </c>
      <c r="GX250" s="512" t="s">
        <v>512</v>
      </c>
      <c r="HA250" s="548" t="s">
        <v>512</v>
      </c>
      <c r="HD250" s="548" t="s">
        <v>512</v>
      </c>
      <c r="HG250" s="596" t="s">
        <v>512</v>
      </c>
      <c r="HJ250" s="596" t="s">
        <v>512</v>
      </c>
      <c r="HM250" s="596" t="s">
        <v>512</v>
      </c>
      <c r="HP250" s="668" t="s">
        <v>512</v>
      </c>
      <c r="HS250" s="668" t="s">
        <v>512</v>
      </c>
      <c r="HV250" s="668" t="s">
        <v>512</v>
      </c>
      <c r="IB250" s="535" t="s">
        <v>512</v>
      </c>
      <c r="IC250" s="536" t="s">
        <v>512</v>
      </c>
      <c r="ID250" s="536" t="s">
        <v>512</v>
      </c>
      <c r="IE250" s="536" t="b">
        <v>1</v>
      </c>
    </row>
    <row r="251" spans="66:239">
      <c r="BN251" s="511" t="s">
        <v>512</v>
      </c>
      <c r="CX251" s="511" t="s">
        <v>512</v>
      </c>
      <c r="DR251" s="548" t="s">
        <v>512</v>
      </c>
      <c r="DU251" s="548" t="s">
        <v>512</v>
      </c>
      <c r="DX251" s="548" t="s">
        <v>512</v>
      </c>
      <c r="EA251" s="575" t="s">
        <v>512</v>
      </c>
      <c r="ED251" s="512" t="s">
        <v>512</v>
      </c>
      <c r="EG251" s="512" t="s">
        <v>512</v>
      </c>
      <c r="EJ251" s="512" t="s">
        <v>512</v>
      </c>
      <c r="EM251" s="512" t="s">
        <v>512</v>
      </c>
      <c r="EP251" s="512" t="s">
        <v>512</v>
      </c>
      <c r="ES251" s="512" t="s">
        <v>512</v>
      </c>
      <c r="EV251" s="512" t="s">
        <v>512</v>
      </c>
      <c r="EY251" s="512" t="s">
        <v>512</v>
      </c>
      <c r="FB251" s="512" t="s">
        <v>512</v>
      </c>
      <c r="FE251" s="512" t="s">
        <v>512</v>
      </c>
      <c r="FH251" s="512" t="s">
        <v>512</v>
      </c>
      <c r="FK251" s="512" t="s">
        <v>512</v>
      </c>
      <c r="FN251" s="512" t="s">
        <v>512</v>
      </c>
      <c r="FQ251" s="512" t="s">
        <v>512</v>
      </c>
      <c r="FT251" s="512" t="s">
        <v>512</v>
      </c>
      <c r="FW251" s="512" t="s">
        <v>512</v>
      </c>
      <c r="FZ251" s="512" t="s">
        <v>512</v>
      </c>
      <c r="GC251" s="512" t="s">
        <v>512</v>
      </c>
      <c r="GF251" s="596" t="s">
        <v>512</v>
      </c>
      <c r="GI251" s="512" t="s">
        <v>512</v>
      </c>
      <c r="GL251" s="512" t="s">
        <v>512</v>
      </c>
      <c r="GO251" s="512" t="s">
        <v>512</v>
      </c>
      <c r="GR251" s="512" t="s">
        <v>512</v>
      </c>
      <c r="GU251" s="596" t="s">
        <v>512</v>
      </c>
      <c r="GX251" s="512" t="s">
        <v>512</v>
      </c>
      <c r="HA251" s="548" t="s">
        <v>512</v>
      </c>
      <c r="HD251" s="548" t="s">
        <v>512</v>
      </c>
      <c r="HG251" s="596" t="s">
        <v>512</v>
      </c>
      <c r="HJ251" s="596" t="s">
        <v>512</v>
      </c>
      <c r="HM251" s="596" t="s">
        <v>512</v>
      </c>
      <c r="HP251" s="668" t="s">
        <v>512</v>
      </c>
      <c r="HS251" s="668" t="s">
        <v>512</v>
      </c>
      <c r="HV251" s="668" t="s">
        <v>512</v>
      </c>
      <c r="IB251" s="535" t="s">
        <v>512</v>
      </c>
      <c r="IC251" s="536" t="s">
        <v>512</v>
      </c>
      <c r="ID251" s="536" t="s">
        <v>512</v>
      </c>
      <c r="IE251" s="536" t="b">
        <v>1</v>
      </c>
    </row>
    <row r="252" spans="66:239">
      <c r="BN252" s="511" t="s">
        <v>512</v>
      </c>
      <c r="CX252" s="511" t="s">
        <v>512</v>
      </c>
      <c r="DR252" s="548" t="s">
        <v>512</v>
      </c>
      <c r="DU252" s="548" t="s">
        <v>512</v>
      </c>
      <c r="DX252" s="548" t="s">
        <v>512</v>
      </c>
      <c r="EA252" s="575" t="s">
        <v>512</v>
      </c>
      <c r="ED252" s="512" t="s">
        <v>512</v>
      </c>
      <c r="EG252" s="512" t="s">
        <v>512</v>
      </c>
      <c r="EJ252" s="512" t="s">
        <v>512</v>
      </c>
      <c r="EM252" s="512" t="s">
        <v>512</v>
      </c>
      <c r="EP252" s="512" t="s">
        <v>512</v>
      </c>
      <c r="ES252" s="512" t="s">
        <v>512</v>
      </c>
      <c r="EV252" s="512" t="s">
        <v>512</v>
      </c>
      <c r="EY252" s="512" t="s">
        <v>512</v>
      </c>
      <c r="FB252" s="512" t="s">
        <v>512</v>
      </c>
      <c r="FE252" s="512" t="s">
        <v>512</v>
      </c>
      <c r="FH252" s="512" t="s">
        <v>512</v>
      </c>
      <c r="FK252" s="512" t="s">
        <v>512</v>
      </c>
      <c r="FN252" s="512" t="s">
        <v>512</v>
      </c>
      <c r="FQ252" s="512" t="s">
        <v>512</v>
      </c>
      <c r="FT252" s="512" t="s">
        <v>512</v>
      </c>
      <c r="FW252" s="512" t="s">
        <v>512</v>
      </c>
      <c r="FZ252" s="512" t="s">
        <v>512</v>
      </c>
      <c r="GC252" s="512" t="s">
        <v>512</v>
      </c>
      <c r="GF252" s="596" t="s">
        <v>512</v>
      </c>
      <c r="GI252" s="512" t="s">
        <v>512</v>
      </c>
      <c r="GL252" s="512" t="s">
        <v>512</v>
      </c>
      <c r="GO252" s="512" t="s">
        <v>512</v>
      </c>
      <c r="GR252" s="512" t="s">
        <v>512</v>
      </c>
      <c r="GU252" s="596" t="s">
        <v>512</v>
      </c>
      <c r="GX252" s="512" t="s">
        <v>512</v>
      </c>
      <c r="HA252" s="548" t="s">
        <v>512</v>
      </c>
      <c r="HD252" s="548" t="s">
        <v>512</v>
      </c>
      <c r="HG252" s="596" t="s">
        <v>512</v>
      </c>
      <c r="HJ252" s="596" t="s">
        <v>512</v>
      </c>
      <c r="HM252" s="596" t="s">
        <v>512</v>
      </c>
      <c r="HP252" s="668" t="s">
        <v>512</v>
      </c>
      <c r="HS252" s="668" t="s">
        <v>512</v>
      </c>
      <c r="HV252" s="668" t="s">
        <v>512</v>
      </c>
      <c r="IB252" s="535" t="s">
        <v>512</v>
      </c>
      <c r="IC252" s="536" t="s">
        <v>512</v>
      </c>
      <c r="ID252" s="536" t="s">
        <v>512</v>
      </c>
      <c r="IE252" s="536" t="b">
        <v>1</v>
      </c>
    </row>
    <row r="253" spans="66:239">
      <c r="BN253" s="511" t="s">
        <v>512</v>
      </c>
      <c r="CX253" s="511" t="s">
        <v>512</v>
      </c>
      <c r="DR253" s="548" t="s">
        <v>512</v>
      </c>
      <c r="DU253" s="548" t="s">
        <v>512</v>
      </c>
      <c r="DX253" s="548" t="s">
        <v>512</v>
      </c>
      <c r="EA253" s="575" t="s">
        <v>512</v>
      </c>
      <c r="ED253" s="512" t="s">
        <v>512</v>
      </c>
      <c r="EG253" s="512" t="s">
        <v>512</v>
      </c>
      <c r="EJ253" s="512" t="s">
        <v>512</v>
      </c>
      <c r="EM253" s="512" t="s">
        <v>512</v>
      </c>
      <c r="EP253" s="512" t="s">
        <v>512</v>
      </c>
      <c r="ES253" s="512" t="s">
        <v>512</v>
      </c>
      <c r="EV253" s="512" t="s">
        <v>512</v>
      </c>
      <c r="EY253" s="512" t="s">
        <v>512</v>
      </c>
      <c r="FB253" s="512" t="s">
        <v>512</v>
      </c>
      <c r="FE253" s="512" t="s">
        <v>512</v>
      </c>
      <c r="FH253" s="512" t="s">
        <v>512</v>
      </c>
      <c r="FK253" s="512" t="s">
        <v>512</v>
      </c>
      <c r="FN253" s="512" t="s">
        <v>512</v>
      </c>
      <c r="FQ253" s="512" t="s">
        <v>512</v>
      </c>
      <c r="FT253" s="512" t="s">
        <v>512</v>
      </c>
      <c r="FW253" s="512" t="s">
        <v>512</v>
      </c>
      <c r="FZ253" s="512" t="s">
        <v>512</v>
      </c>
      <c r="GC253" s="512" t="s">
        <v>512</v>
      </c>
      <c r="GF253" s="596" t="s">
        <v>512</v>
      </c>
      <c r="GI253" s="512" t="s">
        <v>512</v>
      </c>
      <c r="GL253" s="512" t="s">
        <v>512</v>
      </c>
      <c r="GO253" s="512" t="s">
        <v>512</v>
      </c>
      <c r="GR253" s="512" t="s">
        <v>512</v>
      </c>
      <c r="GU253" s="596" t="s">
        <v>512</v>
      </c>
      <c r="GX253" s="512" t="s">
        <v>512</v>
      </c>
      <c r="HA253" s="548" t="s">
        <v>512</v>
      </c>
      <c r="HD253" s="548" t="s">
        <v>512</v>
      </c>
      <c r="HG253" s="596" t="s">
        <v>512</v>
      </c>
      <c r="HJ253" s="596" t="s">
        <v>512</v>
      </c>
      <c r="HM253" s="596" t="s">
        <v>512</v>
      </c>
      <c r="HP253" s="668" t="s">
        <v>512</v>
      </c>
      <c r="HS253" s="668" t="s">
        <v>512</v>
      </c>
      <c r="HV253" s="668" t="s">
        <v>512</v>
      </c>
      <c r="IB253" s="535" t="s">
        <v>512</v>
      </c>
      <c r="IC253" s="536" t="s">
        <v>512</v>
      </c>
      <c r="ID253" s="536" t="s">
        <v>512</v>
      </c>
      <c r="IE253" s="536" t="b">
        <v>1</v>
      </c>
    </row>
    <row r="254" spans="66:239">
      <c r="BN254" s="511" t="s">
        <v>512</v>
      </c>
      <c r="CX254" s="511" t="s">
        <v>512</v>
      </c>
      <c r="DR254" s="548" t="s">
        <v>512</v>
      </c>
      <c r="DU254" s="548" t="s">
        <v>512</v>
      </c>
      <c r="DX254" s="548" t="s">
        <v>512</v>
      </c>
      <c r="EA254" s="575" t="s">
        <v>512</v>
      </c>
      <c r="ED254" s="512" t="s">
        <v>512</v>
      </c>
      <c r="EG254" s="512" t="s">
        <v>512</v>
      </c>
      <c r="EJ254" s="512" t="s">
        <v>512</v>
      </c>
      <c r="EM254" s="512" t="s">
        <v>512</v>
      </c>
      <c r="EP254" s="512" t="s">
        <v>512</v>
      </c>
      <c r="ES254" s="512" t="s">
        <v>512</v>
      </c>
      <c r="EV254" s="512" t="s">
        <v>512</v>
      </c>
      <c r="EY254" s="512" t="s">
        <v>512</v>
      </c>
      <c r="FB254" s="512" t="s">
        <v>512</v>
      </c>
      <c r="FE254" s="512" t="s">
        <v>512</v>
      </c>
      <c r="FH254" s="512" t="s">
        <v>512</v>
      </c>
      <c r="FK254" s="512" t="s">
        <v>512</v>
      </c>
      <c r="FN254" s="512" t="s">
        <v>512</v>
      </c>
      <c r="FQ254" s="512" t="s">
        <v>512</v>
      </c>
      <c r="FT254" s="512" t="s">
        <v>512</v>
      </c>
      <c r="FW254" s="512" t="s">
        <v>512</v>
      </c>
      <c r="FZ254" s="512" t="s">
        <v>512</v>
      </c>
      <c r="GC254" s="512" t="s">
        <v>512</v>
      </c>
      <c r="GF254" s="596" t="s">
        <v>512</v>
      </c>
      <c r="GI254" s="512" t="s">
        <v>512</v>
      </c>
      <c r="GL254" s="512" t="s">
        <v>512</v>
      </c>
      <c r="GO254" s="512" t="s">
        <v>512</v>
      </c>
      <c r="GR254" s="512" t="s">
        <v>512</v>
      </c>
      <c r="GU254" s="596" t="s">
        <v>512</v>
      </c>
      <c r="GX254" s="512" t="s">
        <v>512</v>
      </c>
      <c r="HA254" s="548" t="s">
        <v>512</v>
      </c>
      <c r="HD254" s="548" t="s">
        <v>512</v>
      </c>
      <c r="HG254" s="596" t="s">
        <v>512</v>
      </c>
      <c r="HJ254" s="596" t="s">
        <v>512</v>
      </c>
      <c r="HM254" s="596" t="s">
        <v>512</v>
      </c>
      <c r="HP254" s="668" t="s">
        <v>512</v>
      </c>
      <c r="HS254" s="668" t="s">
        <v>512</v>
      </c>
      <c r="HV254" s="668" t="s">
        <v>512</v>
      </c>
      <c r="IB254" s="535" t="s">
        <v>512</v>
      </c>
      <c r="IC254" s="536" t="s">
        <v>512</v>
      </c>
      <c r="ID254" s="536" t="s">
        <v>512</v>
      </c>
      <c r="IE254" s="536" t="b">
        <v>1</v>
      </c>
    </row>
    <row r="255" spans="66:239">
      <c r="BN255" s="511" t="s">
        <v>512</v>
      </c>
      <c r="CX255" s="511" t="s">
        <v>512</v>
      </c>
      <c r="DR255" s="548" t="s">
        <v>512</v>
      </c>
      <c r="DU255" s="548" t="s">
        <v>512</v>
      </c>
      <c r="DX255" s="548" t="s">
        <v>512</v>
      </c>
      <c r="EA255" s="575" t="s">
        <v>512</v>
      </c>
      <c r="ED255" s="512" t="s">
        <v>512</v>
      </c>
      <c r="EG255" s="512" t="s">
        <v>512</v>
      </c>
      <c r="EJ255" s="512" t="s">
        <v>512</v>
      </c>
      <c r="EM255" s="512" t="s">
        <v>512</v>
      </c>
      <c r="EP255" s="512" t="s">
        <v>512</v>
      </c>
      <c r="ES255" s="512" t="s">
        <v>512</v>
      </c>
      <c r="EV255" s="512" t="s">
        <v>512</v>
      </c>
      <c r="EY255" s="512" t="s">
        <v>512</v>
      </c>
      <c r="FB255" s="512" t="s">
        <v>512</v>
      </c>
      <c r="FE255" s="512" t="s">
        <v>512</v>
      </c>
      <c r="FH255" s="512" t="s">
        <v>512</v>
      </c>
      <c r="FK255" s="512" t="s">
        <v>512</v>
      </c>
      <c r="FN255" s="512" t="s">
        <v>512</v>
      </c>
      <c r="FQ255" s="512" t="s">
        <v>512</v>
      </c>
      <c r="FT255" s="512" t="s">
        <v>512</v>
      </c>
      <c r="FW255" s="512" t="s">
        <v>512</v>
      </c>
      <c r="FZ255" s="512" t="s">
        <v>512</v>
      </c>
      <c r="GC255" s="512" t="s">
        <v>512</v>
      </c>
      <c r="GF255" s="596" t="s">
        <v>512</v>
      </c>
      <c r="GI255" s="512" t="s">
        <v>512</v>
      </c>
      <c r="GL255" s="512" t="s">
        <v>512</v>
      </c>
      <c r="GO255" s="512" t="s">
        <v>512</v>
      </c>
      <c r="GR255" s="512" t="s">
        <v>512</v>
      </c>
      <c r="GU255" s="596" t="s">
        <v>512</v>
      </c>
      <c r="GX255" s="512" t="s">
        <v>512</v>
      </c>
      <c r="HA255" s="548" t="s">
        <v>512</v>
      </c>
      <c r="HD255" s="548" t="s">
        <v>512</v>
      </c>
      <c r="HG255" s="596" t="s">
        <v>512</v>
      </c>
      <c r="HJ255" s="596" t="s">
        <v>512</v>
      </c>
      <c r="HM255" s="596" t="s">
        <v>512</v>
      </c>
      <c r="HP255" s="668" t="s">
        <v>512</v>
      </c>
      <c r="HS255" s="668" t="s">
        <v>512</v>
      </c>
      <c r="HV255" s="668" t="s">
        <v>512</v>
      </c>
      <c r="IB255" s="535" t="s">
        <v>512</v>
      </c>
      <c r="IC255" s="536" t="s">
        <v>512</v>
      </c>
      <c r="ID255" s="536" t="s">
        <v>512</v>
      </c>
      <c r="IE255" s="536" t="b">
        <v>1</v>
      </c>
    </row>
    <row r="256" spans="66:239">
      <c r="BN256" s="511" t="s">
        <v>512</v>
      </c>
      <c r="CX256" s="511" t="s">
        <v>512</v>
      </c>
      <c r="DR256" s="548" t="s">
        <v>512</v>
      </c>
      <c r="DU256" s="548" t="s">
        <v>512</v>
      </c>
      <c r="DX256" s="548" t="s">
        <v>512</v>
      </c>
      <c r="EA256" s="575" t="s">
        <v>512</v>
      </c>
      <c r="ED256" s="512" t="s">
        <v>512</v>
      </c>
      <c r="EG256" s="512" t="s">
        <v>512</v>
      </c>
      <c r="EJ256" s="512" t="s">
        <v>512</v>
      </c>
      <c r="EM256" s="512" t="s">
        <v>512</v>
      </c>
      <c r="EP256" s="512" t="s">
        <v>512</v>
      </c>
      <c r="ES256" s="512" t="s">
        <v>512</v>
      </c>
      <c r="EV256" s="512" t="s">
        <v>512</v>
      </c>
      <c r="EY256" s="512" t="s">
        <v>512</v>
      </c>
      <c r="FB256" s="512" t="s">
        <v>512</v>
      </c>
      <c r="FE256" s="512" t="s">
        <v>512</v>
      </c>
      <c r="FH256" s="512" t="s">
        <v>512</v>
      </c>
      <c r="FK256" s="512" t="s">
        <v>512</v>
      </c>
      <c r="FN256" s="512" t="s">
        <v>512</v>
      </c>
      <c r="FQ256" s="512" t="s">
        <v>512</v>
      </c>
      <c r="FT256" s="512" t="s">
        <v>512</v>
      </c>
      <c r="FW256" s="512" t="s">
        <v>512</v>
      </c>
      <c r="FZ256" s="512" t="s">
        <v>512</v>
      </c>
      <c r="GC256" s="512" t="s">
        <v>512</v>
      </c>
      <c r="GF256" s="596" t="s">
        <v>512</v>
      </c>
      <c r="GI256" s="512" t="s">
        <v>512</v>
      </c>
      <c r="GL256" s="512" t="s">
        <v>512</v>
      </c>
      <c r="GO256" s="512" t="s">
        <v>512</v>
      </c>
      <c r="GR256" s="512" t="s">
        <v>512</v>
      </c>
      <c r="GU256" s="596" t="s">
        <v>512</v>
      </c>
      <c r="GX256" s="512" t="s">
        <v>512</v>
      </c>
      <c r="HA256" s="548" t="s">
        <v>512</v>
      </c>
      <c r="HD256" s="548" t="s">
        <v>512</v>
      </c>
      <c r="HG256" s="596" t="s">
        <v>512</v>
      </c>
      <c r="HJ256" s="596" t="s">
        <v>512</v>
      </c>
      <c r="HM256" s="596" t="s">
        <v>512</v>
      </c>
      <c r="HP256" s="668" t="s">
        <v>512</v>
      </c>
      <c r="HS256" s="668" t="s">
        <v>512</v>
      </c>
      <c r="HV256" s="668" t="s">
        <v>512</v>
      </c>
      <c r="IB256" s="535" t="s">
        <v>512</v>
      </c>
      <c r="IC256" s="536" t="s">
        <v>512</v>
      </c>
      <c r="ID256" s="536" t="s">
        <v>512</v>
      </c>
      <c r="IE256" s="536" t="b">
        <v>1</v>
      </c>
    </row>
    <row r="257" spans="66:239">
      <c r="BN257" s="511" t="s">
        <v>512</v>
      </c>
      <c r="CX257" s="511" t="s">
        <v>512</v>
      </c>
      <c r="DR257" s="548" t="s">
        <v>512</v>
      </c>
      <c r="DU257" s="548" t="s">
        <v>512</v>
      </c>
      <c r="DX257" s="548" t="s">
        <v>512</v>
      </c>
      <c r="EA257" s="575" t="s">
        <v>512</v>
      </c>
      <c r="ED257" s="512" t="s">
        <v>512</v>
      </c>
      <c r="EG257" s="512" t="s">
        <v>512</v>
      </c>
      <c r="EJ257" s="512" t="s">
        <v>512</v>
      </c>
      <c r="EM257" s="512" t="s">
        <v>512</v>
      </c>
      <c r="EP257" s="512" t="s">
        <v>512</v>
      </c>
      <c r="ES257" s="512" t="s">
        <v>512</v>
      </c>
      <c r="EV257" s="512" t="s">
        <v>512</v>
      </c>
      <c r="EY257" s="512" t="s">
        <v>512</v>
      </c>
      <c r="FB257" s="512" t="s">
        <v>512</v>
      </c>
      <c r="FE257" s="512" t="s">
        <v>512</v>
      </c>
      <c r="FH257" s="512" t="s">
        <v>512</v>
      </c>
      <c r="FK257" s="512" t="s">
        <v>512</v>
      </c>
      <c r="FN257" s="512" t="s">
        <v>512</v>
      </c>
      <c r="FQ257" s="512" t="s">
        <v>512</v>
      </c>
      <c r="FT257" s="512" t="s">
        <v>512</v>
      </c>
      <c r="FW257" s="512" t="s">
        <v>512</v>
      </c>
      <c r="FZ257" s="512" t="s">
        <v>512</v>
      </c>
      <c r="GC257" s="512" t="s">
        <v>512</v>
      </c>
      <c r="GF257" s="596" t="s">
        <v>512</v>
      </c>
      <c r="GI257" s="512" t="s">
        <v>512</v>
      </c>
      <c r="GL257" s="512" t="s">
        <v>512</v>
      </c>
      <c r="GO257" s="512" t="s">
        <v>512</v>
      </c>
      <c r="GR257" s="512" t="s">
        <v>512</v>
      </c>
      <c r="GU257" s="596" t="s">
        <v>512</v>
      </c>
      <c r="GX257" s="512" t="s">
        <v>512</v>
      </c>
      <c r="HA257" s="548" t="s">
        <v>512</v>
      </c>
      <c r="HD257" s="548" t="s">
        <v>512</v>
      </c>
      <c r="HG257" s="596" t="s">
        <v>512</v>
      </c>
      <c r="HJ257" s="596" t="s">
        <v>512</v>
      </c>
      <c r="HM257" s="596" t="s">
        <v>512</v>
      </c>
      <c r="HP257" s="668" t="s">
        <v>512</v>
      </c>
      <c r="HS257" s="668" t="s">
        <v>512</v>
      </c>
      <c r="HV257" s="668" t="s">
        <v>512</v>
      </c>
      <c r="IB257" s="535" t="s">
        <v>512</v>
      </c>
      <c r="IC257" s="536" t="s">
        <v>512</v>
      </c>
      <c r="ID257" s="536" t="s">
        <v>512</v>
      </c>
      <c r="IE257" s="536" t="b">
        <v>1</v>
      </c>
    </row>
    <row r="258" spans="66:239">
      <c r="BN258" s="511" t="s">
        <v>512</v>
      </c>
      <c r="CX258" s="511" t="s">
        <v>512</v>
      </c>
      <c r="DR258" s="548" t="s">
        <v>512</v>
      </c>
      <c r="DU258" s="548" t="s">
        <v>512</v>
      </c>
      <c r="DX258" s="548" t="s">
        <v>512</v>
      </c>
      <c r="EA258" s="575" t="s">
        <v>512</v>
      </c>
      <c r="ED258" s="512" t="s">
        <v>512</v>
      </c>
      <c r="EG258" s="512" t="s">
        <v>512</v>
      </c>
      <c r="EJ258" s="512" t="s">
        <v>512</v>
      </c>
      <c r="EM258" s="512" t="s">
        <v>512</v>
      </c>
      <c r="EP258" s="512" t="s">
        <v>512</v>
      </c>
      <c r="ES258" s="512" t="s">
        <v>512</v>
      </c>
      <c r="EV258" s="512" t="s">
        <v>512</v>
      </c>
      <c r="EY258" s="512" t="s">
        <v>512</v>
      </c>
      <c r="FB258" s="512" t="s">
        <v>512</v>
      </c>
      <c r="FE258" s="512" t="s">
        <v>512</v>
      </c>
      <c r="FH258" s="512" t="s">
        <v>512</v>
      </c>
      <c r="FK258" s="512" t="s">
        <v>512</v>
      </c>
      <c r="FN258" s="512" t="s">
        <v>512</v>
      </c>
      <c r="FQ258" s="512" t="s">
        <v>512</v>
      </c>
      <c r="FT258" s="512" t="s">
        <v>512</v>
      </c>
      <c r="FW258" s="512" t="s">
        <v>512</v>
      </c>
      <c r="FZ258" s="512" t="s">
        <v>512</v>
      </c>
      <c r="GC258" s="512" t="s">
        <v>512</v>
      </c>
      <c r="GF258" s="596" t="s">
        <v>512</v>
      </c>
      <c r="GI258" s="512" t="s">
        <v>512</v>
      </c>
      <c r="GL258" s="512" t="s">
        <v>512</v>
      </c>
      <c r="GO258" s="512" t="s">
        <v>512</v>
      </c>
      <c r="GR258" s="512" t="s">
        <v>512</v>
      </c>
      <c r="GU258" s="596" t="s">
        <v>512</v>
      </c>
      <c r="GX258" s="512" t="s">
        <v>512</v>
      </c>
      <c r="HA258" s="548" t="s">
        <v>512</v>
      </c>
      <c r="HD258" s="548" t="s">
        <v>512</v>
      </c>
      <c r="HG258" s="596" t="s">
        <v>512</v>
      </c>
      <c r="HJ258" s="596" t="s">
        <v>512</v>
      </c>
      <c r="HM258" s="596" t="s">
        <v>512</v>
      </c>
      <c r="HP258" s="668" t="s">
        <v>512</v>
      </c>
      <c r="HS258" s="668" t="s">
        <v>512</v>
      </c>
      <c r="HV258" s="668" t="s">
        <v>512</v>
      </c>
      <c r="IB258" s="535" t="s">
        <v>512</v>
      </c>
      <c r="IC258" s="536" t="s">
        <v>512</v>
      </c>
      <c r="ID258" s="536" t="s">
        <v>512</v>
      </c>
      <c r="IE258" s="536" t="b">
        <v>1</v>
      </c>
    </row>
    <row r="259" spans="66:239">
      <c r="BN259" s="511" t="s">
        <v>512</v>
      </c>
      <c r="CX259" s="511" t="s">
        <v>512</v>
      </c>
      <c r="DR259" s="548" t="s">
        <v>512</v>
      </c>
      <c r="DU259" s="548" t="s">
        <v>512</v>
      </c>
      <c r="DX259" s="548" t="s">
        <v>512</v>
      </c>
      <c r="EA259" s="575" t="s">
        <v>512</v>
      </c>
      <c r="ED259" s="512" t="s">
        <v>512</v>
      </c>
      <c r="EG259" s="512" t="s">
        <v>512</v>
      </c>
      <c r="EJ259" s="512" t="s">
        <v>512</v>
      </c>
      <c r="EM259" s="512" t="s">
        <v>512</v>
      </c>
      <c r="EP259" s="512" t="s">
        <v>512</v>
      </c>
      <c r="ES259" s="512" t="s">
        <v>512</v>
      </c>
      <c r="EV259" s="512" t="s">
        <v>512</v>
      </c>
      <c r="EY259" s="512" t="s">
        <v>512</v>
      </c>
      <c r="FB259" s="512" t="s">
        <v>512</v>
      </c>
      <c r="FE259" s="512" t="s">
        <v>512</v>
      </c>
      <c r="FH259" s="512" t="s">
        <v>512</v>
      </c>
      <c r="FK259" s="512" t="s">
        <v>512</v>
      </c>
      <c r="FN259" s="512" t="s">
        <v>512</v>
      </c>
      <c r="FQ259" s="512" t="s">
        <v>512</v>
      </c>
      <c r="FT259" s="512" t="s">
        <v>512</v>
      </c>
      <c r="FW259" s="512" t="s">
        <v>512</v>
      </c>
      <c r="FZ259" s="512" t="s">
        <v>512</v>
      </c>
      <c r="GC259" s="512" t="s">
        <v>512</v>
      </c>
      <c r="GF259" s="596" t="s">
        <v>512</v>
      </c>
      <c r="GI259" s="512" t="s">
        <v>512</v>
      </c>
      <c r="GL259" s="512" t="s">
        <v>512</v>
      </c>
      <c r="GO259" s="512" t="s">
        <v>512</v>
      </c>
      <c r="GR259" s="512" t="s">
        <v>512</v>
      </c>
      <c r="GU259" s="596" t="s">
        <v>512</v>
      </c>
      <c r="GX259" s="512" t="s">
        <v>512</v>
      </c>
      <c r="HA259" s="548" t="s">
        <v>512</v>
      </c>
      <c r="HD259" s="548" t="s">
        <v>512</v>
      </c>
      <c r="HG259" s="596" t="s">
        <v>512</v>
      </c>
      <c r="HJ259" s="596" t="s">
        <v>512</v>
      </c>
      <c r="HM259" s="596" t="s">
        <v>512</v>
      </c>
      <c r="HP259" s="668" t="s">
        <v>512</v>
      </c>
      <c r="HS259" s="668" t="s">
        <v>512</v>
      </c>
      <c r="HV259" s="668" t="s">
        <v>512</v>
      </c>
      <c r="IB259" s="535" t="s">
        <v>512</v>
      </c>
      <c r="IC259" s="536" t="s">
        <v>512</v>
      </c>
      <c r="ID259" s="536" t="s">
        <v>512</v>
      </c>
      <c r="IE259" s="536" t="b">
        <v>1</v>
      </c>
    </row>
    <row r="260" spans="66:239">
      <c r="BN260" s="511" t="s">
        <v>512</v>
      </c>
      <c r="CX260" s="511" t="s">
        <v>512</v>
      </c>
      <c r="DR260" s="548" t="s">
        <v>512</v>
      </c>
      <c r="DU260" s="548" t="s">
        <v>512</v>
      </c>
      <c r="DX260" s="548" t="s">
        <v>512</v>
      </c>
      <c r="EA260" s="575" t="s">
        <v>512</v>
      </c>
      <c r="ED260" s="512" t="s">
        <v>512</v>
      </c>
      <c r="EG260" s="512" t="s">
        <v>512</v>
      </c>
      <c r="EJ260" s="512" t="s">
        <v>512</v>
      </c>
      <c r="EM260" s="512" t="s">
        <v>512</v>
      </c>
      <c r="EP260" s="512" t="s">
        <v>512</v>
      </c>
      <c r="ES260" s="512" t="s">
        <v>512</v>
      </c>
      <c r="EV260" s="512" t="s">
        <v>512</v>
      </c>
      <c r="EY260" s="512" t="s">
        <v>512</v>
      </c>
      <c r="FB260" s="512" t="s">
        <v>512</v>
      </c>
      <c r="FE260" s="512" t="s">
        <v>512</v>
      </c>
      <c r="FH260" s="512" t="s">
        <v>512</v>
      </c>
      <c r="FK260" s="512" t="s">
        <v>512</v>
      </c>
      <c r="FN260" s="512" t="s">
        <v>512</v>
      </c>
      <c r="FQ260" s="512" t="s">
        <v>512</v>
      </c>
      <c r="FT260" s="512" t="s">
        <v>512</v>
      </c>
      <c r="FW260" s="512" t="s">
        <v>512</v>
      </c>
      <c r="FZ260" s="512" t="s">
        <v>512</v>
      </c>
      <c r="GC260" s="512" t="s">
        <v>512</v>
      </c>
      <c r="GF260" s="596" t="s">
        <v>512</v>
      </c>
      <c r="GI260" s="512" t="s">
        <v>512</v>
      </c>
      <c r="GL260" s="512" t="s">
        <v>512</v>
      </c>
      <c r="GO260" s="512" t="s">
        <v>512</v>
      </c>
      <c r="GR260" s="512" t="s">
        <v>512</v>
      </c>
      <c r="GU260" s="596" t="s">
        <v>512</v>
      </c>
      <c r="GX260" s="512" t="s">
        <v>512</v>
      </c>
      <c r="HA260" s="548" t="s">
        <v>512</v>
      </c>
      <c r="HD260" s="548" t="s">
        <v>512</v>
      </c>
      <c r="HG260" s="596" t="s">
        <v>512</v>
      </c>
      <c r="HJ260" s="596" t="s">
        <v>512</v>
      </c>
      <c r="HM260" s="596" t="s">
        <v>512</v>
      </c>
      <c r="HP260" s="668" t="s">
        <v>512</v>
      </c>
      <c r="HS260" s="668" t="s">
        <v>512</v>
      </c>
      <c r="HV260" s="668" t="s">
        <v>512</v>
      </c>
      <c r="IB260" s="535" t="s">
        <v>512</v>
      </c>
      <c r="IC260" s="536" t="s">
        <v>512</v>
      </c>
      <c r="ID260" s="536" t="s">
        <v>512</v>
      </c>
      <c r="IE260" s="536" t="b">
        <v>1</v>
      </c>
    </row>
    <row r="261" spans="66:239">
      <c r="BN261" s="511" t="s">
        <v>512</v>
      </c>
      <c r="CX261" s="511" t="s">
        <v>512</v>
      </c>
      <c r="DR261" s="548" t="s">
        <v>512</v>
      </c>
      <c r="DU261" s="548" t="s">
        <v>512</v>
      </c>
      <c r="DX261" s="548" t="s">
        <v>512</v>
      </c>
      <c r="EA261" s="575" t="s">
        <v>512</v>
      </c>
      <c r="ED261" s="512" t="s">
        <v>512</v>
      </c>
      <c r="EG261" s="512" t="s">
        <v>512</v>
      </c>
      <c r="EJ261" s="512" t="s">
        <v>512</v>
      </c>
      <c r="EM261" s="512" t="s">
        <v>512</v>
      </c>
      <c r="EP261" s="512" t="s">
        <v>512</v>
      </c>
      <c r="ES261" s="512" t="s">
        <v>512</v>
      </c>
      <c r="EV261" s="512" t="s">
        <v>512</v>
      </c>
      <c r="EY261" s="512" t="s">
        <v>512</v>
      </c>
      <c r="FB261" s="512" t="s">
        <v>512</v>
      </c>
      <c r="FE261" s="512" t="s">
        <v>512</v>
      </c>
      <c r="FH261" s="512" t="s">
        <v>512</v>
      </c>
      <c r="FK261" s="512" t="s">
        <v>512</v>
      </c>
      <c r="FN261" s="512" t="s">
        <v>512</v>
      </c>
      <c r="FQ261" s="512" t="s">
        <v>512</v>
      </c>
      <c r="FT261" s="512" t="s">
        <v>512</v>
      </c>
      <c r="FW261" s="512" t="s">
        <v>512</v>
      </c>
      <c r="FZ261" s="512" t="s">
        <v>512</v>
      </c>
      <c r="GC261" s="512" t="s">
        <v>512</v>
      </c>
      <c r="GF261" s="596" t="s">
        <v>512</v>
      </c>
      <c r="GI261" s="512" t="s">
        <v>512</v>
      </c>
      <c r="GL261" s="512" t="s">
        <v>512</v>
      </c>
      <c r="GO261" s="512" t="s">
        <v>512</v>
      </c>
      <c r="GR261" s="512" t="s">
        <v>512</v>
      </c>
      <c r="GU261" s="596" t="s">
        <v>512</v>
      </c>
      <c r="GX261" s="512" t="s">
        <v>512</v>
      </c>
      <c r="HA261" s="548" t="s">
        <v>512</v>
      </c>
      <c r="HD261" s="548" t="s">
        <v>512</v>
      </c>
      <c r="HG261" s="596" t="s">
        <v>512</v>
      </c>
      <c r="HJ261" s="596" t="s">
        <v>512</v>
      </c>
      <c r="HM261" s="596" t="s">
        <v>512</v>
      </c>
      <c r="HP261" s="668" t="s">
        <v>512</v>
      </c>
      <c r="HS261" s="668" t="s">
        <v>512</v>
      </c>
      <c r="HV261" s="668" t="s">
        <v>512</v>
      </c>
      <c r="IB261" s="535" t="s">
        <v>512</v>
      </c>
      <c r="IC261" s="536" t="s">
        <v>512</v>
      </c>
      <c r="ID261" s="536" t="s">
        <v>512</v>
      </c>
      <c r="IE261" s="536" t="b">
        <v>1</v>
      </c>
    </row>
    <row r="262" spans="66:239">
      <c r="BN262" s="511" t="s">
        <v>512</v>
      </c>
      <c r="CX262" s="511" t="s">
        <v>512</v>
      </c>
      <c r="DR262" s="548" t="s">
        <v>512</v>
      </c>
      <c r="DU262" s="548" t="s">
        <v>512</v>
      </c>
      <c r="DX262" s="548" t="s">
        <v>512</v>
      </c>
      <c r="EA262" s="575" t="s">
        <v>512</v>
      </c>
      <c r="ED262" s="512" t="s">
        <v>512</v>
      </c>
      <c r="EG262" s="512" t="s">
        <v>512</v>
      </c>
      <c r="EJ262" s="512" t="s">
        <v>512</v>
      </c>
      <c r="EM262" s="512" t="s">
        <v>512</v>
      </c>
      <c r="EP262" s="512" t="s">
        <v>512</v>
      </c>
      <c r="ES262" s="512" t="s">
        <v>512</v>
      </c>
      <c r="EV262" s="512" t="s">
        <v>512</v>
      </c>
      <c r="EY262" s="512" t="s">
        <v>512</v>
      </c>
      <c r="FB262" s="512" t="s">
        <v>512</v>
      </c>
      <c r="FE262" s="512" t="s">
        <v>512</v>
      </c>
      <c r="FH262" s="512" t="s">
        <v>512</v>
      </c>
      <c r="FK262" s="512" t="s">
        <v>512</v>
      </c>
      <c r="FN262" s="512" t="s">
        <v>512</v>
      </c>
      <c r="FQ262" s="512" t="s">
        <v>512</v>
      </c>
      <c r="FT262" s="512" t="s">
        <v>512</v>
      </c>
      <c r="FW262" s="512" t="s">
        <v>512</v>
      </c>
      <c r="FZ262" s="512" t="s">
        <v>512</v>
      </c>
      <c r="GC262" s="512" t="s">
        <v>512</v>
      </c>
      <c r="GF262" s="596" t="s">
        <v>512</v>
      </c>
      <c r="GI262" s="512" t="s">
        <v>512</v>
      </c>
      <c r="GL262" s="512" t="s">
        <v>512</v>
      </c>
      <c r="GO262" s="512" t="s">
        <v>512</v>
      </c>
      <c r="GR262" s="512" t="s">
        <v>512</v>
      </c>
      <c r="GU262" s="596" t="s">
        <v>512</v>
      </c>
      <c r="GX262" s="512" t="s">
        <v>512</v>
      </c>
      <c r="HA262" s="548" t="s">
        <v>512</v>
      </c>
      <c r="HD262" s="548" t="s">
        <v>512</v>
      </c>
      <c r="HG262" s="596" t="s">
        <v>512</v>
      </c>
      <c r="HJ262" s="596" t="s">
        <v>512</v>
      </c>
      <c r="HM262" s="596" t="s">
        <v>512</v>
      </c>
      <c r="HP262" s="668" t="s">
        <v>512</v>
      </c>
      <c r="HS262" s="668" t="s">
        <v>512</v>
      </c>
      <c r="HV262" s="668" t="s">
        <v>512</v>
      </c>
      <c r="IB262" s="535" t="s">
        <v>512</v>
      </c>
      <c r="IC262" s="536" t="s">
        <v>512</v>
      </c>
      <c r="ID262" s="536" t="s">
        <v>512</v>
      </c>
      <c r="IE262" s="536" t="b">
        <v>1</v>
      </c>
    </row>
    <row r="263" spans="66:239">
      <c r="BN263" s="511" t="s">
        <v>512</v>
      </c>
      <c r="CX263" s="511" t="s">
        <v>512</v>
      </c>
      <c r="DR263" s="548" t="s">
        <v>512</v>
      </c>
      <c r="DU263" s="548" t="s">
        <v>512</v>
      </c>
      <c r="DX263" s="548" t="s">
        <v>512</v>
      </c>
      <c r="EA263" s="575" t="s">
        <v>512</v>
      </c>
      <c r="ED263" s="512" t="s">
        <v>512</v>
      </c>
      <c r="EG263" s="512" t="s">
        <v>512</v>
      </c>
      <c r="EJ263" s="512" t="s">
        <v>512</v>
      </c>
      <c r="EM263" s="512" t="s">
        <v>512</v>
      </c>
      <c r="EP263" s="512" t="s">
        <v>512</v>
      </c>
      <c r="ES263" s="512" t="s">
        <v>512</v>
      </c>
      <c r="EV263" s="512" t="s">
        <v>512</v>
      </c>
      <c r="EY263" s="512" t="s">
        <v>512</v>
      </c>
      <c r="FB263" s="512" t="s">
        <v>512</v>
      </c>
      <c r="FE263" s="512" t="s">
        <v>512</v>
      </c>
      <c r="FH263" s="512" t="s">
        <v>512</v>
      </c>
      <c r="FK263" s="512" t="s">
        <v>512</v>
      </c>
      <c r="FN263" s="512" t="s">
        <v>512</v>
      </c>
      <c r="FQ263" s="512" t="s">
        <v>512</v>
      </c>
      <c r="FT263" s="512" t="s">
        <v>512</v>
      </c>
      <c r="FW263" s="512" t="s">
        <v>512</v>
      </c>
      <c r="FZ263" s="512" t="s">
        <v>512</v>
      </c>
      <c r="GC263" s="512" t="s">
        <v>512</v>
      </c>
      <c r="GF263" s="596" t="s">
        <v>512</v>
      </c>
      <c r="GI263" s="512" t="s">
        <v>512</v>
      </c>
      <c r="GL263" s="512" t="s">
        <v>512</v>
      </c>
      <c r="GO263" s="512" t="s">
        <v>512</v>
      </c>
      <c r="GR263" s="512" t="s">
        <v>512</v>
      </c>
      <c r="GU263" s="596" t="s">
        <v>512</v>
      </c>
      <c r="GX263" s="512" t="s">
        <v>512</v>
      </c>
      <c r="HA263" s="548" t="s">
        <v>512</v>
      </c>
      <c r="HD263" s="548" t="s">
        <v>512</v>
      </c>
      <c r="HG263" s="596" t="s">
        <v>512</v>
      </c>
      <c r="HJ263" s="596" t="s">
        <v>512</v>
      </c>
      <c r="HM263" s="596" t="s">
        <v>512</v>
      </c>
      <c r="HP263" s="668" t="s">
        <v>512</v>
      </c>
      <c r="HS263" s="668" t="s">
        <v>512</v>
      </c>
      <c r="HV263" s="668" t="s">
        <v>512</v>
      </c>
      <c r="IB263" s="535" t="s">
        <v>512</v>
      </c>
      <c r="IC263" s="536" t="s">
        <v>512</v>
      </c>
      <c r="ID263" s="536" t="s">
        <v>512</v>
      </c>
      <c r="IE263" s="536" t="b">
        <v>1</v>
      </c>
    </row>
    <row r="264" spans="66:239">
      <c r="BN264" s="511" t="s">
        <v>512</v>
      </c>
      <c r="CX264" s="511" t="s">
        <v>512</v>
      </c>
      <c r="DR264" s="548" t="s">
        <v>512</v>
      </c>
      <c r="DU264" s="548" t="s">
        <v>512</v>
      </c>
      <c r="DX264" s="548" t="s">
        <v>512</v>
      </c>
      <c r="EA264" s="575" t="s">
        <v>512</v>
      </c>
      <c r="ED264" s="512" t="s">
        <v>512</v>
      </c>
      <c r="EG264" s="512" t="s">
        <v>512</v>
      </c>
      <c r="EJ264" s="512" t="s">
        <v>512</v>
      </c>
      <c r="EM264" s="512" t="s">
        <v>512</v>
      </c>
      <c r="EP264" s="512" t="s">
        <v>512</v>
      </c>
      <c r="ES264" s="512" t="s">
        <v>512</v>
      </c>
      <c r="EV264" s="512" t="s">
        <v>512</v>
      </c>
      <c r="EY264" s="512" t="s">
        <v>512</v>
      </c>
      <c r="FB264" s="512" t="s">
        <v>512</v>
      </c>
      <c r="FE264" s="512" t="s">
        <v>512</v>
      </c>
      <c r="FH264" s="512" t="s">
        <v>512</v>
      </c>
      <c r="FK264" s="512" t="s">
        <v>512</v>
      </c>
      <c r="FN264" s="512" t="s">
        <v>512</v>
      </c>
      <c r="FQ264" s="512" t="s">
        <v>512</v>
      </c>
      <c r="FT264" s="512" t="s">
        <v>512</v>
      </c>
      <c r="FW264" s="512" t="s">
        <v>512</v>
      </c>
      <c r="FZ264" s="512" t="s">
        <v>512</v>
      </c>
      <c r="GC264" s="512" t="s">
        <v>512</v>
      </c>
      <c r="GF264" s="596" t="s">
        <v>512</v>
      </c>
      <c r="GI264" s="512" t="s">
        <v>512</v>
      </c>
      <c r="GL264" s="512" t="s">
        <v>512</v>
      </c>
      <c r="GO264" s="512" t="s">
        <v>512</v>
      </c>
      <c r="GR264" s="512" t="s">
        <v>512</v>
      </c>
      <c r="GU264" s="596" t="s">
        <v>512</v>
      </c>
      <c r="GX264" s="512" t="s">
        <v>512</v>
      </c>
      <c r="HA264" s="548" t="s">
        <v>512</v>
      </c>
      <c r="HD264" s="548" t="s">
        <v>512</v>
      </c>
      <c r="HG264" s="596" t="s">
        <v>512</v>
      </c>
      <c r="HJ264" s="596" t="s">
        <v>512</v>
      </c>
      <c r="HM264" s="596" t="s">
        <v>512</v>
      </c>
      <c r="HP264" s="668" t="s">
        <v>512</v>
      </c>
      <c r="HS264" s="668" t="s">
        <v>512</v>
      </c>
      <c r="HV264" s="668" t="s">
        <v>512</v>
      </c>
      <c r="IB264" s="535" t="s">
        <v>512</v>
      </c>
      <c r="IC264" s="536" t="s">
        <v>512</v>
      </c>
      <c r="ID264" s="536" t="s">
        <v>512</v>
      </c>
      <c r="IE264" s="536" t="b">
        <v>1</v>
      </c>
    </row>
    <row r="265" spans="66:239">
      <c r="BN265" s="511" t="s">
        <v>512</v>
      </c>
      <c r="CX265" s="511" t="s">
        <v>512</v>
      </c>
      <c r="DR265" s="548" t="s">
        <v>512</v>
      </c>
      <c r="DU265" s="548" t="s">
        <v>512</v>
      </c>
      <c r="DX265" s="548" t="s">
        <v>512</v>
      </c>
      <c r="EA265" s="575" t="s">
        <v>512</v>
      </c>
      <c r="ED265" s="512" t="s">
        <v>512</v>
      </c>
      <c r="EG265" s="512" t="s">
        <v>512</v>
      </c>
      <c r="EJ265" s="512" t="s">
        <v>512</v>
      </c>
      <c r="EM265" s="512" t="s">
        <v>512</v>
      </c>
      <c r="EP265" s="512" t="s">
        <v>512</v>
      </c>
      <c r="ES265" s="512" t="s">
        <v>512</v>
      </c>
      <c r="EV265" s="512" t="s">
        <v>512</v>
      </c>
      <c r="EY265" s="512" t="s">
        <v>512</v>
      </c>
      <c r="FB265" s="512" t="s">
        <v>512</v>
      </c>
      <c r="FE265" s="512" t="s">
        <v>512</v>
      </c>
      <c r="FH265" s="512" t="s">
        <v>512</v>
      </c>
      <c r="FK265" s="512" t="s">
        <v>512</v>
      </c>
      <c r="FN265" s="512" t="s">
        <v>512</v>
      </c>
      <c r="FQ265" s="512" t="s">
        <v>512</v>
      </c>
      <c r="FT265" s="512" t="s">
        <v>512</v>
      </c>
      <c r="FW265" s="512" t="s">
        <v>512</v>
      </c>
      <c r="FZ265" s="512" t="s">
        <v>512</v>
      </c>
      <c r="GC265" s="512" t="s">
        <v>512</v>
      </c>
      <c r="GF265" s="596" t="s">
        <v>512</v>
      </c>
      <c r="GI265" s="512" t="s">
        <v>512</v>
      </c>
      <c r="GL265" s="512" t="s">
        <v>512</v>
      </c>
      <c r="GO265" s="512" t="s">
        <v>512</v>
      </c>
      <c r="GR265" s="512" t="s">
        <v>512</v>
      </c>
      <c r="GU265" s="596" t="s">
        <v>512</v>
      </c>
      <c r="GX265" s="512" t="s">
        <v>512</v>
      </c>
      <c r="HA265" s="548" t="s">
        <v>512</v>
      </c>
      <c r="HD265" s="548" t="s">
        <v>512</v>
      </c>
      <c r="HG265" s="596" t="s">
        <v>512</v>
      </c>
      <c r="HJ265" s="596" t="s">
        <v>512</v>
      </c>
      <c r="HM265" s="596" t="s">
        <v>512</v>
      </c>
      <c r="HP265" s="668" t="s">
        <v>512</v>
      </c>
      <c r="HS265" s="668" t="s">
        <v>512</v>
      </c>
      <c r="HV265" s="668" t="s">
        <v>512</v>
      </c>
      <c r="IB265" s="535" t="s">
        <v>512</v>
      </c>
      <c r="IC265" s="536" t="s">
        <v>512</v>
      </c>
      <c r="ID265" s="536" t="s">
        <v>512</v>
      </c>
      <c r="IE265" s="536" t="b">
        <v>1</v>
      </c>
    </row>
    <row r="266" spans="66:239">
      <c r="BN266" s="511" t="s">
        <v>512</v>
      </c>
      <c r="CX266" s="511" t="s">
        <v>512</v>
      </c>
      <c r="DR266" s="548" t="s">
        <v>512</v>
      </c>
      <c r="DU266" s="548" t="s">
        <v>512</v>
      </c>
      <c r="DX266" s="548" t="s">
        <v>512</v>
      </c>
      <c r="EA266" s="575" t="s">
        <v>512</v>
      </c>
      <c r="ED266" s="512" t="s">
        <v>512</v>
      </c>
      <c r="EG266" s="512" t="s">
        <v>512</v>
      </c>
      <c r="EJ266" s="512" t="s">
        <v>512</v>
      </c>
      <c r="EM266" s="512" t="s">
        <v>512</v>
      </c>
      <c r="EP266" s="512" t="s">
        <v>512</v>
      </c>
      <c r="ES266" s="512" t="s">
        <v>512</v>
      </c>
      <c r="EV266" s="512" t="s">
        <v>512</v>
      </c>
      <c r="EY266" s="512" t="s">
        <v>512</v>
      </c>
      <c r="FB266" s="512" t="s">
        <v>512</v>
      </c>
      <c r="FE266" s="512" t="s">
        <v>512</v>
      </c>
      <c r="FH266" s="512" t="s">
        <v>512</v>
      </c>
      <c r="FK266" s="512" t="s">
        <v>512</v>
      </c>
      <c r="FN266" s="512" t="s">
        <v>512</v>
      </c>
      <c r="FQ266" s="512" t="s">
        <v>512</v>
      </c>
      <c r="FT266" s="512" t="s">
        <v>512</v>
      </c>
      <c r="FW266" s="512" t="s">
        <v>512</v>
      </c>
      <c r="FZ266" s="512" t="s">
        <v>512</v>
      </c>
      <c r="GC266" s="512" t="s">
        <v>512</v>
      </c>
      <c r="GF266" s="596" t="s">
        <v>512</v>
      </c>
      <c r="GI266" s="512" t="s">
        <v>512</v>
      </c>
      <c r="GL266" s="512" t="s">
        <v>512</v>
      </c>
      <c r="GO266" s="512" t="s">
        <v>512</v>
      </c>
      <c r="GR266" s="512" t="s">
        <v>512</v>
      </c>
      <c r="GU266" s="596" t="s">
        <v>512</v>
      </c>
      <c r="GX266" s="512" t="s">
        <v>512</v>
      </c>
      <c r="HA266" s="548" t="s">
        <v>512</v>
      </c>
      <c r="HD266" s="548" t="s">
        <v>512</v>
      </c>
      <c r="HG266" s="596" t="s">
        <v>512</v>
      </c>
      <c r="HJ266" s="596" t="s">
        <v>512</v>
      </c>
      <c r="HM266" s="596" t="s">
        <v>512</v>
      </c>
      <c r="HP266" s="668" t="s">
        <v>512</v>
      </c>
      <c r="HS266" s="668" t="s">
        <v>512</v>
      </c>
      <c r="HV266" s="668" t="s">
        <v>512</v>
      </c>
      <c r="IB266" s="535" t="s">
        <v>512</v>
      </c>
      <c r="IC266" s="536" t="s">
        <v>512</v>
      </c>
      <c r="ID266" s="536" t="s">
        <v>512</v>
      </c>
      <c r="IE266" s="536" t="b">
        <v>1</v>
      </c>
    </row>
    <row r="267" spans="66:239">
      <c r="BN267" s="511" t="s">
        <v>512</v>
      </c>
      <c r="CX267" s="511" t="s">
        <v>512</v>
      </c>
      <c r="DR267" s="548" t="s">
        <v>512</v>
      </c>
      <c r="DU267" s="548" t="s">
        <v>512</v>
      </c>
      <c r="DX267" s="548" t="s">
        <v>512</v>
      </c>
      <c r="EA267" s="575" t="s">
        <v>512</v>
      </c>
      <c r="ED267" s="512" t="s">
        <v>512</v>
      </c>
      <c r="EG267" s="512" t="s">
        <v>512</v>
      </c>
      <c r="EJ267" s="512" t="s">
        <v>512</v>
      </c>
      <c r="EM267" s="512" t="s">
        <v>512</v>
      </c>
      <c r="EP267" s="512" t="s">
        <v>512</v>
      </c>
      <c r="ES267" s="512" t="s">
        <v>512</v>
      </c>
      <c r="EV267" s="512" t="s">
        <v>512</v>
      </c>
      <c r="EY267" s="512" t="s">
        <v>512</v>
      </c>
      <c r="FB267" s="512" t="s">
        <v>512</v>
      </c>
      <c r="FE267" s="512" t="s">
        <v>512</v>
      </c>
      <c r="FH267" s="512" t="s">
        <v>512</v>
      </c>
      <c r="FK267" s="512" t="s">
        <v>512</v>
      </c>
      <c r="FN267" s="512" t="s">
        <v>512</v>
      </c>
      <c r="FQ267" s="512" t="s">
        <v>512</v>
      </c>
      <c r="FT267" s="512" t="s">
        <v>512</v>
      </c>
      <c r="FW267" s="512" t="s">
        <v>512</v>
      </c>
      <c r="FZ267" s="512" t="s">
        <v>512</v>
      </c>
      <c r="GC267" s="512" t="s">
        <v>512</v>
      </c>
      <c r="GF267" s="596" t="s">
        <v>512</v>
      </c>
      <c r="GI267" s="512" t="s">
        <v>512</v>
      </c>
      <c r="GL267" s="512" t="s">
        <v>512</v>
      </c>
      <c r="GO267" s="512" t="s">
        <v>512</v>
      </c>
      <c r="GR267" s="512" t="s">
        <v>512</v>
      </c>
      <c r="GU267" s="596" t="s">
        <v>512</v>
      </c>
      <c r="GX267" s="512" t="s">
        <v>512</v>
      </c>
      <c r="HA267" s="548" t="s">
        <v>512</v>
      </c>
      <c r="HD267" s="548" t="s">
        <v>512</v>
      </c>
      <c r="HG267" s="596" t="s">
        <v>512</v>
      </c>
      <c r="HJ267" s="596" t="s">
        <v>512</v>
      </c>
      <c r="HM267" s="596" t="s">
        <v>512</v>
      </c>
      <c r="HP267" s="668" t="s">
        <v>512</v>
      </c>
      <c r="HS267" s="668" t="s">
        <v>512</v>
      </c>
      <c r="HV267" s="668" t="s">
        <v>512</v>
      </c>
      <c r="IB267" s="535" t="s">
        <v>512</v>
      </c>
      <c r="IC267" s="536" t="s">
        <v>512</v>
      </c>
      <c r="ID267" s="536" t="s">
        <v>512</v>
      </c>
      <c r="IE267" s="536" t="b">
        <v>1</v>
      </c>
    </row>
    <row r="268" spans="66:239">
      <c r="BN268" s="511" t="s">
        <v>512</v>
      </c>
      <c r="CX268" s="511" t="s">
        <v>512</v>
      </c>
      <c r="DR268" s="548" t="s">
        <v>512</v>
      </c>
      <c r="DU268" s="548" t="s">
        <v>512</v>
      </c>
      <c r="DX268" s="548" t="s">
        <v>512</v>
      </c>
      <c r="EA268" s="575" t="s">
        <v>512</v>
      </c>
      <c r="ED268" s="512" t="s">
        <v>512</v>
      </c>
      <c r="EG268" s="512" t="s">
        <v>512</v>
      </c>
      <c r="EJ268" s="512" t="s">
        <v>512</v>
      </c>
      <c r="EM268" s="512" t="s">
        <v>512</v>
      </c>
      <c r="EP268" s="512" t="s">
        <v>512</v>
      </c>
      <c r="ES268" s="512" t="s">
        <v>512</v>
      </c>
      <c r="EV268" s="512" t="s">
        <v>512</v>
      </c>
      <c r="EY268" s="512" t="s">
        <v>512</v>
      </c>
      <c r="FB268" s="512" t="s">
        <v>512</v>
      </c>
      <c r="FE268" s="512" t="s">
        <v>512</v>
      </c>
      <c r="FH268" s="512" t="s">
        <v>512</v>
      </c>
      <c r="FK268" s="512" t="s">
        <v>512</v>
      </c>
      <c r="FN268" s="512" t="s">
        <v>512</v>
      </c>
      <c r="FQ268" s="512" t="s">
        <v>512</v>
      </c>
      <c r="FT268" s="512" t="s">
        <v>512</v>
      </c>
      <c r="FW268" s="512" t="s">
        <v>512</v>
      </c>
      <c r="FZ268" s="512" t="s">
        <v>512</v>
      </c>
      <c r="GC268" s="512" t="s">
        <v>512</v>
      </c>
      <c r="GF268" s="596" t="s">
        <v>512</v>
      </c>
      <c r="GI268" s="512" t="s">
        <v>512</v>
      </c>
      <c r="GL268" s="512" t="s">
        <v>512</v>
      </c>
      <c r="GO268" s="512" t="s">
        <v>512</v>
      </c>
      <c r="GR268" s="512" t="s">
        <v>512</v>
      </c>
      <c r="GU268" s="596" t="s">
        <v>512</v>
      </c>
      <c r="GX268" s="512" t="s">
        <v>512</v>
      </c>
      <c r="HA268" s="548" t="s">
        <v>512</v>
      </c>
      <c r="HD268" s="548" t="s">
        <v>512</v>
      </c>
      <c r="HG268" s="596" t="s">
        <v>512</v>
      </c>
      <c r="HJ268" s="596" t="s">
        <v>512</v>
      </c>
      <c r="HM268" s="596" t="s">
        <v>512</v>
      </c>
      <c r="HP268" s="668" t="s">
        <v>512</v>
      </c>
      <c r="HS268" s="668" t="s">
        <v>512</v>
      </c>
      <c r="HV268" s="668" t="s">
        <v>512</v>
      </c>
      <c r="IB268" s="535" t="s">
        <v>512</v>
      </c>
      <c r="IC268" s="536" t="s">
        <v>512</v>
      </c>
      <c r="ID268" s="536" t="s">
        <v>512</v>
      </c>
      <c r="IE268" s="536" t="b">
        <v>1</v>
      </c>
    </row>
    <row r="269" spans="66:239">
      <c r="BN269" s="511" t="s">
        <v>512</v>
      </c>
      <c r="CX269" s="511" t="s">
        <v>512</v>
      </c>
      <c r="DR269" s="548" t="s">
        <v>512</v>
      </c>
      <c r="DU269" s="548" t="s">
        <v>512</v>
      </c>
      <c r="DX269" s="548" t="s">
        <v>512</v>
      </c>
      <c r="EA269" s="575" t="s">
        <v>512</v>
      </c>
      <c r="ED269" s="512" t="s">
        <v>512</v>
      </c>
      <c r="EG269" s="512" t="s">
        <v>512</v>
      </c>
      <c r="EJ269" s="512" t="s">
        <v>512</v>
      </c>
      <c r="EM269" s="512" t="s">
        <v>512</v>
      </c>
      <c r="EP269" s="512" t="s">
        <v>512</v>
      </c>
      <c r="ES269" s="512" t="s">
        <v>512</v>
      </c>
      <c r="EV269" s="512" t="s">
        <v>512</v>
      </c>
      <c r="EY269" s="512" t="s">
        <v>512</v>
      </c>
      <c r="FB269" s="512" t="s">
        <v>512</v>
      </c>
      <c r="FE269" s="512" t="s">
        <v>512</v>
      </c>
      <c r="FH269" s="512" t="s">
        <v>512</v>
      </c>
      <c r="FK269" s="512" t="s">
        <v>512</v>
      </c>
      <c r="FN269" s="512" t="s">
        <v>512</v>
      </c>
      <c r="FQ269" s="512" t="s">
        <v>512</v>
      </c>
      <c r="FT269" s="512" t="s">
        <v>512</v>
      </c>
      <c r="FW269" s="512" t="s">
        <v>512</v>
      </c>
      <c r="FZ269" s="512" t="s">
        <v>512</v>
      </c>
      <c r="GC269" s="512" t="s">
        <v>512</v>
      </c>
      <c r="GF269" s="596" t="s">
        <v>512</v>
      </c>
      <c r="GI269" s="512" t="s">
        <v>512</v>
      </c>
      <c r="GL269" s="512" t="s">
        <v>512</v>
      </c>
      <c r="GO269" s="512" t="s">
        <v>512</v>
      </c>
      <c r="GR269" s="512" t="s">
        <v>512</v>
      </c>
      <c r="GU269" s="596" t="s">
        <v>512</v>
      </c>
      <c r="GX269" s="512" t="s">
        <v>512</v>
      </c>
      <c r="HA269" s="548" t="s">
        <v>512</v>
      </c>
      <c r="HD269" s="548" t="s">
        <v>512</v>
      </c>
      <c r="HG269" s="596" t="s">
        <v>512</v>
      </c>
      <c r="HJ269" s="596" t="s">
        <v>512</v>
      </c>
      <c r="HM269" s="596" t="s">
        <v>512</v>
      </c>
      <c r="HP269" s="668" t="s">
        <v>512</v>
      </c>
      <c r="HS269" s="668" t="s">
        <v>512</v>
      </c>
      <c r="HV269" s="668" t="s">
        <v>512</v>
      </c>
      <c r="IB269" s="535" t="s">
        <v>512</v>
      </c>
      <c r="IC269" s="536" t="s">
        <v>512</v>
      </c>
      <c r="ID269" s="536" t="s">
        <v>512</v>
      </c>
      <c r="IE269" s="536" t="b">
        <v>1</v>
      </c>
    </row>
    <row r="270" spans="66:239">
      <c r="BN270" s="511" t="s">
        <v>512</v>
      </c>
      <c r="CX270" s="511" t="s">
        <v>512</v>
      </c>
      <c r="DR270" s="548" t="s">
        <v>512</v>
      </c>
      <c r="DU270" s="548" t="s">
        <v>512</v>
      </c>
      <c r="DX270" s="548" t="s">
        <v>512</v>
      </c>
      <c r="EA270" s="575" t="s">
        <v>512</v>
      </c>
      <c r="ED270" s="512" t="s">
        <v>512</v>
      </c>
      <c r="EG270" s="512" t="s">
        <v>512</v>
      </c>
      <c r="EJ270" s="512" t="s">
        <v>512</v>
      </c>
      <c r="EM270" s="512" t="s">
        <v>512</v>
      </c>
      <c r="EP270" s="512" t="s">
        <v>512</v>
      </c>
      <c r="ES270" s="512" t="s">
        <v>512</v>
      </c>
      <c r="EV270" s="512" t="s">
        <v>512</v>
      </c>
      <c r="EY270" s="512" t="s">
        <v>512</v>
      </c>
      <c r="FB270" s="512" t="s">
        <v>512</v>
      </c>
      <c r="FE270" s="512" t="s">
        <v>512</v>
      </c>
      <c r="FH270" s="512" t="s">
        <v>512</v>
      </c>
      <c r="FK270" s="512" t="s">
        <v>512</v>
      </c>
      <c r="FN270" s="512" t="s">
        <v>512</v>
      </c>
      <c r="FQ270" s="512" t="s">
        <v>512</v>
      </c>
      <c r="FT270" s="512" t="s">
        <v>512</v>
      </c>
      <c r="FW270" s="512" t="s">
        <v>512</v>
      </c>
      <c r="FZ270" s="512" t="s">
        <v>512</v>
      </c>
      <c r="GC270" s="512" t="s">
        <v>512</v>
      </c>
      <c r="GF270" s="596" t="s">
        <v>512</v>
      </c>
      <c r="GI270" s="512" t="s">
        <v>512</v>
      </c>
      <c r="GL270" s="512" t="s">
        <v>512</v>
      </c>
      <c r="GO270" s="512" t="s">
        <v>512</v>
      </c>
      <c r="GR270" s="512" t="s">
        <v>512</v>
      </c>
      <c r="GU270" s="596" t="s">
        <v>512</v>
      </c>
      <c r="GX270" s="512" t="s">
        <v>512</v>
      </c>
      <c r="HA270" s="548" t="s">
        <v>512</v>
      </c>
      <c r="HD270" s="548" t="s">
        <v>512</v>
      </c>
      <c r="HG270" s="596" t="s">
        <v>512</v>
      </c>
      <c r="HJ270" s="596" t="s">
        <v>512</v>
      </c>
      <c r="HM270" s="596" t="s">
        <v>512</v>
      </c>
      <c r="HP270" s="668" t="s">
        <v>512</v>
      </c>
      <c r="HS270" s="668" t="s">
        <v>512</v>
      </c>
      <c r="HV270" s="668" t="s">
        <v>512</v>
      </c>
      <c r="IB270" s="535" t="s">
        <v>512</v>
      </c>
      <c r="IC270" s="536" t="s">
        <v>512</v>
      </c>
      <c r="ID270" s="536" t="s">
        <v>512</v>
      </c>
      <c r="IE270" s="536" t="b">
        <v>1</v>
      </c>
    </row>
    <row r="271" spans="66:239">
      <c r="BN271" s="511" t="s">
        <v>512</v>
      </c>
      <c r="CX271" s="511" t="s">
        <v>512</v>
      </c>
      <c r="DR271" s="548" t="s">
        <v>512</v>
      </c>
      <c r="DU271" s="548" t="s">
        <v>512</v>
      </c>
      <c r="DX271" s="548" t="s">
        <v>512</v>
      </c>
      <c r="EA271" s="575" t="s">
        <v>512</v>
      </c>
      <c r="ED271" s="512" t="s">
        <v>512</v>
      </c>
      <c r="EG271" s="512" t="s">
        <v>512</v>
      </c>
      <c r="EJ271" s="512" t="s">
        <v>512</v>
      </c>
      <c r="EM271" s="512" t="s">
        <v>512</v>
      </c>
      <c r="EP271" s="512" t="s">
        <v>512</v>
      </c>
      <c r="ES271" s="512" t="s">
        <v>512</v>
      </c>
      <c r="EV271" s="512" t="s">
        <v>512</v>
      </c>
      <c r="EY271" s="512" t="s">
        <v>512</v>
      </c>
      <c r="FB271" s="512" t="s">
        <v>512</v>
      </c>
      <c r="FE271" s="512" t="s">
        <v>512</v>
      </c>
      <c r="FH271" s="512" t="s">
        <v>512</v>
      </c>
      <c r="FK271" s="512" t="s">
        <v>512</v>
      </c>
      <c r="FN271" s="512" t="s">
        <v>512</v>
      </c>
      <c r="FQ271" s="512" t="s">
        <v>512</v>
      </c>
      <c r="FT271" s="512" t="s">
        <v>512</v>
      </c>
      <c r="FW271" s="512" t="s">
        <v>512</v>
      </c>
      <c r="FZ271" s="512" t="s">
        <v>512</v>
      </c>
      <c r="GC271" s="512" t="s">
        <v>512</v>
      </c>
      <c r="GF271" s="596" t="s">
        <v>512</v>
      </c>
      <c r="GI271" s="512" t="s">
        <v>512</v>
      </c>
      <c r="GL271" s="512" t="s">
        <v>512</v>
      </c>
      <c r="GO271" s="512" t="s">
        <v>512</v>
      </c>
      <c r="GR271" s="512" t="s">
        <v>512</v>
      </c>
      <c r="GU271" s="596" t="s">
        <v>512</v>
      </c>
      <c r="GX271" s="512" t="s">
        <v>512</v>
      </c>
      <c r="HA271" s="548" t="s">
        <v>512</v>
      </c>
      <c r="HD271" s="548" t="s">
        <v>512</v>
      </c>
      <c r="HG271" s="596" t="s">
        <v>512</v>
      </c>
      <c r="HJ271" s="596" t="s">
        <v>512</v>
      </c>
      <c r="HM271" s="596" t="s">
        <v>512</v>
      </c>
      <c r="HP271" s="668" t="s">
        <v>512</v>
      </c>
      <c r="HS271" s="668" t="s">
        <v>512</v>
      </c>
      <c r="HV271" s="668" t="s">
        <v>512</v>
      </c>
      <c r="IB271" s="535" t="s">
        <v>512</v>
      </c>
      <c r="IC271" s="536" t="s">
        <v>512</v>
      </c>
      <c r="ID271" s="536" t="s">
        <v>512</v>
      </c>
      <c r="IE271" s="536" t="b">
        <v>1</v>
      </c>
    </row>
    <row r="272" spans="66:239">
      <c r="BN272" s="511" t="s">
        <v>512</v>
      </c>
      <c r="CX272" s="511" t="s">
        <v>512</v>
      </c>
      <c r="DR272" s="548" t="s">
        <v>512</v>
      </c>
      <c r="DU272" s="548" t="s">
        <v>512</v>
      </c>
      <c r="DX272" s="548" t="s">
        <v>512</v>
      </c>
      <c r="EA272" s="575" t="s">
        <v>512</v>
      </c>
      <c r="ED272" s="512" t="s">
        <v>512</v>
      </c>
      <c r="EG272" s="512" t="s">
        <v>512</v>
      </c>
      <c r="EJ272" s="512" t="s">
        <v>512</v>
      </c>
      <c r="EM272" s="512" t="s">
        <v>512</v>
      </c>
      <c r="EP272" s="512" t="s">
        <v>512</v>
      </c>
      <c r="ES272" s="512" t="s">
        <v>512</v>
      </c>
      <c r="EV272" s="512" t="s">
        <v>512</v>
      </c>
      <c r="EY272" s="512" t="s">
        <v>512</v>
      </c>
      <c r="FB272" s="512" t="s">
        <v>512</v>
      </c>
      <c r="FE272" s="512" t="s">
        <v>512</v>
      </c>
      <c r="FH272" s="512" t="s">
        <v>512</v>
      </c>
      <c r="FK272" s="512" t="s">
        <v>512</v>
      </c>
      <c r="FN272" s="512" t="s">
        <v>512</v>
      </c>
      <c r="FQ272" s="512" t="s">
        <v>512</v>
      </c>
      <c r="FT272" s="512" t="s">
        <v>512</v>
      </c>
      <c r="FW272" s="512" t="s">
        <v>512</v>
      </c>
      <c r="FZ272" s="512" t="s">
        <v>512</v>
      </c>
      <c r="GC272" s="512" t="s">
        <v>512</v>
      </c>
      <c r="GF272" s="596" t="s">
        <v>512</v>
      </c>
      <c r="GI272" s="512" t="s">
        <v>512</v>
      </c>
      <c r="GL272" s="512" t="s">
        <v>512</v>
      </c>
      <c r="GO272" s="512" t="s">
        <v>512</v>
      </c>
      <c r="GR272" s="512" t="s">
        <v>512</v>
      </c>
      <c r="GU272" s="596" t="s">
        <v>512</v>
      </c>
      <c r="GX272" s="512" t="s">
        <v>512</v>
      </c>
      <c r="HA272" s="548" t="s">
        <v>512</v>
      </c>
      <c r="HD272" s="548" t="s">
        <v>512</v>
      </c>
      <c r="HG272" s="596" t="s">
        <v>512</v>
      </c>
      <c r="HJ272" s="596" t="s">
        <v>512</v>
      </c>
      <c r="HM272" s="596" t="s">
        <v>512</v>
      </c>
      <c r="HP272" s="668" t="s">
        <v>512</v>
      </c>
      <c r="HS272" s="668" t="s">
        <v>512</v>
      </c>
      <c r="HV272" s="668" t="s">
        <v>512</v>
      </c>
      <c r="IB272" s="535" t="s">
        <v>512</v>
      </c>
      <c r="IC272" s="536" t="s">
        <v>512</v>
      </c>
      <c r="ID272" s="536" t="s">
        <v>512</v>
      </c>
      <c r="IE272" s="536" t="b">
        <v>1</v>
      </c>
    </row>
    <row r="273" spans="66:239">
      <c r="BN273" s="511" t="s">
        <v>512</v>
      </c>
      <c r="CX273" s="511" t="s">
        <v>512</v>
      </c>
      <c r="DR273" s="548" t="s">
        <v>512</v>
      </c>
      <c r="DU273" s="548" t="s">
        <v>512</v>
      </c>
      <c r="DX273" s="548" t="s">
        <v>512</v>
      </c>
      <c r="EA273" s="575" t="s">
        <v>512</v>
      </c>
      <c r="ED273" s="512" t="s">
        <v>512</v>
      </c>
      <c r="EG273" s="512" t="s">
        <v>512</v>
      </c>
      <c r="EJ273" s="512" t="s">
        <v>512</v>
      </c>
      <c r="EM273" s="512" t="s">
        <v>512</v>
      </c>
      <c r="EP273" s="512" t="s">
        <v>512</v>
      </c>
      <c r="ES273" s="512" t="s">
        <v>512</v>
      </c>
      <c r="EV273" s="512" t="s">
        <v>512</v>
      </c>
      <c r="EY273" s="512" t="s">
        <v>512</v>
      </c>
      <c r="FB273" s="512" t="s">
        <v>512</v>
      </c>
      <c r="FE273" s="512" t="s">
        <v>512</v>
      </c>
      <c r="FH273" s="512" t="s">
        <v>512</v>
      </c>
      <c r="FK273" s="512" t="s">
        <v>512</v>
      </c>
      <c r="FN273" s="512" t="s">
        <v>512</v>
      </c>
      <c r="FQ273" s="512" t="s">
        <v>512</v>
      </c>
      <c r="FT273" s="512" t="s">
        <v>512</v>
      </c>
      <c r="FW273" s="512" t="s">
        <v>512</v>
      </c>
      <c r="FZ273" s="512" t="s">
        <v>512</v>
      </c>
      <c r="GC273" s="512" t="s">
        <v>512</v>
      </c>
      <c r="GF273" s="596" t="s">
        <v>512</v>
      </c>
      <c r="GI273" s="512" t="s">
        <v>512</v>
      </c>
      <c r="GL273" s="512" t="s">
        <v>512</v>
      </c>
      <c r="GO273" s="512" t="s">
        <v>512</v>
      </c>
      <c r="GR273" s="512" t="s">
        <v>512</v>
      </c>
      <c r="GU273" s="596" t="s">
        <v>512</v>
      </c>
      <c r="GX273" s="512" t="s">
        <v>512</v>
      </c>
      <c r="HA273" s="548" t="s">
        <v>512</v>
      </c>
      <c r="HD273" s="548" t="s">
        <v>512</v>
      </c>
      <c r="HG273" s="596" t="s">
        <v>512</v>
      </c>
      <c r="HJ273" s="596" t="s">
        <v>512</v>
      </c>
      <c r="HM273" s="596" t="s">
        <v>512</v>
      </c>
      <c r="HP273" s="668" t="s">
        <v>512</v>
      </c>
      <c r="HS273" s="668" t="s">
        <v>512</v>
      </c>
      <c r="HV273" s="668" t="s">
        <v>512</v>
      </c>
      <c r="IB273" s="535" t="s">
        <v>512</v>
      </c>
      <c r="IC273" s="536" t="s">
        <v>512</v>
      </c>
      <c r="ID273" s="536" t="s">
        <v>512</v>
      </c>
      <c r="IE273" s="536" t="b">
        <v>1</v>
      </c>
    </row>
    <row r="274" spans="66:239">
      <c r="BN274" s="511" t="s">
        <v>512</v>
      </c>
      <c r="CX274" s="511" t="s">
        <v>512</v>
      </c>
      <c r="DR274" s="548" t="s">
        <v>512</v>
      </c>
      <c r="DU274" s="548" t="s">
        <v>512</v>
      </c>
      <c r="DX274" s="548" t="s">
        <v>512</v>
      </c>
      <c r="EA274" s="575" t="s">
        <v>512</v>
      </c>
      <c r="ED274" s="512" t="s">
        <v>512</v>
      </c>
      <c r="EG274" s="512" t="s">
        <v>512</v>
      </c>
      <c r="EJ274" s="512" t="s">
        <v>512</v>
      </c>
      <c r="EM274" s="512" t="s">
        <v>512</v>
      </c>
      <c r="EP274" s="512" t="s">
        <v>512</v>
      </c>
      <c r="ES274" s="512" t="s">
        <v>512</v>
      </c>
      <c r="EV274" s="512" t="s">
        <v>512</v>
      </c>
      <c r="EY274" s="512" t="s">
        <v>512</v>
      </c>
      <c r="FB274" s="512" t="s">
        <v>512</v>
      </c>
      <c r="FE274" s="512" t="s">
        <v>512</v>
      </c>
      <c r="FH274" s="512" t="s">
        <v>512</v>
      </c>
      <c r="FK274" s="512" t="s">
        <v>512</v>
      </c>
      <c r="FN274" s="512" t="s">
        <v>512</v>
      </c>
      <c r="FQ274" s="512" t="s">
        <v>512</v>
      </c>
      <c r="FT274" s="512" t="s">
        <v>512</v>
      </c>
      <c r="FW274" s="512" t="s">
        <v>512</v>
      </c>
      <c r="FZ274" s="512" t="s">
        <v>512</v>
      </c>
      <c r="GC274" s="512" t="s">
        <v>512</v>
      </c>
      <c r="GF274" s="596" t="s">
        <v>512</v>
      </c>
      <c r="GI274" s="512" t="s">
        <v>512</v>
      </c>
      <c r="GL274" s="512" t="s">
        <v>512</v>
      </c>
      <c r="GO274" s="512" t="s">
        <v>512</v>
      </c>
      <c r="GR274" s="512" t="s">
        <v>512</v>
      </c>
      <c r="GU274" s="596" t="s">
        <v>512</v>
      </c>
      <c r="GX274" s="512" t="s">
        <v>512</v>
      </c>
      <c r="HA274" s="548" t="s">
        <v>512</v>
      </c>
      <c r="HD274" s="548" t="s">
        <v>512</v>
      </c>
      <c r="HG274" s="596" t="s">
        <v>512</v>
      </c>
      <c r="HJ274" s="596" t="s">
        <v>512</v>
      </c>
      <c r="HM274" s="596" t="s">
        <v>512</v>
      </c>
      <c r="HP274" s="668" t="s">
        <v>512</v>
      </c>
      <c r="HS274" s="668" t="s">
        <v>512</v>
      </c>
      <c r="HV274" s="668" t="s">
        <v>512</v>
      </c>
      <c r="IB274" s="535" t="s">
        <v>512</v>
      </c>
      <c r="IC274" s="536" t="s">
        <v>512</v>
      </c>
      <c r="ID274" s="536" t="s">
        <v>512</v>
      </c>
      <c r="IE274" s="536" t="b">
        <v>1</v>
      </c>
    </row>
    <row r="275" spans="66:239">
      <c r="BN275" s="511" t="s">
        <v>512</v>
      </c>
      <c r="CX275" s="511" t="s">
        <v>512</v>
      </c>
      <c r="DR275" s="548" t="s">
        <v>512</v>
      </c>
      <c r="DU275" s="548" t="s">
        <v>512</v>
      </c>
      <c r="DX275" s="548" t="s">
        <v>512</v>
      </c>
      <c r="EA275" s="575" t="s">
        <v>512</v>
      </c>
      <c r="ED275" s="512" t="s">
        <v>512</v>
      </c>
      <c r="EG275" s="512" t="s">
        <v>512</v>
      </c>
      <c r="EJ275" s="512" t="s">
        <v>512</v>
      </c>
      <c r="EM275" s="512" t="s">
        <v>512</v>
      </c>
      <c r="EP275" s="512" t="s">
        <v>512</v>
      </c>
      <c r="ES275" s="512" t="s">
        <v>512</v>
      </c>
      <c r="EV275" s="512" t="s">
        <v>512</v>
      </c>
      <c r="EY275" s="512" t="s">
        <v>512</v>
      </c>
      <c r="FB275" s="512" t="s">
        <v>512</v>
      </c>
      <c r="FE275" s="512" t="s">
        <v>512</v>
      </c>
      <c r="FH275" s="512" t="s">
        <v>512</v>
      </c>
      <c r="FK275" s="512" t="s">
        <v>512</v>
      </c>
      <c r="FN275" s="512" t="s">
        <v>512</v>
      </c>
      <c r="FQ275" s="512" t="s">
        <v>512</v>
      </c>
      <c r="FT275" s="512" t="s">
        <v>512</v>
      </c>
      <c r="FW275" s="512" t="s">
        <v>512</v>
      </c>
      <c r="FZ275" s="512" t="s">
        <v>512</v>
      </c>
      <c r="GC275" s="512" t="s">
        <v>512</v>
      </c>
      <c r="GF275" s="596" t="s">
        <v>512</v>
      </c>
      <c r="GI275" s="512" t="s">
        <v>512</v>
      </c>
      <c r="GL275" s="512" t="s">
        <v>512</v>
      </c>
      <c r="GO275" s="512" t="s">
        <v>512</v>
      </c>
      <c r="GR275" s="512" t="s">
        <v>512</v>
      </c>
      <c r="GU275" s="596" t="s">
        <v>512</v>
      </c>
      <c r="GX275" s="512" t="s">
        <v>512</v>
      </c>
      <c r="HA275" s="548" t="s">
        <v>512</v>
      </c>
      <c r="HD275" s="548" t="s">
        <v>512</v>
      </c>
      <c r="HG275" s="596" t="s">
        <v>512</v>
      </c>
      <c r="HJ275" s="596" t="s">
        <v>512</v>
      </c>
      <c r="HM275" s="596" t="s">
        <v>512</v>
      </c>
      <c r="HP275" s="668" t="s">
        <v>512</v>
      </c>
      <c r="HS275" s="668" t="s">
        <v>512</v>
      </c>
      <c r="HV275" s="668" t="s">
        <v>512</v>
      </c>
      <c r="IB275" s="535" t="s">
        <v>512</v>
      </c>
      <c r="IC275" s="536" t="s">
        <v>512</v>
      </c>
      <c r="ID275" s="536" t="s">
        <v>512</v>
      </c>
      <c r="IE275" s="536" t="b">
        <v>1</v>
      </c>
    </row>
    <row r="276" spans="66:239">
      <c r="BN276" s="511" t="s">
        <v>512</v>
      </c>
      <c r="CX276" s="511" t="s">
        <v>512</v>
      </c>
      <c r="DR276" s="548" t="s">
        <v>512</v>
      </c>
      <c r="DU276" s="548" t="s">
        <v>512</v>
      </c>
      <c r="DX276" s="548" t="s">
        <v>512</v>
      </c>
      <c r="EA276" s="575" t="s">
        <v>512</v>
      </c>
      <c r="ED276" s="512" t="s">
        <v>512</v>
      </c>
      <c r="EG276" s="512" t="s">
        <v>512</v>
      </c>
      <c r="EJ276" s="512" t="s">
        <v>512</v>
      </c>
      <c r="EM276" s="512" t="s">
        <v>512</v>
      </c>
      <c r="EP276" s="512" t="s">
        <v>512</v>
      </c>
      <c r="ES276" s="512" t="s">
        <v>512</v>
      </c>
      <c r="EV276" s="512" t="s">
        <v>512</v>
      </c>
      <c r="EY276" s="512" t="s">
        <v>512</v>
      </c>
      <c r="FB276" s="512" t="s">
        <v>512</v>
      </c>
      <c r="FE276" s="512" t="s">
        <v>512</v>
      </c>
      <c r="FH276" s="512" t="s">
        <v>512</v>
      </c>
      <c r="FK276" s="512" t="s">
        <v>512</v>
      </c>
      <c r="FN276" s="512" t="s">
        <v>512</v>
      </c>
      <c r="FQ276" s="512" t="s">
        <v>512</v>
      </c>
      <c r="FT276" s="512" t="s">
        <v>512</v>
      </c>
      <c r="FW276" s="512" t="s">
        <v>512</v>
      </c>
      <c r="FZ276" s="512" t="s">
        <v>512</v>
      </c>
      <c r="GC276" s="512" t="s">
        <v>512</v>
      </c>
      <c r="GF276" s="596" t="s">
        <v>512</v>
      </c>
      <c r="GI276" s="512" t="s">
        <v>512</v>
      </c>
      <c r="GL276" s="512" t="s">
        <v>512</v>
      </c>
      <c r="GO276" s="512" t="s">
        <v>512</v>
      </c>
      <c r="GR276" s="512" t="s">
        <v>512</v>
      </c>
      <c r="GU276" s="596" t="s">
        <v>512</v>
      </c>
      <c r="GX276" s="512" t="s">
        <v>512</v>
      </c>
      <c r="HA276" s="548" t="s">
        <v>512</v>
      </c>
      <c r="HD276" s="548" t="s">
        <v>512</v>
      </c>
      <c r="HG276" s="596" t="s">
        <v>512</v>
      </c>
      <c r="HJ276" s="596" t="s">
        <v>512</v>
      </c>
      <c r="HM276" s="596" t="s">
        <v>512</v>
      </c>
      <c r="HP276" s="668" t="s">
        <v>512</v>
      </c>
      <c r="HS276" s="668" t="s">
        <v>512</v>
      </c>
      <c r="HV276" s="668" t="s">
        <v>512</v>
      </c>
      <c r="IB276" s="535" t="s">
        <v>512</v>
      </c>
      <c r="IC276" s="536" t="s">
        <v>512</v>
      </c>
      <c r="ID276" s="536" t="s">
        <v>512</v>
      </c>
      <c r="IE276" s="536" t="b">
        <v>1</v>
      </c>
    </row>
    <row r="277" spans="66:239">
      <c r="BN277" s="511" t="s">
        <v>512</v>
      </c>
      <c r="CX277" s="511" t="s">
        <v>512</v>
      </c>
      <c r="DR277" s="548" t="s">
        <v>512</v>
      </c>
      <c r="DU277" s="548" t="s">
        <v>512</v>
      </c>
      <c r="DX277" s="548" t="s">
        <v>512</v>
      </c>
      <c r="EA277" s="575" t="s">
        <v>512</v>
      </c>
      <c r="ED277" s="512" t="s">
        <v>512</v>
      </c>
      <c r="EG277" s="512" t="s">
        <v>512</v>
      </c>
      <c r="EJ277" s="512" t="s">
        <v>512</v>
      </c>
      <c r="EM277" s="512" t="s">
        <v>512</v>
      </c>
      <c r="EP277" s="512" t="s">
        <v>512</v>
      </c>
      <c r="ES277" s="512" t="s">
        <v>512</v>
      </c>
      <c r="EV277" s="512" t="s">
        <v>512</v>
      </c>
      <c r="EY277" s="512" t="s">
        <v>512</v>
      </c>
      <c r="FB277" s="512" t="s">
        <v>512</v>
      </c>
      <c r="FE277" s="512" t="s">
        <v>512</v>
      </c>
      <c r="FH277" s="512" t="s">
        <v>512</v>
      </c>
      <c r="FK277" s="512" t="s">
        <v>512</v>
      </c>
      <c r="FN277" s="512" t="s">
        <v>512</v>
      </c>
      <c r="FQ277" s="512" t="s">
        <v>512</v>
      </c>
      <c r="FT277" s="512" t="s">
        <v>512</v>
      </c>
      <c r="FW277" s="512" t="s">
        <v>512</v>
      </c>
      <c r="FZ277" s="512" t="s">
        <v>512</v>
      </c>
      <c r="GC277" s="512" t="s">
        <v>512</v>
      </c>
      <c r="GF277" s="596" t="s">
        <v>512</v>
      </c>
      <c r="GI277" s="512" t="s">
        <v>512</v>
      </c>
      <c r="GL277" s="512" t="s">
        <v>512</v>
      </c>
      <c r="GO277" s="512" t="s">
        <v>512</v>
      </c>
      <c r="GR277" s="512" t="s">
        <v>512</v>
      </c>
      <c r="GU277" s="596" t="s">
        <v>512</v>
      </c>
      <c r="GX277" s="512" t="s">
        <v>512</v>
      </c>
      <c r="HA277" s="548" t="s">
        <v>512</v>
      </c>
      <c r="HD277" s="548" t="s">
        <v>512</v>
      </c>
      <c r="HG277" s="596" t="s">
        <v>512</v>
      </c>
      <c r="HJ277" s="596" t="s">
        <v>512</v>
      </c>
      <c r="HM277" s="596" t="s">
        <v>512</v>
      </c>
      <c r="HP277" s="668" t="s">
        <v>512</v>
      </c>
      <c r="HS277" s="668" t="s">
        <v>512</v>
      </c>
      <c r="HV277" s="668" t="s">
        <v>512</v>
      </c>
      <c r="IB277" s="535" t="s">
        <v>512</v>
      </c>
      <c r="IC277" s="536" t="s">
        <v>512</v>
      </c>
      <c r="ID277" s="536" t="s">
        <v>512</v>
      </c>
      <c r="IE277" s="536" t="b">
        <v>1</v>
      </c>
    </row>
    <row r="278" spans="66:239">
      <c r="BN278" s="511" t="s">
        <v>512</v>
      </c>
      <c r="CX278" s="511" t="s">
        <v>512</v>
      </c>
      <c r="DR278" s="548" t="s">
        <v>512</v>
      </c>
      <c r="DU278" s="548" t="s">
        <v>512</v>
      </c>
      <c r="DX278" s="548" t="s">
        <v>512</v>
      </c>
      <c r="EA278" s="575" t="s">
        <v>512</v>
      </c>
      <c r="ED278" s="512" t="s">
        <v>512</v>
      </c>
      <c r="EG278" s="512" t="s">
        <v>512</v>
      </c>
      <c r="EJ278" s="512" t="s">
        <v>512</v>
      </c>
      <c r="EM278" s="512" t="s">
        <v>512</v>
      </c>
      <c r="EP278" s="512" t="s">
        <v>512</v>
      </c>
      <c r="ES278" s="512" t="s">
        <v>512</v>
      </c>
      <c r="EV278" s="512" t="s">
        <v>512</v>
      </c>
      <c r="EY278" s="512" t="s">
        <v>512</v>
      </c>
      <c r="FB278" s="512" t="s">
        <v>512</v>
      </c>
      <c r="FE278" s="512" t="s">
        <v>512</v>
      </c>
      <c r="FH278" s="512" t="s">
        <v>512</v>
      </c>
      <c r="FK278" s="512" t="s">
        <v>512</v>
      </c>
      <c r="FN278" s="512" t="s">
        <v>512</v>
      </c>
      <c r="FQ278" s="512" t="s">
        <v>512</v>
      </c>
      <c r="FT278" s="512" t="s">
        <v>512</v>
      </c>
      <c r="FW278" s="512" t="s">
        <v>512</v>
      </c>
      <c r="FZ278" s="512" t="s">
        <v>512</v>
      </c>
      <c r="GC278" s="512" t="s">
        <v>512</v>
      </c>
      <c r="GF278" s="596" t="s">
        <v>512</v>
      </c>
      <c r="GI278" s="512" t="s">
        <v>512</v>
      </c>
      <c r="GL278" s="512" t="s">
        <v>512</v>
      </c>
      <c r="GO278" s="512" t="s">
        <v>512</v>
      </c>
      <c r="GR278" s="512" t="s">
        <v>512</v>
      </c>
      <c r="GU278" s="596" t="s">
        <v>512</v>
      </c>
      <c r="GX278" s="512" t="s">
        <v>512</v>
      </c>
      <c r="HA278" s="548" t="s">
        <v>512</v>
      </c>
      <c r="HD278" s="548" t="s">
        <v>512</v>
      </c>
      <c r="HG278" s="596" t="s">
        <v>512</v>
      </c>
      <c r="HJ278" s="596" t="s">
        <v>512</v>
      </c>
      <c r="HM278" s="596" t="s">
        <v>512</v>
      </c>
      <c r="HP278" s="668" t="s">
        <v>512</v>
      </c>
      <c r="HS278" s="668" t="s">
        <v>512</v>
      </c>
      <c r="HV278" s="668" t="s">
        <v>512</v>
      </c>
      <c r="IB278" s="535" t="s">
        <v>512</v>
      </c>
      <c r="IC278" s="536" t="s">
        <v>512</v>
      </c>
      <c r="ID278" s="536" t="s">
        <v>512</v>
      </c>
      <c r="IE278" s="536" t="b">
        <v>1</v>
      </c>
    </row>
    <row r="279" spans="66:239">
      <c r="BN279" s="511" t="s">
        <v>512</v>
      </c>
      <c r="CX279" s="511" t="s">
        <v>512</v>
      </c>
      <c r="DR279" s="548" t="s">
        <v>512</v>
      </c>
      <c r="DU279" s="548" t="s">
        <v>512</v>
      </c>
      <c r="DX279" s="548" t="s">
        <v>512</v>
      </c>
      <c r="EA279" s="575" t="s">
        <v>512</v>
      </c>
      <c r="ED279" s="512" t="s">
        <v>512</v>
      </c>
      <c r="EG279" s="512" t="s">
        <v>512</v>
      </c>
      <c r="EJ279" s="512" t="s">
        <v>512</v>
      </c>
      <c r="EM279" s="512" t="s">
        <v>512</v>
      </c>
      <c r="EP279" s="512" t="s">
        <v>512</v>
      </c>
      <c r="ES279" s="512" t="s">
        <v>512</v>
      </c>
      <c r="EV279" s="512" t="s">
        <v>512</v>
      </c>
      <c r="EY279" s="512" t="s">
        <v>512</v>
      </c>
      <c r="FB279" s="512" t="s">
        <v>512</v>
      </c>
      <c r="FE279" s="512" t="s">
        <v>512</v>
      </c>
      <c r="FH279" s="512" t="s">
        <v>512</v>
      </c>
      <c r="FK279" s="512" t="s">
        <v>512</v>
      </c>
      <c r="FN279" s="512" t="s">
        <v>512</v>
      </c>
      <c r="FQ279" s="512" t="s">
        <v>512</v>
      </c>
      <c r="FT279" s="512" t="s">
        <v>512</v>
      </c>
      <c r="FW279" s="512" t="s">
        <v>512</v>
      </c>
      <c r="FZ279" s="512" t="s">
        <v>512</v>
      </c>
      <c r="GC279" s="512" t="s">
        <v>512</v>
      </c>
      <c r="GF279" s="596" t="s">
        <v>512</v>
      </c>
      <c r="GI279" s="512" t="s">
        <v>512</v>
      </c>
      <c r="GL279" s="512" t="s">
        <v>512</v>
      </c>
      <c r="GO279" s="512" t="s">
        <v>512</v>
      </c>
      <c r="GR279" s="512" t="s">
        <v>512</v>
      </c>
      <c r="GU279" s="596" t="s">
        <v>512</v>
      </c>
      <c r="GX279" s="512" t="s">
        <v>512</v>
      </c>
      <c r="HA279" s="548" t="s">
        <v>512</v>
      </c>
      <c r="HD279" s="548" t="s">
        <v>512</v>
      </c>
      <c r="HG279" s="596" t="s">
        <v>512</v>
      </c>
      <c r="HJ279" s="596" t="s">
        <v>512</v>
      </c>
      <c r="HM279" s="596" t="s">
        <v>512</v>
      </c>
      <c r="HP279" s="668" t="s">
        <v>512</v>
      </c>
      <c r="HS279" s="668" t="s">
        <v>512</v>
      </c>
      <c r="HV279" s="668" t="s">
        <v>512</v>
      </c>
      <c r="IB279" s="535" t="s">
        <v>512</v>
      </c>
      <c r="IC279" s="536" t="s">
        <v>512</v>
      </c>
      <c r="ID279" s="536" t="s">
        <v>512</v>
      </c>
      <c r="IE279" s="536" t="b">
        <v>1</v>
      </c>
    </row>
    <row r="280" spans="66:239">
      <c r="BN280" s="511" t="s">
        <v>512</v>
      </c>
      <c r="CX280" s="511" t="s">
        <v>512</v>
      </c>
      <c r="DR280" s="548" t="s">
        <v>512</v>
      </c>
      <c r="DU280" s="548" t="s">
        <v>512</v>
      </c>
      <c r="DX280" s="548" t="s">
        <v>512</v>
      </c>
      <c r="EA280" s="575" t="s">
        <v>512</v>
      </c>
      <c r="ED280" s="512" t="s">
        <v>512</v>
      </c>
      <c r="EG280" s="512" t="s">
        <v>512</v>
      </c>
      <c r="EJ280" s="512" t="s">
        <v>512</v>
      </c>
      <c r="EM280" s="512" t="s">
        <v>512</v>
      </c>
      <c r="EP280" s="512" t="s">
        <v>512</v>
      </c>
      <c r="ES280" s="512" t="s">
        <v>512</v>
      </c>
      <c r="EV280" s="512" t="s">
        <v>512</v>
      </c>
      <c r="EY280" s="512" t="s">
        <v>512</v>
      </c>
      <c r="FB280" s="512" t="s">
        <v>512</v>
      </c>
      <c r="FE280" s="512" t="s">
        <v>512</v>
      </c>
      <c r="FH280" s="512" t="s">
        <v>512</v>
      </c>
      <c r="FK280" s="512" t="s">
        <v>512</v>
      </c>
      <c r="FN280" s="512" t="s">
        <v>512</v>
      </c>
      <c r="FQ280" s="512" t="s">
        <v>512</v>
      </c>
      <c r="FT280" s="512" t="s">
        <v>512</v>
      </c>
      <c r="FW280" s="512" t="s">
        <v>512</v>
      </c>
      <c r="FZ280" s="512" t="s">
        <v>512</v>
      </c>
      <c r="GC280" s="512" t="s">
        <v>512</v>
      </c>
      <c r="GF280" s="596" t="s">
        <v>512</v>
      </c>
      <c r="GI280" s="512" t="s">
        <v>512</v>
      </c>
      <c r="GL280" s="512" t="s">
        <v>512</v>
      </c>
      <c r="GO280" s="512" t="s">
        <v>512</v>
      </c>
      <c r="GR280" s="512" t="s">
        <v>512</v>
      </c>
      <c r="GU280" s="596" t="s">
        <v>512</v>
      </c>
      <c r="GX280" s="512" t="s">
        <v>512</v>
      </c>
      <c r="HA280" s="548" t="s">
        <v>512</v>
      </c>
      <c r="HD280" s="548" t="s">
        <v>512</v>
      </c>
      <c r="HG280" s="596" t="s">
        <v>512</v>
      </c>
      <c r="HJ280" s="596" t="s">
        <v>512</v>
      </c>
      <c r="HM280" s="596" t="s">
        <v>512</v>
      </c>
      <c r="HP280" s="668" t="s">
        <v>512</v>
      </c>
      <c r="HS280" s="668" t="s">
        <v>512</v>
      </c>
      <c r="HV280" s="668" t="s">
        <v>512</v>
      </c>
      <c r="IB280" s="535" t="s">
        <v>512</v>
      </c>
      <c r="IC280" s="536" t="s">
        <v>512</v>
      </c>
      <c r="ID280" s="536" t="s">
        <v>512</v>
      </c>
      <c r="IE280" s="536" t="b">
        <v>1</v>
      </c>
    </row>
    <row r="281" spans="66:239">
      <c r="BN281" s="511" t="s">
        <v>512</v>
      </c>
      <c r="CX281" s="511" t="s">
        <v>512</v>
      </c>
      <c r="DR281" s="548" t="s">
        <v>512</v>
      </c>
      <c r="DU281" s="548" t="s">
        <v>512</v>
      </c>
      <c r="DX281" s="548" t="s">
        <v>512</v>
      </c>
      <c r="EA281" s="575" t="s">
        <v>512</v>
      </c>
      <c r="ED281" s="512" t="s">
        <v>512</v>
      </c>
      <c r="EG281" s="512" t="s">
        <v>512</v>
      </c>
      <c r="EJ281" s="512" t="s">
        <v>512</v>
      </c>
      <c r="EM281" s="512" t="s">
        <v>512</v>
      </c>
      <c r="EP281" s="512" t="s">
        <v>512</v>
      </c>
      <c r="ES281" s="512" t="s">
        <v>512</v>
      </c>
      <c r="EV281" s="512" t="s">
        <v>512</v>
      </c>
      <c r="EY281" s="512" t="s">
        <v>512</v>
      </c>
      <c r="FB281" s="512" t="s">
        <v>512</v>
      </c>
      <c r="FE281" s="512" t="s">
        <v>512</v>
      </c>
      <c r="FH281" s="512" t="s">
        <v>512</v>
      </c>
      <c r="FK281" s="512" t="s">
        <v>512</v>
      </c>
      <c r="FN281" s="512" t="s">
        <v>512</v>
      </c>
      <c r="FQ281" s="512" t="s">
        <v>512</v>
      </c>
      <c r="FT281" s="512" t="s">
        <v>512</v>
      </c>
      <c r="FW281" s="512" t="s">
        <v>512</v>
      </c>
      <c r="FZ281" s="512" t="s">
        <v>512</v>
      </c>
      <c r="GC281" s="512" t="s">
        <v>512</v>
      </c>
      <c r="GF281" s="596" t="s">
        <v>512</v>
      </c>
      <c r="GI281" s="512" t="s">
        <v>512</v>
      </c>
      <c r="GL281" s="512" t="s">
        <v>512</v>
      </c>
      <c r="GO281" s="512" t="s">
        <v>512</v>
      </c>
      <c r="GR281" s="512" t="s">
        <v>512</v>
      </c>
      <c r="GU281" s="596" t="s">
        <v>512</v>
      </c>
      <c r="GX281" s="512" t="s">
        <v>512</v>
      </c>
      <c r="HA281" s="548" t="s">
        <v>512</v>
      </c>
      <c r="HD281" s="548" t="s">
        <v>512</v>
      </c>
      <c r="HG281" s="596" t="s">
        <v>512</v>
      </c>
      <c r="HJ281" s="596" t="s">
        <v>512</v>
      </c>
      <c r="HM281" s="596" t="s">
        <v>512</v>
      </c>
      <c r="HP281" s="668" t="s">
        <v>512</v>
      </c>
      <c r="HS281" s="668" t="s">
        <v>512</v>
      </c>
      <c r="HV281" s="668" t="s">
        <v>512</v>
      </c>
      <c r="IB281" s="535" t="s">
        <v>512</v>
      </c>
      <c r="IC281" s="536" t="s">
        <v>512</v>
      </c>
      <c r="ID281" s="536" t="s">
        <v>512</v>
      </c>
      <c r="IE281" s="536" t="b">
        <v>1</v>
      </c>
    </row>
    <row r="282" spans="66:239">
      <c r="BN282" s="511" t="s">
        <v>512</v>
      </c>
      <c r="CX282" s="511" t="s">
        <v>512</v>
      </c>
      <c r="DR282" s="548" t="s">
        <v>512</v>
      </c>
      <c r="DU282" s="548" t="s">
        <v>512</v>
      </c>
      <c r="DX282" s="548" t="s">
        <v>512</v>
      </c>
      <c r="EA282" s="575" t="s">
        <v>512</v>
      </c>
      <c r="ED282" s="512" t="s">
        <v>512</v>
      </c>
      <c r="EG282" s="512" t="s">
        <v>512</v>
      </c>
      <c r="EJ282" s="512" t="s">
        <v>512</v>
      </c>
      <c r="EM282" s="512" t="s">
        <v>512</v>
      </c>
      <c r="EP282" s="512" t="s">
        <v>512</v>
      </c>
      <c r="ES282" s="512" t="s">
        <v>512</v>
      </c>
      <c r="EV282" s="512" t="s">
        <v>512</v>
      </c>
      <c r="EY282" s="512" t="s">
        <v>512</v>
      </c>
      <c r="FB282" s="512" t="s">
        <v>512</v>
      </c>
      <c r="FE282" s="512" t="s">
        <v>512</v>
      </c>
      <c r="FH282" s="512" t="s">
        <v>512</v>
      </c>
      <c r="FK282" s="512" t="s">
        <v>512</v>
      </c>
      <c r="FN282" s="512" t="s">
        <v>512</v>
      </c>
      <c r="FQ282" s="512" t="s">
        <v>512</v>
      </c>
      <c r="FT282" s="512" t="s">
        <v>512</v>
      </c>
      <c r="FW282" s="512" t="s">
        <v>512</v>
      </c>
      <c r="FZ282" s="512" t="s">
        <v>512</v>
      </c>
      <c r="GC282" s="512" t="s">
        <v>512</v>
      </c>
      <c r="GF282" s="596" t="s">
        <v>512</v>
      </c>
      <c r="GI282" s="512" t="s">
        <v>512</v>
      </c>
      <c r="GL282" s="512" t="s">
        <v>512</v>
      </c>
      <c r="GO282" s="512" t="s">
        <v>512</v>
      </c>
      <c r="GR282" s="512" t="s">
        <v>512</v>
      </c>
      <c r="GU282" s="596" t="s">
        <v>512</v>
      </c>
      <c r="GX282" s="512" t="s">
        <v>512</v>
      </c>
      <c r="HA282" s="548" t="s">
        <v>512</v>
      </c>
      <c r="HD282" s="548" t="s">
        <v>512</v>
      </c>
      <c r="HG282" s="596" t="s">
        <v>512</v>
      </c>
      <c r="HJ282" s="596" t="s">
        <v>512</v>
      </c>
      <c r="HM282" s="596" t="s">
        <v>512</v>
      </c>
      <c r="HP282" s="668" t="s">
        <v>512</v>
      </c>
      <c r="HS282" s="668" t="s">
        <v>512</v>
      </c>
      <c r="HV282" s="668" t="s">
        <v>512</v>
      </c>
      <c r="IB282" s="535" t="s">
        <v>512</v>
      </c>
      <c r="IC282" s="536" t="s">
        <v>512</v>
      </c>
      <c r="ID282" s="536" t="s">
        <v>512</v>
      </c>
      <c r="IE282" s="536" t="b">
        <v>1</v>
      </c>
    </row>
    <row r="283" spans="66:239">
      <c r="BN283" s="511" t="s">
        <v>512</v>
      </c>
      <c r="CX283" s="511" t="s">
        <v>512</v>
      </c>
      <c r="DR283" s="548" t="s">
        <v>512</v>
      </c>
      <c r="DU283" s="548" t="s">
        <v>512</v>
      </c>
      <c r="DX283" s="548" t="s">
        <v>512</v>
      </c>
      <c r="EA283" s="575" t="s">
        <v>512</v>
      </c>
      <c r="ED283" s="512" t="s">
        <v>512</v>
      </c>
      <c r="EG283" s="512" t="s">
        <v>512</v>
      </c>
      <c r="EJ283" s="512" t="s">
        <v>512</v>
      </c>
      <c r="EM283" s="512" t="s">
        <v>512</v>
      </c>
      <c r="EP283" s="512" t="s">
        <v>512</v>
      </c>
      <c r="ES283" s="512" t="s">
        <v>512</v>
      </c>
      <c r="EV283" s="512" t="s">
        <v>512</v>
      </c>
      <c r="EY283" s="512" t="s">
        <v>512</v>
      </c>
      <c r="FB283" s="512" t="s">
        <v>512</v>
      </c>
      <c r="FE283" s="512" t="s">
        <v>512</v>
      </c>
      <c r="FH283" s="512" t="s">
        <v>512</v>
      </c>
      <c r="FK283" s="512" t="s">
        <v>512</v>
      </c>
      <c r="FN283" s="512" t="s">
        <v>512</v>
      </c>
      <c r="FQ283" s="512" t="s">
        <v>512</v>
      </c>
      <c r="FT283" s="512" t="s">
        <v>512</v>
      </c>
      <c r="FW283" s="512" t="s">
        <v>512</v>
      </c>
      <c r="FZ283" s="512" t="s">
        <v>512</v>
      </c>
      <c r="GC283" s="512" t="s">
        <v>512</v>
      </c>
      <c r="GF283" s="596" t="s">
        <v>512</v>
      </c>
      <c r="GI283" s="512" t="s">
        <v>512</v>
      </c>
      <c r="GL283" s="512" t="s">
        <v>512</v>
      </c>
      <c r="GO283" s="512" t="s">
        <v>512</v>
      </c>
      <c r="GR283" s="512" t="s">
        <v>512</v>
      </c>
      <c r="GU283" s="596" t="s">
        <v>512</v>
      </c>
      <c r="GX283" s="512" t="s">
        <v>512</v>
      </c>
      <c r="HA283" s="548" t="s">
        <v>512</v>
      </c>
      <c r="HD283" s="548" t="s">
        <v>512</v>
      </c>
      <c r="HG283" s="596" t="s">
        <v>512</v>
      </c>
      <c r="HJ283" s="596" t="s">
        <v>512</v>
      </c>
      <c r="HM283" s="596" t="s">
        <v>512</v>
      </c>
      <c r="HP283" s="668" t="s">
        <v>512</v>
      </c>
      <c r="HS283" s="668" t="s">
        <v>512</v>
      </c>
      <c r="HV283" s="668" t="s">
        <v>512</v>
      </c>
      <c r="IB283" s="535" t="s">
        <v>512</v>
      </c>
      <c r="IC283" s="536" t="s">
        <v>512</v>
      </c>
      <c r="ID283" s="536" t="s">
        <v>512</v>
      </c>
      <c r="IE283" s="536" t="b">
        <v>1</v>
      </c>
    </row>
    <row r="284" spans="66:239">
      <c r="BN284" s="511" t="s">
        <v>512</v>
      </c>
      <c r="CX284" s="511" t="s">
        <v>512</v>
      </c>
      <c r="DR284" s="548" t="s">
        <v>512</v>
      </c>
      <c r="DU284" s="548" t="s">
        <v>512</v>
      </c>
      <c r="DX284" s="548" t="s">
        <v>512</v>
      </c>
      <c r="EA284" s="575" t="s">
        <v>512</v>
      </c>
      <c r="ED284" s="512" t="s">
        <v>512</v>
      </c>
      <c r="EG284" s="512" t="s">
        <v>512</v>
      </c>
      <c r="EJ284" s="512" t="s">
        <v>512</v>
      </c>
      <c r="EM284" s="512" t="s">
        <v>512</v>
      </c>
      <c r="EP284" s="512" t="s">
        <v>512</v>
      </c>
      <c r="ES284" s="512" t="s">
        <v>512</v>
      </c>
      <c r="EV284" s="512" t="s">
        <v>512</v>
      </c>
      <c r="EY284" s="512" t="s">
        <v>512</v>
      </c>
      <c r="FB284" s="512" t="s">
        <v>512</v>
      </c>
      <c r="FE284" s="512" t="s">
        <v>512</v>
      </c>
      <c r="FH284" s="512" t="s">
        <v>512</v>
      </c>
      <c r="FK284" s="512" t="s">
        <v>512</v>
      </c>
      <c r="FN284" s="512" t="s">
        <v>512</v>
      </c>
      <c r="FQ284" s="512" t="s">
        <v>512</v>
      </c>
      <c r="FT284" s="512" t="s">
        <v>512</v>
      </c>
      <c r="FW284" s="512" t="s">
        <v>512</v>
      </c>
      <c r="FZ284" s="512" t="s">
        <v>512</v>
      </c>
      <c r="GC284" s="512" t="s">
        <v>512</v>
      </c>
      <c r="GF284" s="596" t="s">
        <v>512</v>
      </c>
      <c r="GI284" s="512" t="s">
        <v>512</v>
      </c>
      <c r="GL284" s="512" t="s">
        <v>512</v>
      </c>
      <c r="GO284" s="512" t="s">
        <v>512</v>
      </c>
      <c r="GR284" s="512" t="s">
        <v>512</v>
      </c>
      <c r="GU284" s="596" t="s">
        <v>512</v>
      </c>
      <c r="GX284" s="512" t="s">
        <v>512</v>
      </c>
      <c r="HA284" s="548" t="s">
        <v>512</v>
      </c>
      <c r="HD284" s="548" t="s">
        <v>512</v>
      </c>
      <c r="HG284" s="596" t="s">
        <v>512</v>
      </c>
      <c r="HJ284" s="596" t="s">
        <v>512</v>
      </c>
      <c r="HM284" s="596" t="s">
        <v>512</v>
      </c>
      <c r="HP284" s="668" t="s">
        <v>512</v>
      </c>
      <c r="HS284" s="668" t="s">
        <v>512</v>
      </c>
      <c r="HV284" s="668" t="s">
        <v>512</v>
      </c>
      <c r="IB284" s="535" t="s">
        <v>512</v>
      </c>
      <c r="IC284" s="536" t="s">
        <v>512</v>
      </c>
      <c r="ID284" s="536" t="s">
        <v>512</v>
      </c>
      <c r="IE284" s="536" t="b">
        <v>1</v>
      </c>
    </row>
    <row r="285" spans="66:239">
      <c r="BN285" s="511" t="s">
        <v>512</v>
      </c>
      <c r="CX285" s="511" t="s">
        <v>512</v>
      </c>
      <c r="DR285" s="548" t="s">
        <v>512</v>
      </c>
      <c r="DU285" s="548" t="s">
        <v>512</v>
      </c>
      <c r="DX285" s="548" t="s">
        <v>512</v>
      </c>
      <c r="EA285" s="575" t="s">
        <v>512</v>
      </c>
      <c r="ED285" s="512" t="s">
        <v>512</v>
      </c>
      <c r="EG285" s="512" t="s">
        <v>512</v>
      </c>
      <c r="EJ285" s="512" t="s">
        <v>512</v>
      </c>
      <c r="EM285" s="512" t="s">
        <v>512</v>
      </c>
      <c r="EP285" s="512" t="s">
        <v>512</v>
      </c>
      <c r="ES285" s="512" t="s">
        <v>512</v>
      </c>
      <c r="EV285" s="512" t="s">
        <v>512</v>
      </c>
      <c r="EY285" s="512" t="s">
        <v>512</v>
      </c>
      <c r="FB285" s="512" t="s">
        <v>512</v>
      </c>
      <c r="FE285" s="512" t="s">
        <v>512</v>
      </c>
      <c r="FH285" s="512" t="s">
        <v>512</v>
      </c>
      <c r="FK285" s="512" t="s">
        <v>512</v>
      </c>
      <c r="FN285" s="512" t="s">
        <v>512</v>
      </c>
      <c r="FQ285" s="512" t="s">
        <v>512</v>
      </c>
      <c r="FT285" s="512" t="s">
        <v>512</v>
      </c>
      <c r="FW285" s="512" t="s">
        <v>512</v>
      </c>
      <c r="FZ285" s="512" t="s">
        <v>512</v>
      </c>
      <c r="GC285" s="512" t="s">
        <v>512</v>
      </c>
      <c r="GF285" s="596" t="s">
        <v>512</v>
      </c>
      <c r="GI285" s="512" t="s">
        <v>512</v>
      </c>
      <c r="GL285" s="512" t="s">
        <v>512</v>
      </c>
      <c r="GO285" s="512" t="s">
        <v>512</v>
      </c>
      <c r="GR285" s="512" t="s">
        <v>512</v>
      </c>
      <c r="GU285" s="596" t="s">
        <v>512</v>
      </c>
      <c r="GX285" s="512" t="s">
        <v>512</v>
      </c>
      <c r="HA285" s="548" t="s">
        <v>512</v>
      </c>
      <c r="HD285" s="548" t="s">
        <v>512</v>
      </c>
      <c r="HG285" s="596" t="s">
        <v>512</v>
      </c>
      <c r="HJ285" s="596" t="s">
        <v>512</v>
      </c>
      <c r="HM285" s="596" t="s">
        <v>512</v>
      </c>
      <c r="HP285" s="668" t="s">
        <v>512</v>
      </c>
      <c r="HS285" s="668" t="s">
        <v>512</v>
      </c>
      <c r="HV285" s="668" t="s">
        <v>512</v>
      </c>
      <c r="IB285" s="535" t="s">
        <v>512</v>
      </c>
      <c r="IC285" s="536" t="s">
        <v>512</v>
      </c>
      <c r="ID285" s="536" t="s">
        <v>512</v>
      </c>
      <c r="IE285" s="536" t="b">
        <v>1</v>
      </c>
    </row>
    <row r="286" spans="66:239">
      <c r="BN286" s="511" t="s">
        <v>512</v>
      </c>
      <c r="CX286" s="511" t="s">
        <v>512</v>
      </c>
      <c r="DR286" s="548" t="s">
        <v>512</v>
      </c>
      <c r="DU286" s="548" t="s">
        <v>512</v>
      </c>
      <c r="DX286" s="548" t="s">
        <v>512</v>
      </c>
      <c r="EA286" s="575" t="s">
        <v>512</v>
      </c>
      <c r="ED286" s="512" t="s">
        <v>512</v>
      </c>
      <c r="EG286" s="512" t="s">
        <v>512</v>
      </c>
      <c r="EJ286" s="512" t="s">
        <v>512</v>
      </c>
      <c r="EM286" s="512" t="s">
        <v>512</v>
      </c>
      <c r="EP286" s="512" t="s">
        <v>512</v>
      </c>
      <c r="ES286" s="512" t="s">
        <v>512</v>
      </c>
      <c r="EV286" s="512" t="s">
        <v>512</v>
      </c>
      <c r="EY286" s="512" t="s">
        <v>512</v>
      </c>
      <c r="FB286" s="512" t="s">
        <v>512</v>
      </c>
      <c r="FE286" s="512" t="s">
        <v>512</v>
      </c>
      <c r="FH286" s="512" t="s">
        <v>512</v>
      </c>
      <c r="FK286" s="512" t="s">
        <v>512</v>
      </c>
      <c r="FN286" s="512" t="s">
        <v>512</v>
      </c>
      <c r="FQ286" s="512" t="s">
        <v>512</v>
      </c>
      <c r="FT286" s="512" t="s">
        <v>512</v>
      </c>
      <c r="FW286" s="512" t="s">
        <v>512</v>
      </c>
      <c r="FZ286" s="512" t="s">
        <v>512</v>
      </c>
      <c r="GC286" s="512" t="s">
        <v>512</v>
      </c>
      <c r="GF286" s="596" t="s">
        <v>512</v>
      </c>
      <c r="GI286" s="512" t="s">
        <v>512</v>
      </c>
      <c r="GL286" s="512" t="s">
        <v>512</v>
      </c>
      <c r="GO286" s="512" t="s">
        <v>512</v>
      </c>
      <c r="GR286" s="512" t="s">
        <v>512</v>
      </c>
      <c r="GU286" s="596" t="s">
        <v>512</v>
      </c>
      <c r="GX286" s="512" t="s">
        <v>512</v>
      </c>
      <c r="HA286" s="548" t="s">
        <v>512</v>
      </c>
      <c r="HD286" s="548" t="s">
        <v>512</v>
      </c>
      <c r="HG286" s="596" t="s">
        <v>512</v>
      </c>
      <c r="HJ286" s="596" t="s">
        <v>512</v>
      </c>
      <c r="HM286" s="596" t="s">
        <v>512</v>
      </c>
      <c r="HP286" s="668" t="s">
        <v>512</v>
      </c>
      <c r="HS286" s="668" t="s">
        <v>512</v>
      </c>
      <c r="HV286" s="668" t="s">
        <v>512</v>
      </c>
      <c r="IB286" s="535" t="s">
        <v>512</v>
      </c>
      <c r="IC286" s="536" t="s">
        <v>512</v>
      </c>
      <c r="ID286" s="536" t="s">
        <v>512</v>
      </c>
      <c r="IE286" s="536" t="b">
        <v>1</v>
      </c>
    </row>
    <row r="287" spans="66:239">
      <c r="BN287" s="511" t="s">
        <v>512</v>
      </c>
      <c r="CX287" s="511" t="s">
        <v>512</v>
      </c>
      <c r="DR287" s="548" t="s">
        <v>512</v>
      </c>
      <c r="DU287" s="548" t="s">
        <v>512</v>
      </c>
      <c r="DX287" s="548" t="s">
        <v>512</v>
      </c>
      <c r="EA287" s="575" t="s">
        <v>512</v>
      </c>
      <c r="ED287" s="512" t="s">
        <v>512</v>
      </c>
      <c r="EG287" s="512" t="s">
        <v>512</v>
      </c>
      <c r="EJ287" s="512" t="s">
        <v>512</v>
      </c>
      <c r="EM287" s="512" t="s">
        <v>512</v>
      </c>
      <c r="EP287" s="512" t="s">
        <v>512</v>
      </c>
      <c r="ES287" s="512" t="s">
        <v>512</v>
      </c>
      <c r="EV287" s="512" t="s">
        <v>512</v>
      </c>
      <c r="EY287" s="512" t="s">
        <v>512</v>
      </c>
      <c r="FB287" s="512" t="s">
        <v>512</v>
      </c>
      <c r="FE287" s="512" t="s">
        <v>512</v>
      </c>
      <c r="FH287" s="512" t="s">
        <v>512</v>
      </c>
      <c r="FK287" s="512" t="s">
        <v>512</v>
      </c>
      <c r="FN287" s="512" t="s">
        <v>512</v>
      </c>
      <c r="FQ287" s="512" t="s">
        <v>512</v>
      </c>
      <c r="FT287" s="512" t="s">
        <v>512</v>
      </c>
      <c r="FW287" s="512" t="s">
        <v>512</v>
      </c>
      <c r="FZ287" s="512" t="s">
        <v>512</v>
      </c>
      <c r="GC287" s="512" t="s">
        <v>512</v>
      </c>
      <c r="GF287" s="596" t="s">
        <v>512</v>
      </c>
      <c r="GI287" s="512" t="s">
        <v>512</v>
      </c>
      <c r="GL287" s="512" t="s">
        <v>512</v>
      </c>
      <c r="GO287" s="512" t="s">
        <v>512</v>
      </c>
      <c r="GR287" s="512" t="s">
        <v>512</v>
      </c>
      <c r="GU287" s="596" t="s">
        <v>512</v>
      </c>
      <c r="GX287" s="512" t="s">
        <v>512</v>
      </c>
      <c r="HA287" s="548" t="s">
        <v>512</v>
      </c>
      <c r="HD287" s="548" t="s">
        <v>512</v>
      </c>
      <c r="HG287" s="596" t="s">
        <v>512</v>
      </c>
      <c r="HJ287" s="596" t="s">
        <v>512</v>
      </c>
      <c r="HM287" s="596" t="s">
        <v>512</v>
      </c>
      <c r="HP287" s="668" t="s">
        <v>512</v>
      </c>
      <c r="HS287" s="668" t="s">
        <v>512</v>
      </c>
      <c r="HV287" s="668" t="s">
        <v>512</v>
      </c>
      <c r="IB287" s="535" t="s">
        <v>512</v>
      </c>
      <c r="IC287" s="536" t="s">
        <v>512</v>
      </c>
      <c r="ID287" s="536" t="s">
        <v>512</v>
      </c>
      <c r="IE287" s="536" t="b">
        <v>1</v>
      </c>
    </row>
    <row r="288" spans="66:239">
      <c r="BN288" s="511" t="s">
        <v>512</v>
      </c>
      <c r="CX288" s="511" t="s">
        <v>512</v>
      </c>
      <c r="DR288" s="548" t="s">
        <v>512</v>
      </c>
      <c r="DU288" s="548" t="s">
        <v>512</v>
      </c>
      <c r="DX288" s="548" t="s">
        <v>512</v>
      </c>
      <c r="EA288" s="575" t="s">
        <v>512</v>
      </c>
      <c r="ED288" s="512" t="s">
        <v>512</v>
      </c>
      <c r="EG288" s="512" t="s">
        <v>512</v>
      </c>
      <c r="EJ288" s="512" t="s">
        <v>512</v>
      </c>
      <c r="EM288" s="512" t="s">
        <v>512</v>
      </c>
      <c r="EP288" s="512" t="s">
        <v>512</v>
      </c>
      <c r="ES288" s="512" t="s">
        <v>512</v>
      </c>
      <c r="EV288" s="512" t="s">
        <v>512</v>
      </c>
      <c r="EY288" s="512" t="s">
        <v>512</v>
      </c>
      <c r="FB288" s="512" t="s">
        <v>512</v>
      </c>
      <c r="FE288" s="512" t="s">
        <v>512</v>
      </c>
      <c r="FH288" s="512" t="s">
        <v>512</v>
      </c>
      <c r="FK288" s="512" t="s">
        <v>512</v>
      </c>
      <c r="FN288" s="512" t="s">
        <v>512</v>
      </c>
      <c r="FQ288" s="512" t="s">
        <v>512</v>
      </c>
      <c r="FT288" s="512" t="s">
        <v>512</v>
      </c>
      <c r="FW288" s="512" t="s">
        <v>512</v>
      </c>
      <c r="FZ288" s="512" t="s">
        <v>512</v>
      </c>
      <c r="GC288" s="512" t="s">
        <v>512</v>
      </c>
      <c r="GF288" s="596" t="s">
        <v>512</v>
      </c>
      <c r="GI288" s="512" t="s">
        <v>512</v>
      </c>
      <c r="GL288" s="512" t="s">
        <v>512</v>
      </c>
      <c r="GO288" s="512" t="s">
        <v>512</v>
      </c>
      <c r="GR288" s="512" t="s">
        <v>512</v>
      </c>
      <c r="GU288" s="596" t="s">
        <v>512</v>
      </c>
      <c r="GX288" s="512" t="s">
        <v>512</v>
      </c>
      <c r="HA288" s="548" t="s">
        <v>512</v>
      </c>
      <c r="HD288" s="548" t="s">
        <v>512</v>
      </c>
      <c r="HG288" s="596" t="s">
        <v>512</v>
      </c>
      <c r="HJ288" s="596" t="s">
        <v>512</v>
      </c>
      <c r="HM288" s="596" t="s">
        <v>512</v>
      </c>
      <c r="HP288" s="668" t="s">
        <v>512</v>
      </c>
      <c r="HS288" s="668" t="s">
        <v>512</v>
      </c>
      <c r="HV288" s="668" t="s">
        <v>512</v>
      </c>
      <c r="IB288" s="535" t="s">
        <v>512</v>
      </c>
      <c r="IC288" s="536" t="s">
        <v>512</v>
      </c>
      <c r="ID288" s="536" t="s">
        <v>512</v>
      </c>
      <c r="IE288" s="536" t="b">
        <v>1</v>
      </c>
    </row>
    <row r="289" spans="66:239">
      <c r="BN289" s="511" t="s">
        <v>512</v>
      </c>
      <c r="CX289" s="511" t="s">
        <v>512</v>
      </c>
      <c r="DR289" s="548" t="s">
        <v>512</v>
      </c>
      <c r="DU289" s="548" t="s">
        <v>512</v>
      </c>
      <c r="DX289" s="548" t="s">
        <v>512</v>
      </c>
      <c r="EA289" s="575" t="s">
        <v>512</v>
      </c>
      <c r="ED289" s="512" t="s">
        <v>512</v>
      </c>
      <c r="EG289" s="512" t="s">
        <v>512</v>
      </c>
      <c r="EJ289" s="512" t="s">
        <v>512</v>
      </c>
      <c r="EM289" s="512" t="s">
        <v>512</v>
      </c>
      <c r="EP289" s="512" t="s">
        <v>512</v>
      </c>
      <c r="ES289" s="512" t="s">
        <v>512</v>
      </c>
      <c r="EV289" s="512" t="s">
        <v>512</v>
      </c>
      <c r="EY289" s="512" t="s">
        <v>512</v>
      </c>
      <c r="FB289" s="512" t="s">
        <v>512</v>
      </c>
      <c r="FE289" s="512" t="s">
        <v>512</v>
      </c>
      <c r="FH289" s="512" t="s">
        <v>512</v>
      </c>
      <c r="FK289" s="512" t="s">
        <v>512</v>
      </c>
      <c r="FN289" s="512" t="s">
        <v>512</v>
      </c>
      <c r="FQ289" s="512" t="s">
        <v>512</v>
      </c>
      <c r="FT289" s="512" t="s">
        <v>512</v>
      </c>
      <c r="FW289" s="512" t="s">
        <v>512</v>
      </c>
      <c r="FZ289" s="512" t="s">
        <v>512</v>
      </c>
      <c r="GC289" s="512" t="s">
        <v>512</v>
      </c>
      <c r="GF289" s="596" t="s">
        <v>512</v>
      </c>
      <c r="GI289" s="512" t="s">
        <v>512</v>
      </c>
      <c r="GL289" s="512" t="s">
        <v>512</v>
      </c>
      <c r="GO289" s="512" t="s">
        <v>512</v>
      </c>
      <c r="GR289" s="512" t="s">
        <v>512</v>
      </c>
      <c r="GU289" s="596" t="s">
        <v>512</v>
      </c>
      <c r="GX289" s="512" t="s">
        <v>512</v>
      </c>
      <c r="HA289" s="548" t="s">
        <v>512</v>
      </c>
      <c r="HD289" s="548" t="s">
        <v>512</v>
      </c>
      <c r="HG289" s="596" t="s">
        <v>512</v>
      </c>
      <c r="HJ289" s="596" t="s">
        <v>512</v>
      </c>
      <c r="HM289" s="596" t="s">
        <v>512</v>
      </c>
      <c r="HP289" s="668" t="s">
        <v>512</v>
      </c>
      <c r="HS289" s="668" t="s">
        <v>512</v>
      </c>
      <c r="HV289" s="668" t="s">
        <v>512</v>
      </c>
      <c r="IB289" s="535" t="s">
        <v>512</v>
      </c>
      <c r="IC289" s="536" t="s">
        <v>512</v>
      </c>
      <c r="ID289" s="536" t="s">
        <v>512</v>
      </c>
      <c r="IE289" s="536" t="b">
        <v>1</v>
      </c>
    </row>
    <row r="290" spans="66:239">
      <c r="BN290" s="511" t="s">
        <v>512</v>
      </c>
      <c r="CX290" s="511" t="s">
        <v>512</v>
      </c>
      <c r="DR290" s="548" t="s">
        <v>512</v>
      </c>
      <c r="DU290" s="548" t="s">
        <v>512</v>
      </c>
      <c r="DX290" s="548" t="s">
        <v>512</v>
      </c>
      <c r="EA290" s="575" t="s">
        <v>512</v>
      </c>
      <c r="ED290" s="512" t="s">
        <v>512</v>
      </c>
      <c r="EG290" s="512" t="s">
        <v>512</v>
      </c>
      <c r="EJ290" s="512" t="s">
        <v>512</v>
      </c>
      <c r="EM290" s="512" t="s">
        <v>512</v>
      </c>
      <c r="EP290" s="512" t="s">
        <v>512</v>
      </c>
      <c r="ES290" s="512" t="s">
        <v>512</v>
      </c>
      <c r="EV290" s="512" t="s">
        <v>512</v>
      </c>
      <c r="EY290" s="512" t="s">
        <v>512</v>
      </c>
      <c r="FB290" s="512" t="s">
        <v>512</v>
      </c>
      <c r="FE290" s="512" t="s">
        <v>512</v>
      </c>
      <c r="FH290" s="512" t="s">
        <v>512</v>
      </c>
      <c r="FK290" s="512" t="s">
        <v>512</v>
      </c>
      <c r="FN290" s="512" t="s">
        <v>512</v>
      </c>
      <c r="FQ290" s="512" t="s">
        <v>512</v>
      </c>
      <c r="FT290" s="512" t="s">
        <v>512</v>
      </c>
      <c r="FW290" s="512" t="s">
        <v>512</v>
      </c>
      <c r="FZ290" s="512" t="s">
        <v>512</v>
      </c>
      <c r="GC290" s="512" t="s">
        <v>512</v>
      </c>
      <c r="GF290" s="596" t="s">
        <v>512</v>
      </c>
      <c r="GI290" s="512" t="s">
        <v>512</v>
      </c>
      <c r="GL290" s="512" t="s">
        <v>512</v>
      </c>
      <c r="GO290" s="512" t="s">
        <v>512</v>
      </c>
      <c r="GR290" s="512" t="s">
        <v>512</v>
      </c>
      <c r="GU290" s="596" t="s">
        <v>512</v>
      </c>
      <c r="GX290" s="512" t="s">
        <v>512</v>
      </c>
      <c r="HA290" s="548" t="s">
        <v>512</v>
      </c>
      <c r="HD290" s="548" t="s">
        <v>512</v>
      </c>
      <c r="HG290" s="596" t="s">
        <v>512</v>
      </c>
      <c r="HJ290" s="596" t="s">
        <v>512</v>
      </c>
      <c r="HM290" s="596" t="s">
        <v>512</v>
      </c>
      <c r="HP290" s="668" t="s">
        <v>512</v>
      </c>
      <c r="HS290" s="668" t="s">
        <v>512</v>
      </c>
      <c r="HV290" s="668" t="s">
        <v>512</v>
      </c>
      <c r="IB290" s="535" t="s">
        <v>512</v>
      </c>
      <c r="IC290" s="536" t="s">
        <v>512</v>
      </c>
      <c r="ID290" s="536" t="s">
        <v>512</v>
      </c>
      <c r="IE290" s="536" t="b">
        <v>1</v>
      </c>
    </row>
    <row r="291" spans="66:239">
      <c r="BN291" s="511" t="s">
        <v>512</v>
      </c>
      <c r="CX291" s="511" t="s">
        <v>512</v>
      </c>
      <c r="DR291" s="548" t="s">
        <v>512</v>
      </c>
      <c r="DU291" s="548" t="s">
        <v>512</v>
      </c>
      <c r="DX291" s="548" t="s">
        <v>512</v>
      </c>
      <c r="EA291" s="575" t="s">
        <v>512</v>
      </c>
      <c r="ED291" s="512" t="s">
        <v>512</v>
      </c>
      <c r="EG291" s="512" t="s">
        <v>512</v>
      </c>
      <c r="EJ291" s="512" t="s">
        <v>512</v>
      </c>
      <c r="EM291" s="512" t="s">
        <v>512</v>
      </c>
      <c r="EP291" s="512" t="s">
        <v>512</v>
      </c>
      <c r="ES291" s="512" t="s">
        <v>512</v>
      </c>
      <c r="EV291" s="512" t="s">
        <v>512</v>
      </c>
      <c r="EY291" s="512" t="s">
        <v>512</v>
      </c>
      <c r="FB291" s="512" t="s">
        <v>512</v>
      </c>
      <c r="FE291" s="512" t="s">
        <v>512</v>
      </c>
      <c r="FH291" s="512" t="s">
        <v>512</v>
      </c>
      <c r="FK291" s="512" t="s">
        <v>512</v>
      </c>
      <c r="FN291" s="512" t="s">
        <v>512</v>
      </c>
      <c r="FQ291" s="512" t="s">
        <v>512</v>
      </c>
      <c r="FT291" s="512" t="s">
        <v>512</v>
      </c>
      <c r="FW291" s="512" t="s">
        <v>512</v>
      </c>
      <c r="FZ291" s="512" t="s">
        <v>512</v>
      </c>
      <c r="GC291" s="512" t="s">
        <v>512</v>
      </c>
      <c r="GF291" s="596" t="s">
        <v>512</v>
      </c>
      <c r="GI291" s="512" t="s">
        <v>512</v>
      </c>
      <c r="GL291" s="512" t="s">
        <v>512</v>
      </c>
      <c r="GO291" s="512" t="s">
        <v>512</v>
      </c>
      <c r="GR291" s="512" t="s">
        <v>512</v>
      </c>
      <c r="GU291" s="596" t="s">
        <v>512</v>
      </c>
      <c r="GX291" s="512" t="s">
        <v>512</v>
      </c>
      <c r="HA291" s="548" t="s">
        <v>512</v>
      </c>
      <c r="HD291" s="548" t="s">
        <v>512</v>
      </c>
      <c r="HG291" s="596" t="s">
        <v>512</v>
      </c>
      <c r="HJ291" s="596" t="s">
        <v>512</v>
      </c>
      <c r="HM291" s="596" t="s">
        <v>512</v>
      </c>
      <c r="HP291" s="668" t="s">
        <v>512</v>
      </c>
      <c r="HS291" s="668" t="s">
        <v>512</v>
      </c>
      <c r="HV291" s="668" t="s">
        <v>512</v>
      </c>
      <c r="IB291" s="535" t="s">
        <v>512</v>
      </c>
      <c r="IC291" s="536" t="s">
        <v>512</v>
      </c>
      <c r="ID291" s="536" t="s">
        <v>512</v>
      </c>
      <c r="IE291" s="536" t="b">
        <v>1</v>
      </c>
    </row>
    <row r="292" spans="66:239">
      <c r="BN292" s="511" t="s">
        <v>512</v>
      </c>
      <c r="CX292" s="511" t="s">
        <v>512</v>
      </c>
      <c r="DR292" s="548" t="s">
        <v>512</v>
      </c>
      <c r="DU292" s="548" t="s">
        <v>512</v>
      </c>
      <c r="DX292" s="548" t="s">
        <v>512</v>
      </c>
      <c r="EA292" s="575" t="s">
        <v>512</v>
      </c>
      <c r="ED292" s="512" t="s">
        <v>512</v>
      </c>
      <c r="EG292" s="512" t="s">
        <v>512</v>
      </c>
      <c r="EJ292" s="512" t="s">
        <v>512</v>
      </c>
      <c r="EM292" s="512" t="s">
        <v>512</v>
      </c>
      <c r="EP292" s="512" t="s">
        <v>512</v>
      </c>
      <c r="ES292" s="512" t="s">
        <v>512</v>
      </c>
      <c r="EV292" s="512" t="s">
        <v>512</v>
      </c>
      <c r="EY292" s="512" t="s">
        <v>512</v>
      </c>
      <c r="FB292" s="512" t="s">
        <v>512</v>
      </c>
      <c r="FE292" s="512" t="s">
        <v>512</v>
      </c>
      <c r="FH292" s="512" t="s">
        <v>512</v>
      </c>
      <c r="FK292" s="512" t="s">
        <v>512</v>
      </c>
      <c r="FN292" s="512" t="s">
        <v>512</v>
      </c>
      <c r="FQ292" s="512" t="s">
        <v>512</v>
      </c>
      <c r="FT292" s="512" t="s">
        <v>512</v>
      </c>
      <c r="FW292" s="512" t="s">
        <v>512</v>
      </c>
      <c r="FZ292" s="512" t="s">
        <v>512</v>
      </c>
      <c r="GC292" s="512" t="s">
        <v>512</v>
      </c>
      <c r="GF292" s="596" t="s">
        <v>512</v>
      </c>
      <c r="GI292" s="512" t="s">
        <v>512</v>
      </c>
      <c r="GL292" s="512" t="s">
        <v>512</v>
      </c>
      <c r="GO292" s="512" t="s">
        <v>512</v>
      </c>
      <c r="GR292" s="512" t="s">
        <v>512</v>
      </c>
      <c r="GU292" s="596" t="s">
        <v>512</v>
      </c>
      <c r="GX292" s="512" t="s">
        <v>512</v>
      </c>
      <c r="HA292" s="548" t="s">
        <v>512</v>
      </c>
      <c r="HD292" s="548" t="s">
        <v>512</v>
      </c>
      <c r="HG292" s="596" t="s">
        <v>512</v>
      </c>
      <c r="HJ292" s="596" t="s">
        <v>512</v>
      </c>
      <c r="HM292" s="596" t="s">
        <v>512</v>
      </c>
      <c r="HP292" s="668" t="s">
        <v>512</v>
      </c>
      <c r="HS292" s="668" t="s">
        <v>512</v>
      </c>
      <c r="HV292" s="668" t="s">
        <v>512</v>
      </c>
      <c r="IB292" s="535" t="s">
        <v>512</v>
      </c>
      <c r="IC292" s="536" t="s">
        <v>512</v>
      </c>
      <c r="ID292" s="536" t="s">
        <v>512</v>
      </c>
      <c r="IE292" s="536" t="b">
        <v>1</v>
      </c>
    </row>
    <row r="293" spans="66:239">
      <c r="BN293" s="511" t="s">
        <v>512</v>
      </c>
      <c r="CX293" s="511" t="s">
        <v>512</v>
      </c>
      <c r="DR293" s="548" t="s">
        <v>512</v>
      </c>
      <c r="DU293" s="548" t="s">
        <v>512</v>
      </c>
      <c r="DX293" s="548" t="s">
        <v>512</v>
      </c>
      <c r="EA293" s="575" t="s">
        <v>512</v>
      </c>
      <c r="ED293" s="512" t="s">
        <v>512</v>
      </c>
      <c r="EG293" s="512" t="s">
        <v>512</v>
      </c>
      <c r="EJ293" s="512" t="s">
        <v>512</v>
      </c>
      <c r="EM293" s="512" t="s">
        <v>512</v>
      </c>
      <c r="EP293" s="512" t="s">
        <v>512</v>
      </c>
      <c r="ES293" s="512" t="s">
        <v>512</v>
      </c>
      <c r="EV293" s="512" t="s">
        <v>512</v>
      </c>
      <c r="EY293" s="512" t="s">
        <v>512</v>
      </c>
      <c r="FB293" s="512" t="s">
        <v>512</v>
      </c>
      <c r="FE293" s="512" t="s">
        <v>512</v>
      </c>
      <c r="FH293" s="512" t="s">
        <v>512</v>
      </c>
      <c r="FK293" s="512" t="s">
        <v>512</v>
      </c>
      <c r="FN293" s="512" t="s">
        <v>512</v>
      </c>
      <c r="FQ293" s="512" t="s">
        <v>512</v>
      </c>
      <c r="FT293" s="512" t="s">
        <v>512</v>
      </c>
      <c r="FW293" s="512" t="s">
        <v>512</v>
      </c>
      <c r="FZ293" s="512" t="s">
        <v>512</v>
      </c>
      <c r="GC293" s="512" t="s">
        <v>512</v>
      </c>
      <c r="GF293" s="596" t="s">
        <v>512</v>
      </c>
      <c r="GI293" s="512" t="s">
        <v>512</v>
      </c>
      <c r="GL293" s="512" t="s">
        <v>512</v>
      </c>
      <c r="GO293" s="512" t="s">
        <v>512</v>
      </c>
      <c r="GR293" s="512" t="s">
        <v>512</v>
      </c>
      <c r="GU293" s="596" t="s">
        <v>512</v>
      </c>
      <c r="GX293" s="512" t="s">
        <v>512</v>
      </c>
      <c r="HA293" s="548" t="s">
        <v>512</v>
      </c>
      <c r="HD293" s="548" t="s">
        <v>512</v>
      </c>
      <c r="HG293" s="596" t="s">
        <v>512</v>
      </c>
      <c r="HJ293" s="596" t="s">
        <v>512</v>
      </c>
      <c r="HM293" s="596" t="s">
        <v>512</v>
      </c>
      <c r="HP293" s="668" t="s">
        <v>512</v>
      </c>
      <c r="HS293" s="668" t="s">
        <v>512</v>
      </c>
      <c r="HV293" s="668" t="s">
        <v>512</v>
      </c>
      <c r="IB293" s="535" t="s">
        <v>512</v>
      </c>
      <c r="IC293" s="536" t="s">
        <v>512</v>
      </c>
      <c r="ID293" s="536" t="s">
        <v>512</v>
      </c>
      <c r="IE293" s="536" t="b">
        <v>1</v>
      </c>
    </row>
    <row r="294" spans="66:239">
      <c r="BN294" s="511" t="s">
        <v>512</v>
      </c>
      <c r="CX294" s="511" t="s">
        <v>512</v>
      </c>
      <c r="DR294" s="548" t="s">
        <v>512</v>
      </c>
      <c r="DU294" s="548" t="s">
        <v>512</v>
      </c>
      <c r="DX294" s="548" t="s">
        <v>512</v>
      </c>
      <c r="EA294" s="575" t="s">
        <v>512</v>
      </c>
      <c r="ED294" s="512" t="s">
        <v>512</v>
      </c>
      <c r="EG294" s="512" t="s">
        <v>512</v>
      </c>
      <c r="EJ294" s="512" t="s">
        <v>512</v>
      </c>
      <c r="EM294" s="512" t="s">
        <v>512</v>
      </c>
      <c r="EP294" s="512" t="s">
        <v>512</v>
      </c>
      <c r="ES294" s="512" t="s">
        <v>512</v>
      </c>
      <c r="EV294" s="512" t="s">
        <v>512</v>
      </c>
      <c r="EY294" s="512" t="s">
        <v>512</v>
      </c>
      <c r="FB294" s="512" t="s">
        <v>512</v>
      </c>
      <c r="FE294" s="512" t="s">
        <v>512</v>
      </c>
      <c r="FH294" s="512" t="s">
        <v>512</v>
      </c>
      <c r="FK294" s="512" t="s">
        <v>512</v>
      </c>
      <c r="FN294" s="512" t="s">
        <v>512</v>
      </c>
      <c r="FQ294" s="512" t="s">
        <v>512</v>
      </c>
      <c r="FT294" s="512" t="s">
        <v>512</v>
      </c>
      <c r="FW294" s="512" t="s">
        <v>512</v>
      </c>
      <c r="FZ294" s="512" t="s">
        <v>512</v>
      </c>
      <c r="GC294" s="512" t="s">
        <v>512</v>
      </c>
      <c r="GF294" s="596" t="s">
        <v>512</v>
      </c>
      <c r="GI294" s="512" t="s">
        <v>512</v>
      </c>
      <c r="GL294" s="512" t="s">
        <v>512</v>
      </c>
      <c r="GO294" s="512" t="s">
        <v>512</v>
      </c>
      <c r="GR294" s="512" t="s">
        <v>512</v>
      </c>
      <c r="GU294" s="596" t="s">
        <v>512</v>
      </c>
      <c r="GX294" s="512" t="s">
        <v>512</v>
      </c>
      <c r="HA294" s="548" t="s">
        <v>512</v>
      </c>
      <c r="HD294" s="548" t="s">
        <v>512</v>
      </c>
      <c r="HG294" s="596" t="s">
        <v>512</v>
      </c>
      <c r="HJ294" s="596" t="s">
        <v>512</v>
      </c>
      <c r="HM294" s="596" t="s">
        <v>512</v>
      </c>
      <c r="HP294" s="668" t="s">
        <v>512</v>
      </c>
      <c r="HS294" s="668" t="s">
        <v>512</v>
      </c>
      <c r="HV294" s="668" t="s">
        <v>512</v>
      </c>
      <c r="IB294" s="535" t="s">
        <v>512</v>
      </c>
      <c r="IC294" s="536" t="s">
        <v>512</v>
      </c>
      <c r="ID294" s="536" t="s">
        <v>512</v>
      </c>
      <c r="IE294" s="536" t="b">
        <v>1</v>
      </c>
    </row>
    <row r="295" spans="66:239">
      <c r="BN295" s="511" t="s">
        <v>512</v>
      </c>
      <c r="CX295" s="511" t="s">
        <v>512</v>
      </c>
      <c r="DR295" s="548" t="s">
        <v>512</v>
      </c>
      <c r="DU295" s="548" t="s">
        <v>512</v>
      </c>
      <c r="DX295" s="548" t="s">
        <v>512</v>
      </c>
      <c r="EA295" s="575" t="s">
        <v>512</v>
      </c>
      <c r="ED295" s="512" t="s">
        <v>512</v>
      </c>
      <c r="EG295" s="512" t="s">
        <v>512</v>
      </c>
      <c r="EJ295" s="512" t="s">
        <v>512</v>
      </c>
      <c r="EM295" s="512" t="s">
        <v>512</v>
      </c>
      <c r="EP295" s="512" t="s">
        <v>512</v>
      </c>
      <c r="ES295" s="512" t="s">
        <v>512</v>
      </c>
      <c r="EV295" s="512" t="s">
        <v>512</v>
      </c>
      <c r="EY295" s="512" t="s">
        <v>512</v>
      </c>
      <c r="FB295" s="512" t="s">
        <v>512</v>
      </c>
      <c r="FE295" s="512" t="s">
        <v>512</v>
      </c>
      <c r="FH295" s="512" t="s">
        <v>512</v>
      </c>
      <c r="FK295" s="512" t="s">
        <v>512</v>
      </c>
      <c r="FN295" s="512" t="s">
        <v>512</v>
      </c>
      <c r="FQ295" s="512" t="s">
        <v>512</v>
      </c>
      <c r="FT295" s="512" t="s">
        <v>512</v>
      </c>
      <c r="FW295" s="512" t="s">
        <v>512</v>
      </c>
      <c r="FZ295" s="512" t="s">
        <v>512</v>
      </c>
      <c r="GC295" s="512" t="s">
        <v>512</v>
      </c>
      <c r="GF295" s="596" t="s">
        <v>512</v>
      </c>
      <c r="GI295" s="512" t="s">
        <v>512</v>
      </c>
      <c r="GL295" s="512" t="s">
        <v>512</v>
      </c>
      <c r="GO295" s="512" t="s">
        <v>512</v>
      </c>
      <c r="GR295" s="512" t="s">
        <v>512</v>
      </c>
      <c r="GU295" s="596" t="s">
        <v>512</v>
      </c>
      <c r="GX295" s="512" t="s">
        <v>512</v>
      </c>
      <c r="HA295" s="548" t="s">
        <v>512</v>
      </c>
      <c r="HD295" s="548" t="s">
        <v>512</v>
      </c>
      <c r="HG295" s="596" t="s">
        <v>512</v>
      </c>
      <c r="HJ295" s="596" t="s">
        <v>512</v>
      </c>
      <c r="HM295" s="596" t="s">
        <v>512</v>
      </c>
      <c r="HP295" s="668" t="s">
        <v>512</v>
      </c>
      <c r="HS295" s="668" t="s">
        <v>512</v>
      </c>
      <c r="HV295" s="668" t="s">
        <v>512</v>
      </c>
      <c r="IB295" s="535" t="s">
        <v>512</v>
      </c>
      <c r="IC295" s="536" t="s">
        <v>512</v>
      </c>
      <c r="ID295" s="536" t="s">
        <v>512</v>
      </c>
      <c r="IE295" s="536" t="b">
        <v>1</v>
      </c>
    </row>
    <row r="296" spans="66:239">
      <c r="BN296" s="511" t="s">
        <v>512</v>
      </c>
      <c r="CX296" s="511" t="s">
        <v>512</v>
      </c>
      <c r="DR296" s="548" t="s">
        <v>512</v>
      </c>
      <c r="DU296" s="548" t="s">
        <v>512</v>
      </c>
      <c r="DX296" s="548" t="s">
        <v>512</v>
      </c>
      <c r="EA296" s="575" t="s">
        <v>512</v>
      </c>
      <c r="ED296" s="512" t="s">
        <v>512</v>
      </c>
      <c r="EG296" s="512" t="s">
        <v>512</v>
      </c>
      <c r="EJ296" s="512" t="s">
        <v>512</v>
      </c>
      <c r="EM296" s="512" t="s">
        <v>512</v>
      </c>
      <c r="EP296" s="512" t="s">
        <v>512</v>
      </c>
      <c r="ES296" s="512" t="s">
        <v>512</v>
      </c>
      <c r="EV296" s="512" t="s">
        <v>512</v>
      </c>
      <c r="EY296" s="512" t="s">
        <v>512</v>
      </c>
      <c r="FB296" s="512" t="s">
        <v>512</v>
      </c>
      <c r="FE296" s="512" t="s">
        <v>512</v>
      </c>
      <c r="FH296" s="512" t="s">
        <v>512</v>
      </c>
      <c r="FK296" s="512" t="s">
        <v>512</v>
      </c>
      <c r="FN296" s="512" t="s">
        <v>512</v>
      </c>
      <c r="FQ296" s="512" t="s">
        <v>512</v>
      </c>
      <c r="FT296" s="512" t="s">
        <v>512</v>
      </c>
      <c r="FW296" s="512" t="s">
        <v>512</v>
      </c>
      <c r="FZ296" s="512" t="s">
        <v>512</v>
      </c>
      <c r="GC296" s="512" t="s">
        <v>512</v>
      </c>
      <c r="GF296" s="596" t="s">
        <v>512</v>
      </c>
      <c r="GI296" s="512" t="s">
        <v>512</v>
      </c>
      <c r="GL296" s="512" t="s">
        <v>512</v>
      </c>
      <c r="GO296" s="512" t="s">
        <v>512</v>
      </c>
      <c r="GR296" s="512" t="s">
        <v>512</v>
      </c>
      <c r="GU296" s="596" t="s">
        <v>512</v>
      </c>
      <c r="GX296" s="512" t="s">
        <v>512</v>
      </c>
      <c r="HA296" s="548" t="s">
        <v>512</v>
      </c>
      <c r="HD296" s="548" t="s">
        <v>512</v>
      </c>
      <c r="HG296" s="596" t="s">
        <v>512</v>
      </c>
      <c r="HJ296" s="596" t="s">
        <v>512</v>
      </c>
      <c r="HM296" s="596" t="s">
        <v>512</v>
      </c>
      <c r="HP296" s="668" t="s">
        <v>512</v>
      </c>
      <c r="HS296" s="668" t="s">
        <v>512</v>
      </c>
      <c r="HV296" s="668" t="s">
        <v>512</v>
      </c>
      <c r="IB296" s="535" t="s">
        <v>512</v>
      </c>
      <c r="IC296" s="536" t="s">
        <v>512</v>
      </c>
      <c r="ID296" s="536" t="s">
        <v>512</v>
      </c>
      <c r="IE296" s="536" t="b">
        <v>1</v>
      </c>
    </row>
    <row r="297" spans="66:239">
      <c r="BN297" s="511" t="s">
        <v>512</v>
      </c>
      <c r="CX297" s="511" t="s">
        <v>512</v>
      </c>
      <c r="DR297" s="548" t="s">
        <v>512</v>
      </c>
      <c r="DU297" s="548" t="s">
        <v>512</v>
      </c>
      <c r="DX297" s="548" t="s">
        <v>512</v>
      </c>
      <c r="EA297" s="575" t="s">
        <v>512</v>
      </c>
      <c r="ED297" s="512" t="s">
        <v>512</v>
      </c>
      <c r="EG297" s="512" t="s">
        <v>512</v>
      </c>
      <c r="EJ297" s="512" t="s">
        <v>512</v>
      </c>
      <c r="EM297" s="512" t="s">
        <v>512</v>
      </c>
      <c r="EP297" s="512" t="s">
        <v>512</v>
      </c>
      <c r="ES297" s="512" t="s">
        <v>512</v>
      </c>
      <c r="EV297" s="512" t="s">
        <v>512</v>
      </c>
      <c r="EY297" s="512" t="s">
        <v>512</v>
      </c>
      <c r="FB297" s="512" t="s">
        <v>512</v>
      </c>
      <c r="FE297" s="512" t="s">
        <v>512</v>
      </c>
      <c r="FH297" s="512" t="s">
        <v>512</v>
      </c>
      <c r="FK297" s="512" t="s">
        <v>512</v>
      </c>
      <c r="FN297" s="512" t="s">
        <v>512</v>
      </c>
      <c r="FQ297" s="512" t="s">
        <v>512</v>
      </c>
      <c r="FT297" s="512" t="s">
        <v>512</v>
      </c>
      <c r="FW297" s="512" t="s">
        <v>512</v>
      </c>
      <c r="FZ297" s="512" t="s">
        <v>512</v>
      </c>
      <c r="GC297" s="512" t="s">
        <v>512</v>
      </c>
      <c r="GF297" s="596" t="s">
        <v>512</v>
      </c>
      <c r="GI297" s="512" t="s">
        <v>512</v>
      </c>
      <c r="GL297" s="512" t="s">
        <v>512</v>
      </c>
      <c r="GO297" s="512" t="s">
        <v>512</v>
      </c>
      <c r="GR297" s="512" t="s">
        <v>512</v>
      </c>
      <c r="GU297" s="596" t="s">
        <v>512</v>
      </c>
      <c r="GX297" s="512" t="s">
        <v>512</v>
      </c>
      <c r="HA297" s="548" t="s">
        <v>512</v>
      </c>
      <c r="HD297" s="548" t="s">
        <v>512</v>
      </c>
      <c r="HG297" s="596" t="s">
        <v>512</v>
      </c>
      <c r="HJ297" s="596" t="s">
        <v>512</v>
      </c>
      <c r="HM297" s="596" t="s">
        <v>512</v>
      </c>
      <c r="HP297" s="668" t="s">
        <v>512</v>
      </c>
      <c r="HS297" s="668" t="s">
        <v>512</v>
      </c>
      <c r="HV297" s="668" t="s">
        <v>512</v>
      </c>
      <c r="IB297" s="535" t="s">
        <v>512</v>
      </c>
      <c r="IC297" s="536" t="s">
        <v>512</v>
      </c>
      <c r="ID297" s="536" t="s">
        <v>512</v>
      </c>
      <c r="IE297" s="536" t="b">
        <v>1</v>
      </c>
    </row>
    <row r="298" spans="66:239">
      <c r="BN298" s="511" t="s">
        <v>512</v>
      </c>
      <c r="CX298" s="511" t="s">
        <v>512</v>
      </c>
      <c r="DR298" s="548" t="s">
        <v>512</v>
      </c>
      <c r="DU298" s="548" t="s">
        <v>512</v>
      </c>
      <c r="DX298" s="548" t="s">
        <v>512</v>
      </c>
      <c r="EA298" s="575" t="s">
        <v>512</v>
      </c>
      <c r="ED298" s="512" t="s">
        <v>512</v>
      </c>
      <c r="EG298" s="512" t="s">
        <v>512</v>
      </c>
      <c r="EJ298" s="512" t="s">
        <v>512</v>
      </c>
      <c r="EM298" s="512" t="s">
        <v>512</v>
      </c>
      <c r="EP298" s="512" t="s">
        <v>512</v>
      </c>
      <c r="ES298" s="512" t="s">
        <v>512</v>
      </c>
      <c r="EV298" s="512" t="s">
        <v>512</v>
      </c>
      <c r="EY298" s="512" t="s">
        <v>512</v>
      </c>
      <c r="FB298" s="512" t="s">
        <v>512</v>
      </c>
      <c r="FE298" s="512" t="s">
        <v>512</v>
      </c>
      <c r="FH298" s="512" t="s">
        <v>512</v>
      </c>
      <c r="FK298" s="512" t="s">
        <v>512</v>
      </c>
      <c r="FN298" s="512" t="s">
        <v>512</v>
      </c>
      <c r="FQ298" s="512" t="s">
        <v>512</v>
      </c>
      <c r="FT298" s="512" t="s">
        <v>512</v>
      </c>
      <c r="FW298" s="512" t="s">
        <v>512</v>
      </c>
      <c r="FZ298" s="512" t="s">
        <v>512</v>
      </c>
      <c r="GC298" s="512" t="s">
        <v>512</v>
      </c>
      <c r="GF298" s="596" t="s">
        <v>512</v>
      </c>
      <c r="GI298" s="512" t="s">
        <v>512</v>
      </c>
      <c r="GL298" s="512" t="s">
        <v>512</v>
      </c>
      <c r="GO298" s="512" t="s">
        <v>512</v>
      </c>
      <c r="GR298" s="512" t="s">
        <v>512</v>
      </c>
      <c r="GU298" s="596" t="s">
        <v>512</v>
      </c>
      <c r="GX298" s="512" t="s">
        <v>512</v>
      </c>
      <c r="HA298" s="548" t="s">
        <v>512</v>
      </c>
      <c r="HD298" s="548" t="s">
        <v>512</v>
      </c>
      <c r="HG298" s="596" t="s">
        <v>512</v>
      </c>
      <c r="HJ298" s="596" t="s">
        <v>512</v>
      </c>
      <c r="HM298" s="596" t="s">
        <v>512</v>
      </c>
      <c r="HP298" s="668" t="s">
        <v>512</v>
      </c>
      <c r="HS298" s="668" t="s">
        <v>512</v>
      </c>
      <c r="HV298" s="668" t="s">
        <v>512</v>
      </c>
      <c r="IB298" s="535" t="s">
        <v>512</v>
      </c>
      <c r="IC298" s="536" t="s">
        <v>512</v>
      </c>
      <c r="ID298" s="536" t="s">
        <v>512</v>
      </c>
      <c r="IE298" s="536" t="b">
        <v>1</v>
      </c>
    </row>
    <row r="299" spans="66:239">
      <c r="BN299" s="511" t="s">
        <v>512</v>
      </c>
      <c r="CX299" s="511" t="s">
        <v>512</v>
      </c>
      <c r="DR299" s="548" t="s">
        <v>512</v>
      </c>
      <c r="DU299" s="548" t="s">
        <v>512</v>
      </c>
      <c r="DX299" s="548" t="s">
        <v>512</v>
      </c>
      <c r="EA299" s="575" t="s">
        <v>512</v>
      </c>
      <c r="ED299" s="512" t="s">
        <v>512</v>
      </c>
      <c r="EG299" s="512" t="s">
        <v>512</v>
      </c>
      <c r="EJ299" s="512" t="s">
        <v>512</v>
      </c>
      <c r="EM299" s="512" t="s">
        <v>512</v>
      </c>
      <c r="EP299" s="512" t="s">
        <v>512</v>
      </c>
      <c r="ES299" s="512" t="s">
        <v>512</v>
      </c>
      <c r="EV299" s="512" t="s">
        <v>512</v>
      </c>
      <c r="EY299" s="512" t="s">
        <v>512</v>
      </c>
      <c r="FB299" s="512" t="s">
        <v>512</v>
      </c>
      <c r="FE299" s="512" t="s">
        <v>512</v>
      </c>
      <c r="FH299" s="512" t="s">
        <v>512</v>
      </c>
      <c r="FK299" s="512" t="s">
        <v>512</v>
      </c>
      <c r="FN299" s="512" t="s">
        <v>512</v>
      </c>
      <c r="FQ299" s="512" t="s">
        <v>512</v>
      </c>
      <c r="FT299" s="512" t="s">
        <v>512</v>
      </c>
      <c r="FW299" s="512" t="s">
        <v>512</v>
      </c>
      <c r="FZ299" s="512" t="s">
        <v>512</v>
      </c>
      <c r="GC299" s="512" t="s">
        <v>512</v>
      </c>
      <c r="GF299" s="596" t="s">
        <v>512</v>
      </c>
      <c r="GI299" s="512" t="s">
        <v>512</v>
      </c>
      <c r="GL299" s="512" t="s">
        <v>512</v>
      </c>
      <c r="GO299" s="512" t="s">
        <v>512</v>
      </c>
      <c r="GR299" s="512" t="s">
        <v>512</v>
      </c>
      <c r="GU299" s="596" t="s">
        <v>512</v>
      </c>
      <c r="GX299" s="512" t="s">
        <v>512</v>
      </c>
      <c r="HA299" s="548" t="s">
        <v>512</v>
      </c>
      <c r="HD299" s="548" t="s">
        <v>512</v>
      </c>
      <c r="HG299" s="596" t="s">
        <v>512</v>
      </c>
      <c r="HJ299" s="596" t="s">
        <v>512</v>
      </c>
      <c r="HM299" s="596" t="s">
        <v>512</v>
      </c>
      <c r="HP299" s="668" t="s">
        <v>512</v>
      </c>
      <c r="HS299" s="668" t="s">
        <v>512</v>
      </c>
      <c r="HV299" s="668" t="s">
        <v>512</v>
      </c>
      <c r="IB299" s="535" t="s">
        <v>512</v>
      </c>
      <c r="IC299" s="536" t="s">
        <v>512</v>
      </c>
      <c r="ID299" s="536" t="s">
        <v>512</v>
      </c>
      <c r="IE299" s="536" t="b">
        <v>1</v>
      </c>
    </row>
    <row r="300" spans="66:239">
      <c r="BN300" s="511" t="s">
        <v>512</v>
      </c>
      <c r="CX300" s="511" t="s">
        <v>512</v>
      </c>
      <c r="DR300" s="548" t="s">
        <v>512</v>
      </c>
      <c r="DU300" s="548" t="s">
        <v>512</v>
      </c>
      <c r="DX300" s="548" t="s">
        <v>512</v>
      </c>
      <c r="EA300" s="575" t="s">
        <v>512</v>
      </c>
      <c r="ED300" s="512" t="s">
        <v>512</v>
      </c>
      <c r="EG300" s="512" t="s">
        <v>512</v>
      </c>
      <c r="EJ300" s="512" t="s">
        <v>512</v>
      </c>
      <c r="EM300" s="512" t="s">
        <v>512</v>
      </c>
      <c r="EP300" s="512" t="s">
        <v>512</v>
      </c>
      <c r="ES300" s="512" t="s">
        <v>512</v>
      </c>
      <c r="EV300" s="512" t="s">
        <v>512</v>
      </c>
      <c r="EY300" s="512" t="s">
        <v>512</v>
      </c>
      <c r="FB300" s="512" t="s">
        <v>512</v>
      </c>
      <c r="FE300" s="512" t="s">
        <v>512</v>
      </c>
      <c r="FH300" s="512" t="s">
        <v>512</v>
      </c>
      <c r="FK300" s="512" t="s">
        <v>512</v>
      </c>
      <c r="FN300" s="512" t="s">
        <v>512</v>
      </c>
      <c r="FQ300" s="512" t="s">
        <v>512</v>
      </c>
      <c r="FT300" s="512" t="s">
        <v>512</v>
      </c>
      <c r="FW300" s="512" t="s">
        <v>512</v>
      </c>
      <c r="FZ300" s="512" t="s">
        <v>512</v>
      </c>
      <c r="GC300" s="512" t="s">
        <v>512</v>
      </c>
      <c r="GF300" s="596" t="s">
        <v>512</v>
      </c>
      <c r="GI300" s="512" t="s">
        <v>512</v>
      </c>
      <c r="GL300" s="512" t="s">
        <v>512</v>
      </c>
      <c r="GO300" s="512" t="s">
        <v>512</v>
      </c>
      <c r="GR300" s="512" t="s">
        <v>512</v>
      </c>
      <c r="GU300" s="596" t="s">
        <v>512</v>
      </c>
      <c r="GX300" s="512" t="s">
        <v>512</v>
      </c>
      <c r="HA300" s="548" t="s">
        <v>512</v>
      </c>
      <c r="HD300" s="548" t="s">
        <v>512</v>
      </c>
      <c r="HG300" s="596" t="s">
        <v>512</v>
      </c>
      <c r="HJ300" s="596" t="s">
        <v>512</v>
      </c>
      <c r="HM300" s="596" t="s">
        <v>512</v>
      </c>
      <c r="HP300" s="668" t="s">
        <v>512</v>
      </c>
      <c r="HS300" s="668" t="s">
        <v>512</v>
      </c>
      <c r="HV300" s="668" t="s">
        <v>512</v>
      </c>
      <c r="IB300" s="535" t="s">
        <v>512</v>
      </c>
      <c r="IC300" s="536" t="s">
        <v>512</v>
      </c>
      <c r="ID300" s="536" t="s">
        <v>512</v>
      </c>
      <c r="IE300" s="536" t="b">
        <v>1</v>
      </c>
    </row>
    <row r="301" spans="66:239">
      <c r="BN301" s="511" t="s">
        <v>512</v>
      </c>
      <c r="CX301" s="511" t="s">
        <v>512</v>
      </c>
      <c r="DR301" s="548" t="s">
        <v>512</v>
      </c>
      <c r="DU301" s="548" t="s">
        <v>512</v>
      </c>
      <c r="DX301" s="548" t="s">
        <v>512</v>
      </c>
      <c r="EA301" s="575" t="s">
        <v>512</v>
      </c>
      <c r="ED301" s="512" t="s">
        <v>512</v>
      </c>
      <c r="EG301" s="512" t="s">
        <v>512</v>
      </c>
      <c r="EJ301" s="512" t="s">
        <v>512</v>
      </c>
      <c r="EM301" s="512" t="s">
        <v>512</v>
      </c>
      <c r="EP301" s="512" t="s">
        <v>512</v>
      </c>
      <c r="ES301" s="512" t="s">
        <v>512</v>
      </c>
      <c r="EV301" s="512" t="s">
        <v>512</v>
      </c>
      <c r="EY301" s="512" t="s">
        <v>512</v>
      </c>
      <c r="FB301" s="512" t="s">
        <v>512</v>
      </c>
      <c r="FE301" s="512" t="s">
        <v>512</v>
      </c>
      <c r="FH301" s="512" t="s">
        <v>512</v>
      </c>
      <c r="FK301" s="512" t="s">
        <v>512</v>
      </c>
      <c r="FN301" s="512" t="s">
        <v>512</v>
      </c>
      <c r="FQ301" s="512" t="s">
        <v>512</v>
      </c>
      <c r="FT301" s="512" t="s">
        <v>512</v>
      </c>
      <c r="FW301" s="512" t="s">
        <v>512</v>
      </c>
      <c r="FZ301" s="512" t="s">
        <v>512</v>
      </c>
      <c r="GC301" s="512" t="s">
        <v>512</v>
      </c>
      <c r="GF301" s="596" t="s">
        <v>512</v>
      </c>
      <c r="GI301" s="512" t="s">
        <v>512</v>
      </c>
      <c r="GL301" s="512" t="s">
        <v>512</v>
      </c>
      <c r="GO301" s="512" t="s">
        <v>512</v>
      </c>
      <c r="GR301" s="512" t="s">
        <v>512</v>
      </c>
      <c r="GU301" s="596" t="s">
        <v>512</v>
      </c>
      <c r="GX301" s="512" t="s">
        <v>512</v>
      </c>
      <c r="HA301" s="548" t="s">
        <v>512</v>
      </c>
      <c r="HD301" s="548" t="s">
        <v>512</v>
      </c>
      <c r="HG301" s="596" t="s">
        <v>512</v>
      </c>
      <c r="HJ301" s="596" t="s">
        <v>512</v>
      </c>
      <c r="HM301" s="596" t="s">
        <v>512</v>
      </c>
      <c r="HP301" s="668" t="s">
        <v>512</v>
      </c>
      <c r="HS301" s="668" t="s">
        <v>512</v>
      </c>
      <c r="HV301" s="668" t="s">
        <v>512</v>
      </c>
      <c r="IB301" s="535" t="s">
        <v>512</v>
      </c>
      <c r="IC301" s="536" t="s">
        <v>512</v>
      </c>
      <c r="ID301" s="536" t="s">
        <v>512</v>
      </c>
      <c r="IE301" s="536" t="b">
        <v>1</v>
      </c>
    </row>
    <row r="302" spans="66:239">
      <c r="BN302" s="511" t="s">
        <v>512</v>
      </c>
      <c r="CX302" s="511" t="s">
        <v>512</v>
      </c>
      <c r="DR302" s="548" t="s">
        <v>512</v>
      </c>
      <c r="DU302" s="548" t="s">
        <v>512</v>
      </c>
      <c r="DX302" s="548" t="s">
        <v>512</v>
      </c>
      <c r="EA302" s="575" t="s">
        <v>512</v>
      </c>
      <c r="ED302" s="512" t="s">
        <v>512</v>
      </c>
      <c r="EG302" s="512" t="s">
        <v>512</v>
      </c>
      <c r="EJ302" s="512" t="s">
        <v>512</v>
      </c>
      <c r="EM302" s="512" t="s">
        <v>512</v>
      </c>
      <c r="EP302" s="512" t="s">
        <v>512</v>
      </c>
      <c r="ES302" s="512" t="s">
        <v>512</v>
      </c>
      <c r="EV302" s="512" t="s">
        <v>512</v>
      </c>
      <c r="EY302" s="512" t="s">
        <v>512</v>
      </c>
      <c r="FB302" s="512" t="s">
        <v>512</v>
      </c>
      <c r="FE302" s="512" t="s">
        <v>512</v>
      </c>
      <c r="FH302" s="512" t="s">
        <v>512</v>
      </c>
      <c r="FK302" s="512" t="s">
        <v>512</v>
      </c>
      <c r="FN302" s="512" t="s">
        <v>512</v>
      </c>
      <c r="FQ302" s="512" t="s">
        <v>512</v>
      </c>
      <c r="FT302" s="512" t="s">
        <v>512</v>
      </c>
      <c r="FW302" s="512" t="s">
        <v>512</v>
      </c>
      <c r="FZ302" s="512" t="s">
        <v>512</v>
      </c>
      <c r="GC302" s="512" t="s">
        <v>512</v>
      </c>
      <c r="GF302" s="596" t="s">
        <v>512</v>
      </c>
      <c r="GI302" s="512" t="s">
        <v>512</v>
      </c>
      <c r="GL302" s="512" t="s">
        <v>512</v>
      </c>
      <c r="GO302" s="512" t="s">
        <v>512</v>
      </c>
      <c r="GR302" s="512" t="s">
        <v>512</v>
      </c>
      <c r="GU302" s="596" t="s">
        <v>512</v>
      </c>
      <c r="GX302" s="512" t="s">
        <v>512</v>
      </c>
      <c r="HA302" s="548" t="s">
        <v>512</v>
      </c>
      <c r="HD302" s="548" t="s">
        <v>512</v>
      </c>
      <c r="HG302" s="596" t="s">
        <v>512</v>
      </c>
      <c r="HJ302" s="596" t="s">
        <v>512</v>
      </c>
      <c r="HM302" s="596" t="s">
        <v>512</v>
      </c>
      <c r="HP302" s="668" t="s">
        <v>512</v>
      </c>
      <c r="HS302" s="668" t="s">
        <v>512</v>
      </c>
      <c r="HV302" s="668" t="s">
        <v>512</v>
      </c>
      <c r="IB302" s="535" t="s">
        <v>512</v>
      </c>
      <c r="IC302" s="536" t="s">
        <v>512</v>
      </c>
      <c r="ID302" s="536" t="s">
        <v>512</v>
      </c>
      <c r="IE302" s="536" t="b">
        <v>1</v>
      </c>
    </row>
    <row r="303" spans="66:239">
      <c r="BN303" s="511" t="s">
        <v>512</v>
      </c>
      <c r="CX303" s="511" t="s">
        <v>512</v>
      </c>
      <c r="DR303" s="548" t="s">
        <v>512</v>
      </c>
      <c r="DU303" s="548" t="s">
        <v>512</v>
      </c>
      <c r="DX303" s="548" t="s">
        <v>512</v>
      </c>
      <c r="EA303" s="575" t="s">
        <v>512</v>
      </c>
      <c r="ED303" s="512" t="s">
        <v>512</v>
      </c>
      <c r="EG303" s="512" t="s">
        <v>512</v>
      </c>
      <c r="EJ303" s="512" t="s">
        <v>512</v>
      </c>
      <c r="EM303" s="512" t="s">
        <v>512</v>
      </c>
      <c r="EP303" s="512" t="s">
        <v>512</v>
      </c>
      <c r="ES303" s="512" t="s">
        <v>512</v>
      </c>
      <c r="EV303" s="512" t="s">
        <v>512</v>
      </c>
      <c r="EY303" s="512" t="s">
        <v>512</v>
      </c>
      <c r="FB303" s="512" t="s">
        <v>512</v>
      </c>
      <c r="FE303" s="512" t="s">
        <v>512</v>
      </c>
      <c r="FH303" s="512" t="s">
        <v>512</v>
      </c>
      <c r="FK303" s="512" t="s">
        <v>512</v>
      </c>
      <c r="FN303" s="512" t="s">
        <v>512</v>
      </c>
      <c r="FQ303" s="512" t="s">
        <v>512</v>
      </c>
      <c r="FT303" s="512" t="s">
        <v>512</v>
      </c>
      <c r="FW303" s="512" t="s">
        <v>512</v>
      </c>
      <c r="FZ303" s="512" t="s">
        <v>512</v>
      </c>
      <c r="GC303" s="512" t="s">
        <v>512</v>
      </c>
      <c r="GF303" s="596" t="s">
        <v>512</v>
      </c>
      <c r="GI303" s="512" t="s">
        <v>512</v>
      </c>
      <c r="GL303" s="512" t="s">
        <v>512</v>
      </c>
      <c r="GO303" s="512" t="s">
        <v>512</v>
      </c>
      <c r="GR303" s="512" t="s">
        <v>512</v>
      </c>
      <c r="GU303" s="596" t="s">
        <v>512</v>
      </c>
      <c r="GX303" s="512" t="s">
        <v>512</v>
      </c>
      <c r="HA303" s="548" t="s">
        <v>512</v>
      </c>
      <c r="HD303" s="548" t="s">
        <v>512</v>
      </c>
      <c r="HG303" s="596" t="s">
        <v>512</v>
      </c>
      <c r="HJ303" s="596" t="s">
        <v>512</v>
      </c>
      <c r="HM303" s="596" t="s">
        <v>512</v>
      </c>
      <c r="HP303" s="668" t="s">
        <v>512</v>
      </c>
      <c r="HS303" s="668" t="s">
        <v>512</v>
      </c>
      <c r="HV303" s="668" t="s">
        <v>512</v>
      </c>
      <c r="IB303" s="535" t="s">
        <v>512</v>
      </c>
      <c r="IC303" s="536" t="s">
        <v>512</v>
      </c>
      <c r="ID303" s="536" t="s">
        <v>512</v>
      </c>
      <c r="IE303" s="536" t="b">
        <v>1</v>
      </c>
    </row>
    <row r="304" spans="66:239">
      <c r="BN304" s="511" t="s">
        <v>512</v>
      </c>
      <c r="CX304" s="511" t="s">
        <v>512</v>
      </c>
      <c r="DR304" s="548" t="s">
        <v>512</v>
      </c>
      <c r="DU304" s="548" t="s">
        <v>512</v>
      </c>
      <c r="DX304" s="548" t="s">
        <v>512</v>
      </c>
      <c r="EA304" s="575" t="s">
        <v>512</v>
      </c>
      <c r="ED304" s="512" t="s">
        <v>512</v>
      </c>
      <c r="EG304" s="512" t="s">
        <v>512</v>
      </c>
      <c r="EJ304" s="512" t="s">
        <v>512</v>
      </c>
      <c r="EM304" s="512" t="s">
        <v>512</v>
      </c>
      <c r="EP304" s="512" t="s">
        <v>512</v>
      </c>
      <c r="ES304" s="512" t="s">
        <v>512</v>
      </c>
      <c r="EV304" s="512" t="s">
        <v>512</v>
      </c>
      <c r="EY304" s="512" t="s">
        <v>512</v>
      </c>
      <c r="FB304" s="512" t="s">
        <v>512</v>
      </c>
      <c r="FE304" s="512" t="s">
        <v>512</v>
      </c>
      <c r="FH304" s="512" t="s">
        <v>512</v>
      </c>
      <c r="FK304" s="512" t="s">
        <v>512</v>
      </c>
      <c r="FN304" s="512" t="s">
        <v>512</v>
      </c>
      <c r="FQ304" s="512" t="s">
        <v>512</v>
      </c>
      <c r="FT304" s="512" t="s">
        <v>512</v>
      </c>
      <c r="FW304" s="512" t="s">
        <v>512</v>
      </c>
      <c r="FZ304" s="512" t="s">
        <v>512</v>
      </c>
      <c r="GC304" s="512" t="s">
        <v>512</v>
      </c>
      <c r="GF304" s="596" t="s">
        <v>512</v>
      </c>
      <c r="GI304" s="512" t="s">
        <v>512</v>
      </c>
      <c r="GL304" s="512" t="s">
        <v>512</v>
      </c>
      <c r="GO304" s="512" t="s">
        <v>512</v>
      </c>
      <c r="GR304" s="512" t="s">
        <v>512</v>
      </c>
      <c r="GU304" s="596" t="s">
        <v>512</v>
      </c>
      <c r="GX304" s="512" t="s">
        <v>512</v>
      </c>
      <c r="HA304" s="548" t="s">
        <v>512</v>
      </c>
      <c r="HD304" s="548" t="s">
        <v>512</v>
      </c>
      <c r="HG304" s="596" t="s">
        <v>512</v>
      </c>
      <c r="HJ304" s="596" t="s">
        <v>512</v>
      </c>
      <c r="HM304" s="596" t="s">
        <v>512</v>
      </c>
      <c r="HP304" s="668" t="s">
        <v>512</v>
      </c>
      <c r="HS304" s="668" t="s">
        <v>512</v>
      </c>
      <c r="HV304" s="668" t="s">
        <v>512</v>
      </c>
      <c r="IB304" s="535" t="s">
        <v>512</v>
      </c>
      <c r="IC304" s="536" t="s">
        <v>512</v>
      </c>
      <c r="ID304" s="536" t="s">
        <v>512</v>
      </c>
      <c r="IE304" s="536" t="b">
        <v>1</v>
      </c>
    </row>
  </sheetData>
  <conditionalFormatting sqref="BN12:BN304 CX12:CX304">
    <cfRule type="expression" dxfId="3" priority="1">
      <formula>AND(AND(BN12&gt;0,BN13&gt;=BN$1),BN12&lt;=BN$2)</formula>
    </cfRule>
    <cfRule type="expression" dxfId="2" priority="2">
      <formula>AND(LEN(BN12)=0,OR(BL12&gt;0,BM12&gt;0))</formula>
    </cfRule>
  </conditionalFormatting>
  <conditionalFormatting sqref="HV12:HV45 HS12:HS45 HP12:HP45 HM12:HM45 HJ12:HJ45 HG12:HG45 HD12:HD45 HA12:HA45 GX12:GX45 GU12:GU45 GR12:GR45 GO12:GO45 GL12:GL45 GI12:GI45 GF12:GF45 GC12:GC45 FZ12:FZ45 FW12:FW45 FT12:FT45 FQ12:FQ45 FN12:FN45 FK12:FK45 FH12:FH45 FE12:FE45 FB12:FB45 EY12:EY45 EV12:EV45 ES12:ES45 EP12:EP45 EM12:EM45 EJ12:EJ45 EG12:EG45 ED12:ED45 EA12:EA45 DX12:DX45 DU12:DU45 DR12:DR45 DR47:DR304 DU47:DU304 DX47:DX304 EA47:EA304 ED47:ED304 EG47:EG304 EJ47:EJ304 EM47:EM304 EP47:EP304 ES47:ES304 EV47:EV304 EY47:EY304 FB47:FB304 FE47:FE304 FH47:FH304 FK47:FK304 FN47:FN304 FQ47:FQ304 FT47:FT304 FW47:FW304 FZ47:FZ304 GC47:GC304 GF47:GF304 GI47:GI304 GL47:GL304 GO47:GO304 GR47:GR304 GU47:GU304 GX47:GX304 HA47:HA304 HD47:HD304 HG47:HG304 HJ47:HJ304 HM47:HM304 HP47:HP304 HS47:HS304 HV47:HV304">
    <cfRule type="expression" dxfId="1" priority="3">
      <formula>AND(DR12&gt;=DR$1,DR12&lt;=DR$2)</formula>
    </cfRule>
    <cfRule type="expression" dxfId="0" priority="4">
      <formula>AND(LEN(DR12)=0,OR(DP12&gt;0,DQ12&gt;0))</formula>
    </cfRule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4:T20"/>
  <sheetViews>
    <sheetView workbookViewId="0">
      <selection activeCell="Q18" sqref="Q18"/>
    </sheetView>
  </sheetViews>
  <sheetFormatPr defaultRowHeight="11.25"/>
  <cols>
    <col min="9" max="9" width="11.5" customWidth="1"/>
    <col min="10" max="11" width="11" bestFit="1" customWidth="1"/>
    <col min="12" max="12" width="11.1640625" bestFit="1" customWidth="1"/>
    <col min="13" max="13" width="12.33203125" bestFit="1" customWidth="1"/>
    <col min="14" max="14" width="11.1640625" bestFit="1" customWidth="1"/>
    <col min="15" max="15" width="12.33203125" bestFit="1" customWidth="1"/>
    <col min="16" max="16" width="5.33203125" bestFit="1" customWidth="1"/>
    <col min="17" max="17" width="11.33203125" customWidth="1"/>
    <col min="18" max="18" width="12.33203125" customWidth="1"/>
    <col min="19" max="19" width="10.83203125" customWidth="1"/>
    <col min="20" max="20" width="10.6640625" customWidth="1"/>
  </cols>
  <sheetData>
    <row r="4" spans="8:20" ht="3.6" customHeight="1" thickBot="1"/>
    <row r="5" spans="8:20" ht="57.6" customHeight="1" thickBot="1">
      <c r="H5" s="797" t="s">
        <v>93</v>
      </c>
      <c r="I5" s="798"/>
      <c r="J5" s="798"/>
      <c r="K5" s="799"/>
      <c r="L5" s="747" t="s">
        <v>56</v>
      </c>
      <c r="M5" s="748"/>
      <c r="N5" s="800" t="s">
        <v>57</v>
      </c>
      <c r="O5" s="801"/>
      <c r="P5" s="29"/>
      <c r="Q5" s="804" t="s">
        <v>97</v>
      </c>
      <c r="R5" s="805"/>
      <c r="S5" s="802" t="s">
        <v>96</v>
      </c>
      <c r="T5" s="803"/>
    </row>
    <row r="6" spans="8:20" ht="15.75" thickBot="1">
      <c r="H6" s="304" t="s">
        <v>5</v>
      </c>
      <c r="I6" s="304" t="s">
        <v>6</v>
      </c>
      <c r="J6" s="304" t="s">
        <v>59</v>
      </c>
      <c r="K6" s="304" t="s">
        <v>60</v>
      </c>
      <c r="L6" s="301" t="s">
        <v>61</v>
      </c>
      <c r="M6" s="301" t="s">
        <v>8</v>
      </c>
      <c r="N6" s="299" t="s">
        <v>61</v>
      </c>
      <c r="O6" s="299" t="s">
        <v>8</v>
      </c>
      <c r="P6" s="29"/>
      <c r="Q6" s="305" t="s">
        <v>61</v>
      </c>
      <c r="R6" s="305" t="s">
        <v>8</v>
      </c>
      <c r="S6" s="292" t="s">
        <v>61</v>
      </c>
      <c r="T6" s="292" t="s">
        <v>8</v>
      </c>
    </row>
    <row r="7" spans="8:20" ht="15">
      <c r="H7" s="43" t="s">
        <v>10</v>
      </c>
      <c r="I7" s="43">
        <v>2</v>
      </c>
      <c r="J7" s="44">
        <f>'CB 100% &amp; DC 75%'!L4</f>
        <v>2.5299999999999998</v>
      </c>
      <c r="K7" s="45">
        <v>12384.96579293692</v>
      </c>
      <c r="L7" s="302">
        <v>15868.237422200427</v>
      </c>
      <c r="M7" s="302">
        <v>190418.84906640512</v>
      </c>
      <c r="N7" s="300">
        <f>'CB 100% &amp; DC 75%'!P4</f>
        <v>15896.103595234534</v>
      </c>
      <c r="O7" s="300">
        <f>'CB 100% &amp; DC 75%'!Q4</f>
        <v>190753.2431428144</v>
      </c>
      <c r="P7" s="47" t="s">
        <v>65</v>
      </c>
      <c r="Q7" s="306">
        <f>'3 FTE Model'!R2</f>
        <v>13836.192079817671</v>
      </c>
      <c r="R7" s="307">
        <f>'3 FTE Model'!S2</f>
        <v>166034.30495781204</v>
      </c>
      <c r="S7" s="293">
        <f>I7*'CB Single FTE Model-4627 '!$K$23</f>
        <v>3220.644404256836</v>
      </c>
      <c r="T7" s="294">
        <f>S7*12</f>
        <v>38647.73285108203</v>
      </c>
    </row>
    <row r="8" spans="8:20" ht="15">
      <c r="H8" s="54" t="s">
        <v>14</v>
      </c>
      <c r="I8" s="54">
        <v>2.5</v>
      </c>
      <c r="J8" s="44">
        <f>'CB 100% &amp; DC 75%'!L5</f>
        <v>2.5050000000000003</v>
      </c>
      <c r="K8" s="45">
        <v>15304.426759290674</v>
      </c>
      <c r="L8" s="302">
        <v>19608.796785341172</v>
      </c>
      <c r="M8" s="302">
        <v>235305.56142409408</v>
      </c>
      <c r="N8" s="300">
        <f>'CB 100% &amp; DC 75%'!P5</f>
        <v>15952.900462603959</v>
      </c>
      <c r="O8" s="300">
        <f>'CB 100% &amp; DC 75%'!Q5</f>
        <v>191434.8055512475</v>
      </c>
      <c r="P8" s="56"/>
      <c r="Q8" s="308">
        <f>'3 FTE Model'!R3</f>
        <v>17295.240099772087</v>
      </c>
      <c r="R8" s="309">
        <f>'3 FTE Model'!S3</f>
        <v>207542.88119726506</v>
      </c>
      <c r="S8" s="295">
        <f>I8*'CB Single FTE Model-4627 '!$K$23</f>
        <v>4025.8055053210451</v>
      </c>
      <c r="T8" s="296">
        <f t="shared" ref="T8:T19" si="0">S8*12</f>
        <v>48309.666063852543</v>
      </c>
    </row>
    <row r="9" spans="8:20" ht="15">
      <c r="H9" s="54" t="s">
        <v>16</v>
      </c>
      <c r="I9" s="54">
        <v>3</v>
      </c>
      <c r="J9" s="44">
        <f>'CB 100% &amp; DC 75%'!L6</f>
        <v>3.01</v>
      </c>
      <c r="K9" s="45">
        <v>18421.576658861686</v>
      </c>
      <c r="L9" s="302">
        <v>23602.645094166528</v>
      </c>
      <c r="M9" s="302">
        <v>283231.74112999835</v>
      </c>
      <c r="N9" s="300">
        <f>'CB 100% &amp; DC 75%'!P6</f>
        <v>19215.696102114223</v>
      </c>
      <c r="O9" s="300">
        <f>'CB 100% &amp; DC 75%'!Q6</f>
        <v>230588.35322537069</v>
      </c>
      <c r="P9" s="56"/>
      <c r="Q9" s="308">
        <f>'3 FTE Model'!R4</f>
        <v>19457.37676251735</v>
      </c>
      <c r="R9" s="309">
        <f>'3 FTE Model'!S4</f>
        <v>233488.52115020819</v>
      </c>
      <c r="S9" s="295">
        <f>I9*'CB Single FTE Model-4627 '!$K$23</f>
        <v>4830.9666063852537</v>
      </c>
      <c r="T9" s="296">
        <f t="shared" si="0"/>
        <v>57971.599276623048</v>
      </c>
    </row>
    <row r="10" spans="8:20" ht="15">
      <c r="H10" s="54" t="s">
        <v>18</v>
      </c>
      <c r="I10" s="54">
        <v>3.5</v>
      </c>
      <c r="J10" s="44">
        <f>'CB 100% &amp; DC 75%'!L7</f>
        <v>3.4749999999999996</v>
      </c>
      <c r="K10" s="45">
        <v>21252.305521859787</v>
      </c>
      <c r="L10" s="302">
        <v>27229.516449882853</v>
      </c>
      <c r="M10" s="302">
        <v>326754.19739859423</v>
      </c>
      <c r="N10" s="300">
        <f>'CB 100% &amp; DC 75%'!P7</f>
        <v>22110.870341183167</v>
      </c>
      <c r="O10" s="300">
        <f>'CB 100% &amp; DC 75%'!Q7</f>
        <v>265330.444094198</v>
      </c>
      <c r="P10" s="56"/>
      <c r="Q10" s="308">
        <f>'3 FTE Model'!R5</f>
        <v>22700.272889603577</v>
      </c>
      <c r="R10" s="309">
        <f>'3 FTE Model'!S5</f>
        <v>272403.27467524295</v>
      </c>
      <c r="S10" s="295">
        <f>I10*'CB Single FTE Model-4627 '!$K$23</f>
        <v>5636.1277074494628</v>
      </c>
      <c r="T10" s="296">
        <f t="shared" si="0"/>
        <v>67633.532489393547</v>
      </c>
    </row>
    <row r="11" spans="8:20" ht="15">
      <c r="H11" s="54" t="s">
        <v>20</v>
      </c>
      <c r="I11" s="54">
        <v>4</v>
      </c>
      <c r="J11" s="44">
        <f>'CB 100% &amp; DC 75%'!L8</f>
        <v>3.97</v>
      </c>
      <c r="K11" s="45">
        <v>24296.825557024411</v>
      </c>
      <c r="L11" s="302">
        <v>31130.307744937527</v>
      </c>
      <c r="M11" s="302">
        <v>373563.69293925032</v>
      </c>
      <c r="N11" s="300">
        <f>'CB 100% &amp; DC 75%'!P8</f>
        <v>25280.445549727836</v>
      </c>
      <c r="O11" s="300">
        <f>'CB 100% &amp; DC 75%'!Q8</f>
        <v>303365.34659673402</v>
      </c>
      <c r="P11" s="56"/>
      <c r="Q11" s="308">
        <f>'3 FTE Model'!R6</f>
        <v>25943.169016689801</v>
      </c>
      <c r="R11" s="309">
        <f>'3 FTE Model'!S6</f>
        <v>311318.02820027759</v>
      </c>
      <c r="S11" s="295">
        <f>I11*'CB Single FTE Model-4627 '!$K$23</f>
        <v>6441.2888085136719</v>
      </c>
      <c r="T11" s="296">
        <f t="shared" si="0"/>
        <v>77295.46570216406</v>
      </c>
    </row>
    <row r="12" spans="8:20" ht="15">
      <c r="H12" s="54" t="s">
        <v>22</v>
      </c>
      <c r="I12" s="54">
        <v>4.5</v>
      </c>
      <c r="J12" s="44">
        <f>'CB 100% &amp; DC 75%'!L9</f>
        <v>4.4550000000000001</v>
      </c>
      <c r="K12" s="45">
        <v>27278.81605778361</v>
      </c>
      <c r="L12" s="302">
        <v>34950.983074035241</v>
      </c>
      <c r="M12" s="302">
        <v>419411.79688842292</v>
      </c>
      <c r="N12" s="300">
        <f>'CB 100% &amp; DC 75%'!P9</f>
        <v>28369.764100863144</v>
      </c>
      <c r="O12" s="300">
        <f>'CB 100% &amp; DC 75%'!Q9</f>
        <v>340437.16921035771</v>
      </c>
      <c r="P12" s="56"/>
      <c r="Q12" s="308">
        <f>'3 FTE Model'!R7</f>
        <v>28601.117283130017</v>
      </c>
      <c r="R12" s="309">
        <f>'3 FTE Model'!S7</f>
        <v>343213.40739756019</v>
      </c>
      <c r="S12" s="295">
        <f>I12*'CB Single FTE Model-4627 '!$K$23</f>
        <v>7246.449909577881</v>
      </c>
      <c r="T12" s="296">
        <f t="shared" si="0"/>
        <v>86957.398914934573</v>
      </c>
    </row>
    <row r="13" spans="8:20" ht="15">
      <c r="H13" s="54" t="s">
        <v>23</v>
      </c>
      <c r="I13" s="54">
        <v>5</v>
      </c>
      <c r="J13" s="44">
        <f>'CB 100% &amp; DC 75%'!L10</f>
        <v>4.96</v>
      </c>
      <c r="K13" s="45">
        <v>30380.815462353192</v>
      </c>
      <c r="L13" s="302">
        <v>38925.419811140018</v>
      </c>
      <c r="M13" s="302">
        <v>467105.03773368022</v>
      </c>
      <c r="N13" s="300">
        <f>'CB 100% &amp; DC 75%'!P10</f>
        <v>31613.114080039068</v>
      </c>
      <c r="O13" s="300">
        <f>'CB 100% &amp; DC 75%'!Q10</f>
        <v>379357.3689604688</v>
      </c>
      <c r="P13" s="56"/>
      <c r="Q13" s="308">
        <f>'3 FTE Model'!R8</f>
        <v>31779.019203477797</v>
      </c>
      <c r="R13" s="309">
        <f>'3 FTE Model'!S8</f>
        <v>381348.23044173355</v>
      </c>
      <c r="S13" s="295">
        <f>I13*'CB Single FTE Model-4627 '!$K$23</f>
        <v>8051.6110106420902</v>
      </c>
      <c r="T13" s="296">
        <f t="shared" si="0"/>
        <v>96619.332127705085</v>
      </c>
    </row>
    <row r="14" spans="8:20" ht="15">
      <c r="H14" s="43" t="s">
        <v>25</v>
      </c>
      <c r="I14" s="43">
        <v>5.5</v>
      </c>
      <c r="J14" s="44">
        <f>'CB 100% &amp; DC 75%'!L11</f>
        <v>5.4449999999999994</v>
      </c>
      <c r="K14" s="45">
        <v>33336.603394162164</v>
      </c>
      <c r="L14" s="302">
        <v>42712.52309877026</v>
      </c>
      <c r="M14" s="302">
        <v>512550.27718524315</v>
      </c>
      <c r="N14" s="300">
        <f>'CB 100% &amp; DC 75%'!P11</f>
        <v>34668.801633926756</v>
      </c>
      <c r="O14" s="300">
        <f>'CB 100% &amp; DC 75%'!Q11</f>
        <v>416025.61960712104</v>
      </c>
      <c r="P14" s="56"/>
      <c r="Q14" s="308">
        <f>'3 FTE Model'!R9</f>
        <v>34956.921123825574</v>
      </c>
      <c r="R14" s="309">
        <f>'3 FTE Model'!S9</f>
        <v>419483.05348590692</v>
      </c>
      <c r="S14" s="295">
        <f>I14*'CB Single FTE Model-4627 '!$K$23</f>
        <v>8856.7721117062993</v>
      </c>
      <c r="T14" s="296">
        <f t="shared" si="0"/>
        <v>106281.2653404756</v>
      </c>
    </row>
    <row r="15" spans="8:20" ht="15">
      <c r="H15" s="43" t="s">
        <v>26</v>
      </c>
      <c r="I15" s="43">
        <v>6</v>
      </c>
      <c r="J15" s="44">
        <f>'CB 100% &amp; DC 75%'!L12</f>
        <v>5.95</v>
      </c>
      <c r="K15" s="45">
        <v>36422.500559782464</v>
      </c>
      <c r="L15" s="302">
        <v>46666.328842221272</v>
      </c>
      <c r="M15" s="302">
        <v>559995.94610665529</v>
      </c>
      <c r="N15" s="300">
        <f>'CB 100% &amp; DC 75%'!P12</f>
        <v>37891.484389411293</v>
      </c>
      <c r="O15" s="300">
        <f>'CB 100% &amp; DC 75%'!Q12</f>
        <v>454697.81267293554</v>
      </c>
      <c r="P15" s="56"/>
      <c r="Q15" s="308">
        <f>'3 FTE Model'!R10</f>
        <v>38134.823044173354</v>
      </c>
      <c r="R15" s="309">
        <f>'3 FTE Model'!S10</f>
        <v>457617.87653008022</v>
      </c>
      <c r="S15" s="295">
        <f>I15*'CB Single FTE Model-4627 '!$K$23</f>
        <v>9661.9332127705075</v>
      </c>
      <c r="T15" s="296">
        <f t="shared" si="0"/>
        <v>115943.1985532461</v>
      </c>
    </row>
    <row r="16" spans="8:20" ht="15">
      <c r="H16" s="54" t="s">
        <v>28</v>
      </c>
      <c r="I16" s="54">
        <v>6.5</v>
      </c>
      <c r="J16" s="44">
        <f>'CB 100% &amp; DC 75%'!L13</f>
        <v>6.4950000000000001</v>
      </c>
      <c r="K16" s="45">
        <v>39716.211055125001</v>
      </c>
      <c r="L16" s="302">
        <v>50886.395414378901</v>
      </c>
      <c r="M16" s="302">
        <v>610636.74497254682</v>
      </c>
      <c r="N16" s="300">
        <f>'CB 100% &amp; DC 75%'!P13</f>
        <v>41380.895553594317</v>
      </c>
      <c r="O16" s="300">
        <f>'CB 100% &amp; DC 75%'!Q13</f>
        <v>496570.74664313183</v>
      </c>
      <c r="P16" s="56"/>
      <c r="Q16" s="308">
        <f>'3 FTE Model'!R11</f>
        <v>41312.724964521134</v>
      </c>
      <c r="R16" s="309">
        <f>'3 FTE Model'!S11</f>
        <v>495752.69957425364</v>
      </c>
      <c r="S16" s="295">
        <f>I16*'CB Single FTE Model-4627 '!$K$23</f>
        <v>10467.094313834717</v>
      </c>
      <c r="T16" s="296">
        <f t="shared" si="0"/>
        <v>125605.13176601661</v>
      </c>
    </row>
    <row r="17" spans="8:20" ht="15">
      <c r="H17" s="43" t="s">
        <v>29</v>
      </c>
      <c r="I17" s="43">
        <v>7</v>
      </c>
      <c r="J17" s="44">
        <f>'CB 100% &amp; DC 75%'!L14</f>
        <v>7</v>
      </c>
      <c r="K17" s="45">
        <v>42802.108220745315</v>
      </c>
      <c r="L17" s="302">
        <v>54840.201157829928</v>
      </c>
      <c r="M17" s="302">
        <v>658082.41389395914</v>
      </c>
      <c r="N17" s="300">
        <f>'CB 100% &amp; DC 75%'!P14</f>
        <v>44603.578309078868</v>
      </c>
      <c r="O17" s="300">
        <f>'CB 100% &amp; DC 75%'!Q14</f>
        <v>535242.93970894639</v>
      </c>
      <c r="P17" s="56"/>
      <c r="Q17" s="308">
        <f>'3 FTE Model'!R12</f>
        <v>44490.626884868914</v>
      </c>
      <c r="R17" s="309">
        <f>'3 FTE Model'!S12</f>
        <v>533887.52261842694</v>
      </c>
      <c r="S17" s="295">
        <f>I17*'CB Single FTE Model-4627 '!$K$23</f>
        <v>11272.255414898926</v>
      </c>
      <c r="T17" s="296">
        <f t="shared" si="0"/>
        <v>135267.06497878709</v>
      </c>
    </row>
    <row r="18" spans="8:20" ht="15">
      <c r="H18" s="43" t="s">
        <v>31</v>
      </c>
      <c r="I18" s="43">
        <v>7.5</v>
      </c>
      <c r="J18" s="44">
        <f>'CB 100% &amp; DC 75%'!L15</f>
        <v>7.5149999999999997</v>
      </c>
      <c r="K18" s="45">
        <v>45934.432681821774</v>
      </c>
      <c r="L18" s="302">
        <v>58853.491873584135</v>
      </c>
      <c r="M18" s="302">
        <v>706241.90248300962</v>
      </c>
      <c r="N18" s="300">
        <f>'CB 100% &amp; DC 75%'!P15</f>
        <v>47885.850498281383</v>
      </c>
      <c r="O18" s="300">
        <f>'CB 100% &amp; DC 75%'!Q15</f>
        <v>574630.20597937657</v>
      </c>
      <c r="P18" s="56"/>
      <c r="Q18" s="308">
        <f>'3 FTE Model'!R13</f>
        <v>47668.528805216694</v>
      </c>
      <c r="R18" s="309">
        <f>'3 FTE Model'!S13</f>
        <v>572022.34566260036</v>
      </c>
      <c r="S18" s="295">
        <f>I18*'CB Single FTE Model-4627 '!$K$23</f>
        <v>12077.416515963136</v>
      </c>
      <c r="T18" s="296">
        <f t="shared" si="0"/>
        <v>144928.99819155762</v>
      </c>
    </row>
    <row r="19" spans="8:20" ht="15.75" thickBot="1">
      <c r="H19" s="78" t="s">
        <v>32</v>
      </c>
      <c r="I19" s="78">
        <v>8</v>
      </c>
      <c r="J19" s="44">
        <f>'CB 100% &amp; DC 75%'!L16</f>
        <v>8.0299999999999994</v>
      </c>
      <c r="K19" s="80">
        <v>48394.787807513836</v>
      </c>
      <c r="L19" s="303">
        <v>62005.821878377086</v>
      </c>
      <c r="M19" s="303">
        <v>744069.86254052504</v>
      </c>
      <c r="N19" s="300">
        <f>'CB 100% &amp; DC 75%'!P16</f>
        <v>50480.670287551904</v>
      </c>
      <c r="O19" s="300">
        <f>'CB 100% &amp; DC 75%'!Q16</f>
        <v>605768.04345062282</v>
      </c>
      <c r="P19" s="56"/>
      <c r="Q19" s="310">
        <f>'3 FTE Model'!R14</f>
        <v>50846.430725564474</v>
      </c>
      <c r="R19" s="311">
        <f>'3 FTE Model'!S14</f>
        <v>610157.16870677366</v>
      </c>
      <c r="S19" s="297">
        <f>I19*'CB Single FTE Model-4627 '!$K$23</f>
        <v>12882.577617027344</v>
      </c>
      <c r="T19" s="298">
        <f t="shared" si="0"/>
        <v>154590.93140432812</v>
      </c>
    </row>
    <row r="20" spans="8:20" ht="15">
      <c r="H20" s="29"/>
      <c r="I20" s="29"/>
      <c r="J20" s="29"/>
      <c r="K20" s="29"/>
      <c r="L20" s="29"/>
      <c r="M20" s="753" t="s">
        <v>79</v>
      </c>
      <c r="N20" s="754"/>
      <c r="O20" s="754"/>
      <c r="P20" s="754"/>
    </row>
  </sheetData>
  <mergeCells count="6">
    <mergeCell ref="H5:K5"/>
    <mergeCell ref="L5:M5"/>
    <mergeCell ref="N5:O5"/>
    <mergeCell ref="M20:P20"/>
    <mergeCell ref="S5:T5"/>
    <mergeCell ref="Q5:R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D29"/>
  <sheetViews>
    <sheetView workbookViewId="0">
      <selection activeCell="Q22" sqref="Q22"/>
    </sheetView>
  </sheetViews>
  <sheetFormatPr defaultRowHeight="11.25"/>
  <cols>
    <col min="8" max="8" width="28.5" customWidth="1"/>
    <col min="9" max="9" width="18.83203125" customWidth="1"/>
    <col min="10" max="10" width="10.5" bestFit="1" customWidth="1"/>
    <col min="11" max="11" width="14.6640625" customWidth="1"/>
    <col min="13" max="13" width="3.33203125" customWidth="1"/>
    <col min="14" max="14" width="17.1640625" customWidth="1"/>
    <col min="15" max="15" width="3.5" customWidth="1"/>
    <col min="16" max="16" width="11.6640625" customWidth="1"/>
    <col min="17" max="17" width="12.5" customWidth="1"/>
    <col min="18" max="18" width="12.83203125" customWidth="1"/>
    <col min="19" max="19" width="12.33203125" bestFit="1" customWidth="1"/>
    <col min="20" max="20" width="11.1640625" bestFit="1" customWidth="1"/>
    <col min="21" max="21" width="12.33203125" bestFit="1" customWidth="1"/>
  </cols>
  <sheetData>
    <row r="1" spans="2:27 16384:16384" ht="19.5" thickBot="1">
      <c r="G1" s="806" t="s">
        <v>94</v>
      </c>
      <c r="H1" s="807"/>
      <c r="I1" s="807"/>
      <c r="J1" s="807"/>
      <c r="K1" s="807"/>
      <c r="L1" s="808"/>
      <c r="M1" s="279"/>
      <c r="P1" s="689" t="s">
        <v>5</v>
      </c>
      <c r="Q1" s="689" t="s">
        <v>6</v>
      </c>
      <c r="R1" s="690" t="s">
        <v>7</v>
      </c>
      <c r="S1" s="690" t="s">
        <v>8</v>
      </c>
    </row>
    <row r="2" spans="2:27 16384:16384" ht="15">
      <c r="G2" s="242"/>
      <c r="H2" s="243"/>
      <c r="I2" s="762" t="s">
        <v>9</v>
      </c>
      <c r="J2" s="762"/>
      <c r="K2" s="243"/>
      <c r="L2" s="244"/>
      <c r="M2" s="257"/>
      <c r="N2" t="s">
        <v>95</v>
      </c>
      <c r="P2" s="2" t="s">
        <v>10</v>
      </c>
      <c r="Q2" s="235">
        <v>2</v>
      </c>
      <c r="R2" s="236">
        <f ca="1">Q2*$K$25</f>
        <v>12618.09910340122</v>
      </c>
      <c r="S2" s="237">
        <f ca="1">R2*12</f>
        <v>151417.18924081465</v>
      </c>
    </row>
    <row r="3" spans="2:27 16384:16384" ht="15">
      <c r="G3" s="245"/>
      <c r="H3" s="246"/>
      <c r="I3" s="247" t="s">
        <v>11</v>
      </c>
      <c r="J3" s="247" t="s">
        <v>12</v>
      </c>
      <c r="K3" s="247" t="s">
        <v>13</v>
      </c>
      <c r="L3" s="248"/>
      <c r="M3" s="257"/>
      <c r="N3" s="14" t="s">
        <v>39</v>
      </c>
      <c r="P3" s="4" t="s">
        <v>14</v>
      </c>
      <c r="Q3" s="233">
        <v>2.5</v>
      </c>
      <c r="R3" s="234">
        <f t="shared" ref="R3:R14" ca="1" si="0">Q3*$K$25</f>
        <v>15772.623879251525</v>
      </c>
      <c r="S3" s="238">
        <f t="shared" ref="S3:S14" ca="1" si="1">R3*12</f>
        <v>189271.48655101832</v>
      </c>
    </row>
    <row r="4" spans="2:27 16384:16384" ht="15">
      <c r="G4" s="245"/>
      <c r="H4" s="249" t="s">
        <v>15</v>
      </c>
      <c r="I4" s="250">
        <f>'2017 UFR Salaries'!L16</f>
        <v>42848.357727394883</v>
      </c>
      <c r="J4" s="251">
        <v>0.05</v>
      </c>
      <c r="K4" s="250">
        <f>I4*J4</f>
        <v>2142.4178863697443</v>
      </c>
      <c r="L4" s="248"/>
      <c r="M4" s="257"/>
      <c r="N4" s="17" t="s">
        <v>42</v>
      </c>
      <c r="P4" s="4" t="s">
        <v>16</v>
      </c>
      <c r="Q4" s="233">
        <v>3</v>
      </c>
      <c r="R4" s="234">
        <f t="shared" ca="1" si="0"/>
        <v>18927.148655101832</v>
      </c>
      <c r="S4" s="238">
        <f ca="1">R4*12</f>
        <v>227125.78386122198</v>
      </c>
    </row>
    <row r="5" spans="2:27 16384:16384" ht="15">
      <c r="B5" s="809" t="s">
        <v>642</v>
      </c>
      <c r="C5" s="809"/>
      <c r="D5" s="809"/>
      <c r="E5" s="809"/>
      <c r="G5" s="245"/>
      <c r="H5" s="249" t="s">
        <v>17</v>
      </c>
      <c r="I5" s="250">
        <f>'2017 UFR Salaries'!L17</f>
        <v>45022.727272727272</v>
      </c>
      <c r="J5" s="251">
        <v>0.05</v>
      </c>
      <c r="K5" s="250">
        <f>I5*J5</f>
        <v>2251.1363636363635</v>
      </c>
      <c r="L5" s="248"/>
      <c r="M5" s="257"/>
      <c r="N5" s="17" t="s">
        <v>45</v>
      </c>
      <c r="P5" s="4" t="s">
        <v>18</v>
      </c>
      <c r="Q5" s="233">
        <v>3.5</v>
      </c>
      <c r="R5" s="234">
        <f t="shared" ca="1" si="0"/>
        <v>22081.673430952134</v>
      </c>
      <c r="S5" s="238">
        <f ca="1">R5*12</f>
        <v>264980.08117142564</v>
      </c>
    </row>
    <row r="6" spans="2:27 16384:16384" ht="15">
      <c r="B6" s="809"/>
      <c r="C6" s="809"/>
      <c r="D6" s="809"/>
      <c r="E6" s="809"/>
      <c r="G6" s="245"/>
      <c r="H6" s="249" t="s">
        <v>19</v>
      </c>
      <c r="I6" s="250">
        <f>'2017 UFR Salaries'!L18</f>
        <v>32374.700805072334</v>
      </c>
      <c r="J6" s="251">
        <v>1</v>
      </c>
      <c r="K6" s="250">
        <f>I6*J6</f>
        <v>32374.700805072334</v>
      </c>
      <c r="L6" s="248"/>
      <c r="M6" s="257"/>
      <c r="N6" s="17" t="s">
        <v>47</v>
      </c>
      <c r="P6" s="4" t="s">
        <v>20</v>
      </c>
      <c r="Q6" s="233">
        <v>4</v>
      </c>
      <c r="R6" s="234">
        <f t="shared" ca="1" si="0"/>
        <v>25236.198206802441</v>
      </c>
      <c r="S6" s="238">
        <f t="shared" ca="1" si="1"/>
        <v>302834.3784816293</v>
      </c>
    </row>
    <row r="7" spans="2:27 16384:16384" ht="15">
      <c r="B7" s="809"/>
      <c r="C7" s="809"/>
      <c r="D7" s="809"/>
      <c r="E7" s="809"/>
      <c r="G7" s="245"/>
      <c r="H7" s="249" t="s">
        <v>21</v>
      </c>
      <c r="I7" s="250">
        <f>'2017 UFR Salaries'!L19</f>
        <v>36554.733556867519</v>
      </c>
      <c r="J7" s="251">
        <v>4.4999999999999998E-2</v>
      </c>
      <c r="K7" s="250">
        <f>I7*J7</f>
        <v>1644.9630100590382</v>
      </c>
      <c r="L7" s="248"/>
      <c r="M7" s="257"/>
      <c r="P7" s="4" t="s">
        <v>22</v>
      </c>
      <c r="Q7" s="233">
        <v>4.5</v>
      </c>
      <c r="R7" s="234">
        <f t="shared" ca="1" si="0"/>
        <v>28390.722982652747</v>
      </c>
      <c r="S7" s="238">
        <f t="shared" ca="1" si="1"/>
        <v>340688.67579183297</v>
      </c>
    </row>
    <row r="8" spans="2:27 16384:16384" ht="15">
      <c r="B8" s="809"/>
      <c r="C8" s="809"/>
      <c r="D8" s="809"/>
      <c r="E8" s="809"/>
      <c r="G8" s="245"/>
      <c r="H8" s="249"/>
      <c r="I8" s="252"/>
      <c r="J8" s="253"/>
      <c r="K8" s="252"/>
      <c r="L8" s="248"/>
      <c r="M8" s="257"/>
      <c r="P8" s="4" t="s">
        <v>23</v>
      </c>
      <c r="Q8" s="233">
        <v>5</v>
      </c>
      <c r="R8" s="234">
        <f t="shared" ca="1" si="0"/>
        <v>31545.24775850305</v>
      </c>
      <c r="S8" s="238">
        <f t="shared" ca="1" si="1"/>
        <v>378542.97310203663</v>
      </c>
    </row>
    <row r="9" spans="2:27 16384:16384" ht="15">
      <c r="B9" s="809"/>
      <c r="C9" s="809"/>
      <c r="D9" s="809"/>
      <c r="E9" s="809"/>
      <c r="G9" s="245"/>
      <c r="H9" s="254" t="s">
        <v>24</v>
      </c>
      <c r="I9" s="254"/>
      <c r="J9" s="255">
        <f>SUM(J4:J7)</f>
        <v>1.145</v>
      </c>
      <c r="K9" s="256">
        <f>SUM(K4:K7)</f>
        <v>38413.21806513748</v>
      </c>
      <c r="L9" s="248"/>
      <c r="M9" s="257"/>
      <c r="P9" s="4" t="s">
        <v>25</v>
      </c>
      <c r="Q9" s="233">
        <v>5.5</v>
      </c>
      <c r="R9" s="234">
        <f t="shared" ca="1" si="0"/>
        <v>34699.772534353353</v>
      </c>
      <c r="S9" s="238">
        <f t="shared" ca="1" si="1"/>
        <v>416397.27041224024</v>
      </c>
    </row>
    <row r="10" spans="2:27 16384:16384" ht="15">
      <c r="B10" s="809"/>
      <c r="C10" s="809"/>
      <c r="D10" s="809"/>
      <c r="E10" s="809"/>
      <c r="G10" s="245"/>
      <c r="H10" s="257"/>
      <c r="I10" s="257"/>
      <c r="J10" s="257"/>
      <c r="K10" s="257"/>
      <c r="L10" s="248"/>
      <c r="M10" s="257"/>
      <c r="P10" s="4" t="s">
        <v>26</v>
      </c>
      <c r="Q10" s="233">
        <v>6</v>
      </c>
      <c r="R10" s="234">
        <f t="shared" ca="1" si="0"/>
        <v>37854.297310203663</v>
      </c>
      <c r="S10" s="238">
        <f t="shared" ca="1" si="1"/>
        <v>454251.56772244396</v>
      </c>
      <c r="V10" s="5"/>
    </row>
    <row r="11" spans="2:27 16384:16384" ht="15">
      <c r="G11" s="245"/>
      <c r="H11" s="258" t="s">
        <v>27</v>
      </c>
      <c r="I11" s="257"/>
      <c r="J11" s="259">
        <f ca="1">'2017 UFR Salaries'!L27</f>
        <v>0.20257561113147041</v>
      </c>
      <c r="K11" s="260">
        <f ca="1">K9*J11</f>
        <v>7781.5811250716642</v>
      </c>
      <c r="L11" s="248"/>
      <c r="M11" s="257"/>
      <c r="P11" s="4" t="s">
        <v>28</v>
      </c>
      <c r="Q11" s="233">
        <v>6.5</v>
      </c>
      <c r="R11" s="234">
        <f t="shared" ca="1" si="0"/>
        <v>41008.822086053966</v>
      </c>
      <c r="S11" s="238">
        <f t="shared" ca="1" si="1"/>
        <v>492105.86503264762</v>
      </c>
      <c r="V11" s="6"/>
    </row>
    <row r="12" spans="2:27 16384:16384" ht="15">
      <c r="G12" s="245"/>
      <c r="H12" s="257"/>
      <c r="I12" s="257"/>
      <c r="J12" s="257"/>
      <c r="K12" s="261"/>
      <c r="L12" s="248"/>
      <c r="M12" s="257"/>
      <c r="P12" s="4" t="s">
        <v>29</v>
      </c>
      <c r="Q12" s="233">
        <v>7</v>
      </c>
      <c r="R12" s="234">
        <f t="shared" ca="1" si="0"/>
        <v>44163.346861904269</v>
      </c>
      <c r="S12" s="238">
        <f t="shared" ca="1" si="1"/>
        <v>529960.16234285128</v>
      </c>
      <c r="V12" s="7"/>
      <c r="W12" s="7"/>
      <c r="X12" s="7"/>
      <c r="Y12" s="7"/>
      <c r="Z12" s="7"/>
      <c r="XFD12" s="7">
        <v>0.05</v>
      </c>
    </row>
    <row r="13" spans="2:27 16384:16384" ht="15">
      <c r="G13" s="245"/>
      <c r="H13" s="254" t="s">
        <v>30</v>
      </c>
      <c r="I13" s="262"/>
      <c r="J13" s="262"/>
      <c r="K13" s="263">
        <f ca="1">K9+K11</f>
        <v>46194.799190209145</v>
      </c>
      <c r="L13" s="248"/>
      <c r="M13" s="257"/>
      <c r="P13" s="4" t="s">
        <v>31</v>
      </c>
      <c r="Q13" s="233">
        <v>7.5</v>
      </c>
      <c r="R13" s="234">
        <f t="shared" ca="1" si="0"/>
        <v>47317.871637754579</v>
      </c>
      <c r="S13" s="238">
        <f ca="1">R13*12</f>
        <v>567814.45965305495</v>
      </c>
      <c r="V13" s="7"/>
      <c r="W13" s="7"/>
      <c r="X13" s="7"/>
      <c r="Y13" s="7"/>
      <c r="Z13" s="7"/>
    </row>
    <row r="14" spans="2:27 16384:16384" ht="15.75" thickBot="1">
      <c r="G14" s="245"/>
      <c r="H14" s="249"/>
      <c r="I14" s="257"/>
      <c r="J14" s="257"/>
      <c r="K14" s="260"/>
      <c r="L14" s="248"/>
      <c r="M14" s="257"/>
      <c r="P14" s="3" t="s">
        <v>32</v>
      </c>
      <c r="Q14" s="239">
        <v>8</v>
      </c>
      <c r="R14" s="240">
        <f t="shared" ca="1" si="0"/>
        <v>50472.396413604882</v>
      </c>
      <c r="S14" s="241">
        <f t="shared" ca="1" si="1"/>
        <v>605668.75696325861</v>
      </c>
      <c r="V14" s="7"/>
      <c r="W14" s="7"/>
      <c r="X14" s="7"/>
      <c r="Y14" s="7"/>
      <c r="Z14" s="7"/>
    </row>
    <row r="15" spans="2:27 16384:16384" ht="15">
      <c r="G15" s="245"/>
      <c r="H15" s="258" t="s">
        <v>33</v>
      </c>
      <c r="I15" s="257"/>
      <c r="J15" s="264">
        <f>'2017 UFR Salaries'!L21</f>
        <v>9376</v>
      </c>
      <c r="K15" s="265">
        <f>J15*J9</f>
        <v>10735.52</v>
      </c>
      <c r="L15" s="248"/>
      <c r="M15" s="257"/>
      <c r="V15" s="8"/>
      <c r="W15" s="8"/>
      <c r="X15" s="8"/>
      <c r="Y15" s="8"/>
      <c r="Z15" s="8"/>
      <c r="AA15" s="9"/>
    </row>
    <row r="16" spans="2:27 16384:16384" ht="15">
      <c r="G16" s="245"/>
      <c r="H16" s="258" t="s">
        <v>34</v>
      </c>
      <c r="I16" s="257"/>
      <c r="J16" s="264">
        <f>'2017 UFR Salaries'!L23</f>
        <v>839</v>
      </c>
      <c r="K16" s="265">
        <f>J16*J6</f>
        <v>839</v>
      </c>
      <c r="L16" s="248"/>
      <c r="M16" s="257"/>
      <c r="V16" s="7"/>
      <c r="W16" s="7"/>
      <c r="X16" s="7"/>
      <c r="Y16" s="7"/>
      <c r="Z16" s="7"/>
    </row>
    <row r="17" spans="7:23" ht="15">
      <c r="G17" s="245"/>
      <c r="H17" s="258" t="s">
        <v>35</v>
      </c>
      <c r="I17" s="257"/>
      <c r="J17" s="264">
        <f>'2017 UFR Salaries'!L22</f>
        <v>180</v>
      </c>
      <c r="K17" s="265">
        <f>J17*J6</f>
        <v>180</v>
      </c>
      <c r="L17" s="248"/>
      <c r="M17" s="257"/>
      <c r="V17" s="6"/>
    </row>
    <row r="18" spans="7:23" ht="15">
      <c r="G18" s="245"/>
      <c r="H18" s="258" t="s">
        <v>36</v>
      </c>
      <c r="I18" s="257"/>
      <c r="J18" s="264">
        <v>1000</v>
      </c>
      <c r="K18" s="265">
        <f>J18</f>
        <v>1000</v>
      </c>
      <c r="L18" s="248"/>
      <c r="M18" s="257"/>
      <c r="P18" s="768"/>
      <c r="Q18" s="768"/>
      <c r="R18" s="768"/>
      <c r="S18" s="768"/>
      <c r="T18" s="769"/>
      <c r="U18" s="769"/>
      <c r="V18" s="10"/>
      <c r="W18" s="11"/>
    </row>
    <row r="19" spans="7:23" ht="15">
      <c r="G19" s="245"/>
      <c r="H19" s="258" t="s">
        <v>37</v>
      </c>
      <c r="I19" s="257"/>
      <c r="J19" s="264">
        <f>'2017 UFR Salaries'!L24</f>
        <v>1015</v>
      </c>
      <c r="K19" s="265">
        <f>J19</f>
        <v>1015</v>
      </c>
      <c r="L19" s="248"/>
      <c r="M19" s="257"/>
      <c r="P19" s="330"/>
      <c r="Q19" s="330"/>
      <c r="R19" s="330"/>
      <c r="S19" s="13"/>
      <c r="T19" s="330"/>
      <c r="U19" s="14"/>
      <c r="V19" s="10"/>
      <c r="W19" s="11"/>
    </row>
    <row r="20" spans="7:23" ht="15">
      <c r="G20" s="245"/>
      <c r="H20" s="254" t="s">
        <v>40</v>
      </c>
      <c r="I20" s="262"/>
      <c r="J20" s="262"/>
      <c r="K20" s="266">
        <f ca="1">SUM(K13:K19)</f>
        <v>59964.319190209149</v>
      </c>
      <c r="L20" s="248"/>
      <c r="M20" s="257"/>
      <c r="P20" s="330"/>
      <c r="Q20" s="330"/>
      <c r="R20" s="15"/>
      <c r="S20" s="16"/>
      <c r="T20" s="17"/>
      <c r="U20" s="17"/>
      <c r="V20" s="10"/>
      <c r="W20" s="11"/>
    </row>
    <row r="21" spans="7:23" ht="15.75" thickBot="1">
      <c r="G21" s="245"/>
      <c r="H21" s="267" t="s">
        <v>43</v>
      </c>
      <c r="I21" s="268"/>
      <c r="J21" s="269">
        <f ca="1">'2017 UFR Salaries'!L28</f>
        <v>0.19914887430093717</v>
      </c>
      <c r="K21" s="270">
        <f ca="1">K20*J21</f>
        <v>11941.826664952236</v>
      </c>
      <c r="L21" s="248"/>
      <c r="M21" s="257"/>
      <c r="P21" s="330"/>
      <c r="Q21" s="330"/>
      <c r="R21" s="15"/>
      <c r="S21" s="16"/>
      <c r="T21" s="17"/>
      <c r="U21" s="17"/>
      <c r="V21" s="10"/>
      <c r="W21" s="11"/>
    </row>
    <row r="22" spans="7:23" ht="15.75" thickTop="1">
      <c r="G22" s="245"/>
      <c r="H22" s="258" t="s">
        <v>46</v>
      </c>
      <c r="I22" s="258"/>
      <c r="J22" s="258"/>
      <c r="K22" s="271">
        <f ca="1">SUM(K20:K21)</f>
        <v>71906.145855161391</v>
      </c>
      <c r="L22" s="248"/>
      <c r="M22" s="257"/>
      <c r="P22" s="330"/>
      <c r="Q22" s="330"/>
      <c r="R22" s="15"/>
      <c r="S22" s="17"/>
      <c r="T22" s="17"/>
      <c r="U22" s="17"/>
      <c r="V22" s="11"/>
      <c r="W22" s="11"/>
    </row>
    <row r="23" spans="7:23" ht="15">
      <c r="G23" s="245"/>
      <c r="H23" s="258" t="s">
        <v>639</v>
      </c>
      <c r="I23" s="258"/>
      <c r="J23" s="259">
        <v>2.5399999999999999E-2</v>
      </c>
      <c r="K23" s="271">
        <f ca="1">K22+(K22*J23)</f>
        <v>73732.561959882485</v>
      </c>
      <c r="L23" s="248"/>
      <c r="M23" s="257"/>
      <c r="P23" s="330"/>
      <c r="Q23" s="330"/>
      <c r="R23" s="15"/>
      <c r="S23" s="17"/>
      <c r="T23" s="17"/>
      <c r="U23" s="17"/>
      <c r="V23" s="11"/>
      <c r="W23" s="11"/>
    </row>
    <row r="24" spans="7:23" ht="15.75" thickBot="1">
      <c r="G24" s="245"/>
      <c r="H24" s="258" t="s">
        <v>641</v>
      </c>
      <c r="I24" s="258"/>
      <c r="J24" s="259">
        <v>2.6800000000000001E-2</v>
      </c>
      <c r="K24" s="271">
        <f ca="1">K23*(J24+1)</f>
        <v>75708.594620407326</v>
      </c>
      <c r="L24" s="248"/>
      <c r="M24" s="257"/>
      <c r="P24" s="330"/>
      <c r="Q24" s="330"/>
      <c r="R24" s="15"/>
      <c r="S24" s="17"/>
      <c r="T24" s="17"/>
      <c r="U24" s="17"/>
      <c r="V24" s="11"/>
      <c r="W24" s="11"/>
    </row>
    <row r="25" spans="7:23" ht="15.75" thickBot="1">
      <c r="G25" s="245"/>
      <c r="H25" s="272" t="s">
        <v>49</v>
      </c>
      <c r="I25" s="257"/>
      <c r="J25" s="257"/>
      <c r="K25" s="273">
        <f ca="1">K24/12</f>
        <v>6309.0495517006102</v>
      </c>
      <c r="L25" s="248"/>
      <c r="M25" s="257"/>
      <c r="N25" s="463"/>
      <c r="P25" s="330"/>
      <c r="Q25" s="330"/>
      <c r="R25" s="15"/>
      <c r="S25" s="17"/>
      <c r="T25" s="17"/>
      <c r="U25" s="17"/>
      <c r="V25" s="11"/>
      <c r="W25" s="11"/>
    </row>
    <row r="26" spans="7:23" ht="15.75" thickBot="1">
      <c r="G26" s="274"/>
      <c r="H26" s="275"/>
      <c r="I26" s="276"/>
      <c r="J26" s="276"/>
      <c r="K26" s="277"/>
      <c r="L26" s="278"/>
      <c r="M26" s="257"/>
      <c r="O26" s="18"/>
      <c r="P26" s="330"/>
      <c r="Q26" s="330"/>
      <c r="R26" s="19"/>
      <c r="S26" s="17"/>
      <c r="T26" s="17"/>
      <c r="U26" s="17"/>
      <c r="V26" s="11"/>
      <c r="W26" s="11"/>
    </row>
    <row r="27" spans="7:23" ht="15">
      <c r="O27" s="21"/>
      <c r="P27" s="22"/>
      <c r="Q27" s="22"/>
      <c r="R27" s="22"/>
      <c r="S27" s="17"/>
      <c r="T27" s="17"/>
      <c r="U27" s="17"/>
      <c r="V27" s="11"/>
      <c r="W27" s="11"/>
    </row>
    <row r="28" spans="7:23" ht="15">
      <c r="O28" s="21"/>
      <c r="P28" s="22"/>
      <c r="Q28" s="22"/>
      <c r="R28" s="22"/>
      <c r="S28" s="17"/>
      <c r="T28" s="17"/>
      <c r="U28" s="17"/>
      <c r="V28" s="11"/>
      <c r="W28" s="11"/>
    </row>
    <row r="29" spans="7:23" ht="15">
      <c r="O29" s="21"/>
      <c r="P29" s="22"/>
      <c r="Q29" s="22"/>
      <c r="R29" s="22"/>
      <c r="S29" s="17"/>
      <c r="T29" s="17"/>
      <c r="U29" s="17"/>
      <c r="V29" s="11"/>
      <c r="W29" s="11"/>
    </row>
  </sheetData>
  <mergeCells count="5">
    <mergeCell ref="G1:L1"/>
    <mergeCell ref="I2:J2"/>
    <mergeCell ref="P18:S18"/>
    <mergeCell ref="T18:U18"/>
    <mergeCell ref="B5:E10"/>
  </mergeCells>
  <pageMargins left="0.7" right="0.7" top="0.75" bottom="0.75" header="0.3" footer="0.3"/>
  <pageSetup scale="7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4"/>
  <sheetViews>
    <sheetView topLeftCell="AZ4" workbookViewId="0">
      <selection activeCell="BE5" sqref="BE5:BT25"/>
    </sheetView>
  </sheetViews>
  <sheetFormatPr defaultRowHeight="12.75"/>
  <cols>
    <col min="1" max="1" width="49.5" style="711" customWidth="1"/>
    <col min="2" max="2" width="16.5" style="716" customWidth="1"/>
    <col min="3" max="58" width="9.83203125" style="711" customWidth="1"/>
    <col min="59" max="59" width="16.6640625" style="711" customWidth="1"/>
    <col min="60" max="60" width="10.83203125" style="711" customWidth="1"/>
    <col min="61" max="61" width="10.5" style="711" customWidth="1"/>
    <col min="62" max="67" width="10.5" style="711" bestFit="1" customWidth="1"/>
    <col min="68" max="68" width="9.5" style="711" bestFit="1" customWidth="1"/>
    <col min="69" max="69" width="11.5" style="711" bestFit="1" customWidth="1"/>
    <col min="70" max="82" width="9.83203125" style="711" customWidth="1"/>
    <col min="83" max="256" width="9.1640625" style="711"/>
    <col min="257" max="257" width="49.5" style="711" customWidth="1"/>
    <col min="258" max="258" width="16.5" style="711" customWidth="1"/>
    <col min="259" max="314" width="9.83203125" style="711" customWidth="1"/>
    <col min="315" max="315" width="16.6640625" style="711" customWidth="1"/>
    <col min="316" max="316" width="10.83203125" style="711" customWidth="1"/>
    <col min="317" max="317" width="10.5" style="711" customWidth="1"/>
    <col min="318" max="323" width="10.5" style="711" bestFit="1" customWidth="1"/>
    <col min="324" max="324" width="9.5" style="711" bestFit="1" customWidth="1"/>
    <col min="325" max="325" width="11.5" style="711" bestFit="1" customWidth="1"/>
    <col min="326" max="338" width="9.83203125" style="711" customWidth="1"/>
    <col min="339" max="512" width="9.1640625" style="711"/>
    <col min="513" max="513" width="49.5" style="711" customWidth="1"/>
    <col min="514" max="514" width="16.5" style="711" customWidth="1"/>
    <col min="515" max="570" width="9.83203125" style="711" customWidth="1"/>
    <col min="571" max="571" width="16.6640625" style="711" customWidth="1"/>
    <col min="572" max="572" width="10.83203125" style="711" customWidth="1"/>
    <col min="573" max="573" width="10.5" style="711" customWidth="1"/>
    <col min="574" max="579" width="10.5" style="711" bestFit="1" customWidth="1"/>
    <col min="580" max="580" width="9.5" style="711" bestFit="1" customWidth="1"/>
    <col min="581" max="581" width="11.5" style="711" bestFit="1" customWidth="1"/>
    <col min="582" max="594" width="9.83203125" style="711" customWidth="1"/>
    <col min="595" max="768" width="9.1640625" style="711"/>
    <col min="769" max="769" width="49.5" style="711" customWidth="1"/>
    <col min="770" max="770" width="16.5" style="711" customWidth="1"/>
    <col min="771" max="826" width="9.83203125" style="711" customWidth="1"/>
    <col min="827" max="827" width="16.6640625" style="711" customWidth="1"/>
    <col min="828" max="828" width="10.83203125" style="711" customWidth="1"/>
    <col min="829" max="829" width="10.5" style="711" customWidth="1"/>
    <col min="830" max="835" width="10.5" style="711" bestFit="1" customWidth="1"/>
    <col min="836" max="836" width="9.5" style="711" bestFit="1" customWidth="1"/>
    <col min="837" max="837" width="11.5" style="711" bestFit="1" customWidth="1"/>
    <col min="838" max="850" width="9.83203125" style="711" customWidth="1"/>
    <col min="851" max="1024" width="9.1640625" style="711"/>
    <col min="1025" max="1025" width="49.5" style="711" customWidth="1"/>
    <col min="1026" max="1026" width="16.5" style="711" customWidth="1"/>
    <col min="1027" max="1082" width="9.83203125" style="711" customWidth="1"/>
    <col min="1083" max="1083" width="16.6640625" style="711" customWidth="1"/>
    <col min="1084" max="1084" width="10.83203125" style="711" customWidth="1"/>
    <col min="1085" max="1085" width="10.5" style="711" customWidth="1"/>
    <col min="1086" max="1091" width="10.5" style="711" bestFit="1" customWidth="1"/>
    <col min="1092" max="1092" width="9.5" style="711" bestFit="1" customWidth="1"/>
    <col min="1093" max="1093" width="11.5" style="711" bestFit="1" customWidth="1"/>
    <col min="1094" max="1106" width="9.83203125" style="711" customWidth="1"/>
    <col min="1107" max="1280" width="9.1640625" style="711"/>
    <col min="1281" max="1281" width="49.5" style="711" customWidth="1"/>
    <col min="1282" max="1282" width="16.5" style="711" customWidth="1"/>
    <col min="1283" max="1338" width="9.83203125" style="711" customWidth="1"/>
    <col min="1339" max="1339" width="16.6640625" style="711" customWidth="1"/>
    <col min="1340" max="1340" width="10.83203125" style="711" customWidth="1"/>
    <col min="1341" max="1341" width="10.5" style="711" customWidth="1"/>
    <col min="1342" max="1347" width="10.5" style="711" bestFit="1" customWidth="1"/>
    <col min="1348" max="1348" width="9.5" style="711" bestFit="1" customWidth="1"/>
    <col min="1349" max="1349" width="11.5" style="711" bestFit="1" customWidth="1"/>
    <col min="1350" max="1362" width="9.83203125" style="711" customWidth="1"/>
    <col min="1363" max="1536" width="9.1640625" style="711"/>
    <col min="1537" max="1537" width="49.5" style="711" customWidth="1"/>
    <col min="1538" max="1538" width="16.5" style="711" customWidth="1"/>
    <col min="1539" max="1594" width="9.83203125" style="711" customWidth="1"/>
    <col min="1595" max="1595" width="16.6640625" style="711" customWidth="1"/>
    <col min="1596" max="1596" width="10.83203125" style="711" customWidth="1"/>
    <col min="1597" max="1597" width="10.5" style="711" customWidth="1"/>
    <col min="1598" max="1603" width="10.5" style="711" bestFit="1" customWidth="1"/>
    <col min="1604" max="1604" width="9.5" style="711" bestFit="1" customWidth="1"/>
    <col min="1605" max="1605" width="11.5" style="711" bestFit="1" customWidth="1"/>
    <col min="1606" max="1618" width="9.83203125" style="711" customWidth="1"/>
    <col min="1619" max="1792" width="9.1640625" style="711"/>
    <col min="1793" max="1793" width="49.5" style="711" customWidth="1"/>
    <col min="1794" max="1794" width="16.5" style="711" customWidth="1"/>
    <col min="1795" max="1850" width="9.83203125" style="711" customWidth="1"/>
    <col min="1851" max="1851" width="16.6640625" style="711" customWidth="1"/>
    <col min="1852" max="1852" width="10.83203125" style="711" customWidth="1"/>
    <col min="1853" max="1853" width="10.5" style="711" customWidth="1"/>
    <col min="1854" max="1859" width="10.5" style="711" bestFit="1" customWidth="1"/>
    <col min="1860" max="1860" width="9.5" style="711" bestFit="1" customWidth="1"/>
    <col min="1861" max="1861" width="11.5" style="711" bestFit="1" customWidth="1"/>
    <col min="1862" max="1874" width="9.83203125" style="711" customWidth="1"/>
    <col min="1875" max="2048" width="9.1640625" style="711"/>
    <col min="2049" max="2049" width="49.5" style="711" customWidth="1"/>
    <col min="2050" max="2050" width="16.5" style="711" customWidth="1"/>
    <col min="2051" max="2106" width="9.83203125" style="711" customWidth="1"/>
    <col min="2107" max="2107" width="16.6640625" style="711" customWidth="1"/>
    <col min="2108" max="2108" width="10.83203125" style="711" customWidth="1"/>
    <col min="2109" max="2109" width="10.5" style="711" customWidth="1"/>
    <col min="2110" max="2115" width="10.5" style="711" bestFit="1" customWidth="1"/>
    <col min="2116" max="2116" width="9.5" style="711" bestFit="1" customWidth="1"/>
    <col min="2117" max="2117" width="11.5" style="711" bestFit="1" customWidth="1"/>
    <col min="2118" max="2130" width="9.83203125" style="711" customWidth="1"/>
    <col min="2131" max="2304" width="9.1640625" style="711"/>
    <col min="2305" max="2305" width="49.5" style="711" customWidth="1"/>
    <col min="2306" max="2306" width="16.5" style="711" customWidth="1"/>
    <col min="2307" max="2362" width="9.83203125" style="711" customWidth="1"/>
    <col min="2363" max="2363" width="16.6640625" style="711" customWidth="1"/>
    <col min="2364" max="2364" width="10.83203125" style="711" customWidth="1"/>
    <col min="2365" max="2365" width="10.5" style="711" customWidth="1"/>
    <col min="2366" max="2371" width="10.5" style="711" bestFit="1" customWidth="1"/>
    <col min="2372" max="2372" width="9.5" style="711" bestFit="1" customWidth="1"/>
    <col min="2373" max="2373" width="11.5" style="711" bestFit="1" customWidth="1"/>
    <col min="2374" max="2386" width="9.83203125" style="711" customWidth="1"/>
    <col min="2387" max="2560" width="9.1640625" style="711"/>
    <col min="2561" max="2561" width="49.5" style="711" customWidth="1"/>
    <col min="2562" max="2562" width="16.5" style="711" customWidth="1"/>
    <col min="2563" max="2618" width="9.83203125" style="711" customWidth="1"/>
    <col min="2619" max="2619" width="16.6640625" style="711" customWidth="1"/>
    <col min="2620" max="2620" width="10.83203125" style="711" customWidth="1"/>
    <col min="2621" max="2621" width="10.5" style="711" customWidth="1"/>
    <col min="2622" max="2627" width="10.5" style="711" bestFit="1" customWidth="1"/>
    <col min="2628" max="2628" width="9.5" style="711" bestFit="1" customWidth="1"/>
    <col min="2629" max="2629" width="11.5" style="711" bestFit="1" customWidth="1"/>
    <col min="2630" max="2642" width="9.83203125" style="711" customWidth="1"/>
    <col min="2643" max="2816" width="9.1640625" style="711"/>
    <col min="2817" max="2817" width="49.5" style="711" customWidth="1"/>
    <col min="2818" max="2818" width="16.5" style="711" customWidth="1"/>
    <col min="2819" max="2874" width="9.83203125" style="711" customWidth="1"/>
    <col min="2875" max="2875" width="16.6640625" style="711" customWidth="1"/>
    <col min="2876" max="2876" width="10.83203125" style="711" customWidth="1"/>
    <col min="2877" max="2877" width="10.5" style="711" customWidth="1"/>
    <col min="2878" max="2883" width="10.5" style="711" bestFit="1" customWidth="1"/>
    <col min="2884" max="2884" width="9.5" style="711" bestFit="1" customWidth="1"/>
    <col min="2885" max="2885" width="11.5" style="711" bestFit="1" customWidth="1"/>
    <col min="2886" max="2898" width="9.83203125" style="711" customWidth="1"/>
    <col min="2899" max="3072" width="9.1640625" style="711"/>
    <col min="3073" max="3073" width="49.5" style="711" customWidth="1"/>
    <col min="3074" max="3074" width="16.5" style="711" customWidth="1"/>
    <col min="3075" max="3130" width="9.83203125" style="711" customWidth="1"/>
    <col min="3131" max="3131" width="16.6640625" style="711" customWidth="1"/>
    <col min="3132" max="3132" width="10.83203125" style="711" customWidth="1"/>
    <col min="3133" max="3133" width="10.5" style="711" customWidth="1"/>
    <col min="3134" max="3139" width="10.5" style="711" bestFit="1" customWidth="1"/>
    <col min="3140" max="3140" width="9.5" style="711" bestFit="1" customWidth="1"/>
    <col min="3141" max="3141" width="11.5" style="711" bestFit="1" customWidth="1"/>
    <col min="3142" max="3154" width="9.83203125" style="711" customWidth="1"/>
    <col min="3155" max="3328" width="9.1640625" style="711"/>
    <col min="3329" max="3329" width="49.5" style="711" customWidth="1"/>
    <col min="3330" max="3330" width="16.5" style="711" customWidth="1"/>
    <col min="3331" max="3386" width="9.83203125" style="711" customWidth="1"/>
    <col min="3387" max="3387" width="16.6640625" style="711" customWidth="1"/>
    <col min="3388" max="3388" width="10.83203125" style="711" customWidth="1"/>
    <col min="3389" max="3389" width="10.5" style="711" customWidth="1"/>
    <col min="3390" max="3395" width="10.5" style="711" bestFit="1" customWidth="1"/>
    <col min="3396" max="3396" width="9.5" style="711" bestFit="1" customWidth="1"/>
    <col min="3397" max="3397" width="11.5" style="711" bestFit="1" customWidth="1"/>
    <col min="3398" max="3410" width="9.83203125" style="711" customWidth="1"/>
    <col min="3411" max="3584" width="9.1640625" style="711"/>
    <col min="3585" max="3585" width="49.5" style="711" customWidth="1"/>
    <col min="3586" max="3586" width="16.5" style="711" customWidth="1"/>
    <col min="3587" max="3642" width="9.83203125" style="711" customWidth="1"/>
    <col min="3643" max="3643" width="16.6640625" style="711" customWidth="1"/>
    <col min="3644" max="3644" width="10.83203125" style="711" customWidth="1"/>
    <col min="3645" max="3645" width="10.5" style="711" customWidth="1"/>
    <col min="3646" max="3651" width="10.5" style="711" bestFit="1" customWidth="1"/>
    <col min="3652" max="3652" width="9.5" style="711" bestFit="1" customWidth="1"/>
    <col min="3653" max="3653" width="11.5" style="711" bestFit="1" customWidth="1"/>
    <col min="3654" max="3666" width="9.83203125" style="711" customWidth="1"/>
    <col min="3667" max="3840" width="9.1640625" style="711"/>
    <col min="3841" max="3841" width="49.5" style="711" customWidth="1"/>
    <col min="3842" max="3842" width="16.5" style="711" customWidth="1"/>
    <col min="3843" max="3898" width="9.83203125" style="711" customWidth="1"/>
    <col min="3899" max="3899" width="16.6640625" style="711" customWidth="1"/>
    <col min="3900" max="3900" width="10.83203125" style="711" customWidth="1"/>
    <col min="3901" max="3901" width="10.5" style="711" customWidth="1"/>
    <col min="3902" max="3907" width="10.5" style="711" bestFit="1" customWidth="1"/>
    <col min="3908" max="3908" width="9.5" style="711" bestFit="1" customWidth="1"/>
    <col min="3909" max="3909" width="11.5" style="711" bestFit="1" customWidth="1"/>
    <col min="3910" max="3922" width="9.83203125" style="711" customWidth="1"/>
    <col min="3923" max="4096" width="9.1640625" style="711"/>
    <col min="4097" max="4097" width="49.5" style="711" customWidth="1"/>
    <col min="4098" max="4098" width="16.5" style="711" customWidth="1"/>
    <col min="4099" max="4154" width="9.83203125" style="711" customWidth="1"/>
    <col min="4155" max="4155" width="16.6640625" style="711" customWidth="1"/>
    <col min="4156" max="4156" width="10.83203125" style="711" customWidth="1"/>
    <col min="4157" max="4157" width="10.5" style="711" customWidth="1"/>
    <col min="4158" max="4163" width="10.5" style="711" bestFit="1" customWidth="1"/>
    <col min="4164" max="4164" width="9.5" style="711" bestFit="1" customWidth="1"/>
    <col min="4165" max="4165" width="11.5" style="711" bestFit="1" customWidth="1"/>
    <col min="4166" max="4178" width="9.83203125" style="711" customWidth="1"/>
    <col min="4179" max="4352" width="9.1640625" style="711"/>
    <col min="4353" max="4353" width="49.5" style="711" customWidth="1"/>
    <col min="4354" max="4354" width="16.5" style="711" customWidth="1"/>
    <col min="4355" max="4410" width="9.83203125" style="711" customWidth="1"/>
    <col min="4411" max="4411" width="16.6640625" style="711" customWidth="1"/>
    <col min="4412" max="4412" width="10.83203125" style="711" customWidth="1"/>
    <col min="4413" max="4413" width="10.5" style="711" customWidth="1"/>
    <col min="4414" max="4419" width="10.5" style="711" bestFit="1" customWidth="1"/>
    <col min="4420" max="4420" width="9.5" style="711" bestFit="1" customWidth="1"/>
    <col min="4421" max="4421" width="11.5" style="711" bestFit="1" customWidth="1"/>
    <col min="4422" max="4434" width="9.83203125" style="711" customWidth="1"/>
    <col min="4435" max="4608" width="9.1640625" style="711"/>
    <col min="4609" max="4609" width="49.5" style="711" customWidth="1"/>
    <col min="4610" max="4610" width="16.5" style="711" customWidth="1"/>
    <col min="4611" max="4666" width="9.83203125" style="711" customWidth="1"/>
    <col min="4667" max="4667" width="16.6640625" style="711" customWidth="1"/>
    <col min="4668" max="4668" width="10.83203125" style="711" customWidth="1"/>
    <col min="4669" max="4669" width="10.5" style="711" customWidth="1"/>
    <col min="4670" max="4675" width="10.5" style="711" bestFit="1" customWidth="1"/>
    <col min="4676" max="4676" width="9.5" style="711" bestFit="1" customWidth="1"/>
    <col min="4677" max="4677" width="11.5" style="711" bestFit="1" customWidth="1"/>
    <col min="4678" max="4690" width="9.83203125" style="711" customWidth="1"/>
    <col min="4691" max="4864" width="9.1640625" style="711"/>
    <col min="4865" max="4865" width="49.5" style="711" customWidth="1"/>
    <col min="4866" max="4866" width="16.5" style="711" customWidth="1"/>
    <col min="4867" max="4922" width="9.83203125" style="711" customWidth="1"/>
    <col min="4923" max="4923" width="16.6640625" style="711" customWidth="1"/>
    <col min="4924" max="4924" width="10.83203125" style="711" customWidth="1"/>
    <col min="4925" max="4925" width="10.5" style="711" customWidth="1"/>
    <col min="4926" max="4931" width="10.5" style="711" bestFit="1" customWidth="1"/>
    <col min="4932" max="4932" width="9.5" style="711" bestFit="1" customWidth="1"/>
    <col min="4933" max="4933" width="11.5" style="711" bestFit="1" customWidth="1"/>
    <col min="4934" max="4946" width="9.83203125" style="711" customWidth="1"/>
    <col min="4947" max="5120" width="9.1640625" style="711"/>
    <col min="5121" max="5121" width="49.5" style="711" customWidth="1"/>
    <col min="5122" max="5122" width="16.5" style="711" customWidth="1"/>
    <col min="5123" max="5178" width="9.83203125" style="711" customWidth="1"/>
    <col min="5179" max="5179" width="16.6640625" style="711" customWidth="1"/>
    <col min="5180" max="5180" width="10.83203125" style="711" customWidth="1"/>
    <col min="5181" max="5181" width="10.5" style="711" customWidth="1"/>
    <col min="5182" max="5187" width="10.5" style="711" bestFit="1" customWidth="1"/>
    <col min="5188" max="5188" width="9.5" style="711" bestFit="1" customWidth="1"/>
    <col min="5189" max="5189" width="11.5" style="711" bestFit="1" customWidth="1"/>
    <col min="5190" max="5202" width="9.83203125" style="711" customWidth="1"/>
    <col min="5203" max="5376" width="9.1640625" style="711"/>
    <col min="5377" max="5377" width="49.5" style="711" customWidth="1"/>
    <col min="5378" max="5378" width="16.5" style="711" customWidth="1"/>
    <col min="5379" max="5434" width="9.83203125" style="711" customWidth="1"/>
    <col min="5435" max="5435" width="16.6640625" style="711" customWidth="1"/>
    <col min="5436" max="5436" width="10.83203125" style="711" customWidth="1"/>
    <col min="5437" max="5437" width="10.5" style="711" customWidth="1"/>
    <col min="5438" max="5443" width="10.5" style="711" bestFit="1" customWidth="1"/>
    <col min="5444" max="5444" width="9.5" style="711" bestFit="1" customWidth="1"/>
    <col min="5445" max="5445" width="11.5" style="711" bestFit="1" customWidth="1"/>
    <col min="5446" max="5458" width="9.83203125" style="711" customWidth="1"/>
    <col min="5459" max="5632" width="9.1640625" style="711"/>
    <col min="5633" max="5633" width="49.5" style="711" customWidth="1"/>
    <col min="5634" max="5634" width="16.5" style="711" customWidth="1"/>
    <col min="5635" max="5690" width="9.83203125" style="711" customWidth="1"/>
    <col min="5691" max="5691" width="16.6640625" style="711" customWidth="1"/>
    <col min="5692" max="5692" width="10.83203125" style="711" customWidth="1"/>
    <col min="5693" max="5693" width="10.5" style="711" customWidth="1"/>
    <col min="5694" max="5699" width="10.5" style="711" bestFit="1" customWidth="1"/>
    <col min="5700" max="5700" width="9.5" style="711" bestFit="1" customWidth="1"/>
    <col min="5701" max="5701" width="11.5" style="711" bestFit="1" customWidth="1"/>
    <col min="5702" max="5714" width="9.83203125" style="711" customWidth="1"/>
    <col min="5715" max="5888" width="9.1640625" style="711"/>
    <col min="5889" max="5889" width="49.5" style="711" customWidth="1"/>
    <col min="5890" max="5890" width="16.5" style="711" customWidth="1"/>
    <col min="5891" max="5946" width="9.83203125" style="711" customWidth="1"/>
    <col min="5947" max="5947" width="16.6640625" style="711" customWidth="1"/>
    <col min="5948" max="5948" width="10.83203125" style="711" customWidth="1"/>
    <col min="5949" max="5949" width="10.5" style="711" customWidth="1"/>
    <col min="5950" max="5955" width="10.5" style="711" bestFit="1" customWidth="1"/>
    <col min="5956" max="5956" width="9.5" style="711" bestFit="1" customWidth="1"/>
    <col min="5957" max="5957" width="11.5" style="711" bestFit="1" customWidth="1"/>
    <col min="5958" max="5970" width="9.83203125" style="711" customWidth="1"/>
    <col min="5971" max="6144" width="9.1640625" style="711"/>
    <col min="6145" max="6145" width="49.5" style="711" customWidth="1"/>
    <col min="6146" max="6146" width="16.5" style="711" customWidth="1"/>
    <col min="6147" max="6202" width="9.83203125" style="711" customWidth="1"/>
    <col min="6203" max="6203" width="16.6640625" style="711" customWidth="1"/>
    <col min="6204" max="6204" width="10.83203125" style="711" customWidth="1"/>
    <col min="6205" max="6205" width="10.5" style="711" customWidth="1"/>
    <col min="6206" max="6211" width="10.5" style="711" bestFit="1" customWidth="1"/>
    <col min="6212" max="6212" width="9.5" style="711" bestFit="1" customWidth="1"/>
    <col min="6213" max="6213" width="11.5" style="711" bestFit="1" customWidth="1"/>
    <col min="6214" max="6226" width="9.83203125" style="711" customWidth="1"/>
    <col min="6227" max="6400" width="9.1640625" style="711"/>
    <col min="6401" max="6401" width="49.5" style="711" customWidth="1"/>
    <col min="6402" max="6402" width="16.5" style="711" customWidth="1"/>
    <col min="6403" max="6458" width="9.83203125" style="711" customWidth="1"/>
    <col min="6459" max="6459" width="16.6640625" style="711" customWidth="1"/>
    <col min="6460" max="6460" width="10.83203125" style="711" customWidth="1"/>
    <col min="6461" max="6461" width="10.5" style="711" customWidth="1"/>
    <col min="6462" max="6467" width="10.5" style="711" bestFit="1" customWidth="1"/>
    <col min="6468" max="6468" width="9.5" style="711" bestFit="1" customWidth="1"/>
    <col min="6469" max="6469" width="11.5" style="711" bestFit="1" customWidth="1"/>
    <col min="6470" max="6482" width="9.83203125" style="711" customWidth="1"/>
    <col min="6483" max="6656" width="9.1640625" style="711"/>
    <col min="6657" max="6657" width="49.5" style="711" customWidth="1"/>
    <col min="6658" max="6658" width="16.5" style="711" customWidth="1"/>
    <col min="6659" max="6714" width="9.83203125" style="711" customWidth="1"/>
    <col min="6715" max="6715" width="16.6640625" style="711" customWidth="1"/>
    <col min="6716" max="6716" width="10.83203125" style="711" customWidth="1"/>
    <col min="6717" max="6717" width="10.5" style="711" customWidth="1"/>
    <col min="6718" max="6723" width="10.5" style="711" bestFit="1" customWidth="1"/>
    <col min="6724" max="6724" width="9.5" style="711" bestFit="1" customWidth="1"/>
    <col min="6725" max="6725" width="11.5" style="711" bestFit="1" customWidth="1"/>
    <col min="6726" max="6738" width="9.83203125" style="711" customWidth="1"/>
    <col min="6739" max="6912" width="9.1640625" style="711"/>
    <col min="6913" max="6913" width="49.5" style="711" customWidth="1"/>
    <col min="6914" max="6914" width="16.5" style="711" customWidth="1"/>
    <col min="6915" max="6970" width="9.83203125" style="711" customWidth="1"/>
    <col min="6971" max="6971" width="16.6640625" style="711" customWidth="1"/>
    <col min="6972" max="6972" width="10.83203125" style="711" customWidth="1"/>
    <col min="6973" max="6973" width="10.5" style="711" customWidth="1"/>
    <col min="6974" max="6979" width="10.5" style="711" bestFit="1" customWidth="1"/>
    <col min="6980" max="6980" width="9.5" style="711" bestFit="1" customWidth="1"/>
    <col min="6981" max="6981" width="11.5" style="711" bestFit="1" customWidth="1"/>
    <col min="6982" max="6994" width="9.83203125" style="711" customWidth="1"/>
    <col min="6995" max="7168" width="9.1640625" style="711"/>
    <col min="7169" max="7169" width="49.5" style="711" customWidth="1"/>
    <col min="7170" max="7170" width="16.5" style="711" customWidth="1"/>
    <col min="7171" max="7226" width="9.83203125" style="711" customWidth="1"/>
    <col min="7227" max="7227" width="16.6640625" style="711" customWidth="1"/>
    <col min="7228" max="7228" width="10.83203125" style="711" customWidth="1"/>
    <col min="7229" max="7229" width="10.5" style="711" customWidth="1"/>
    <col min="7230" max="7235" width="10.5" style="711" bestFit="1" customWidth="1"/>
    <col min="7236" max="7236" width="9.5" style="711" bestFit="1" customWidth="1"/>
    <col min="7237" max="7237" width="11.5" style="711" bestFit="1" customWidth="1"/>
    <col min="7238" max="7250" width="9.83203125" style="711" customWidth="1"/>
    <col min="7251" max="7424" width="9.1640625" style="711"/>
    <col min="7425" max="7425" width="49.5" style="711" customWidth="1"/>
    <col min="7426" max="7426" width="16.5" style="711" customWidth="1"/>
    <col min="7427" max="7482" width="9.83203125" style="711" customWidth="1"/>
    <col min="7483" max="7483" width="16.6640625" style="711" customWidth="1"/>
    <col min="7484" max="7484" width="10.83203125" style="711" customWidth="1"/>
    <col min="7485" max="7485" width="10.5" style="711" customWidth="1"/>
    <col min="7486" max="7491" width="10.5" style="711" bestFit="1" customWidth="1"/>
    <col min="7492" max="7492" width="9.5" style="711" bestFit="1" customWidth="1"/>
    <col min="7493" max="7493" width="11.5" style="711" bestFit="1" customWidth="1"/>
    <col min="7494" max="7506" width="9.83203125" style="711" customWidth="1"/>
    <col min="7507" max="7680" width="9.1640625" style="711"/>
    <col min="7681" max="7681" width="49.5" style="711" customWidth="1"/>
    <col min="7682" max="7682" width="16.5" style="711" customWidth="1"/>
    <col min="7683" max="7738" width="9.83203125" style="711" customWidth="1"/>
    <col min="7739" max="7739" width="16.6640625" style="711" customWidth="1"/>
    <col min="7740" max="7740" width="10.83203125" style="711" customWidth="1"/>
    <col min="7741" max="7741" width="10.5" style="711" customWidth="1"/>
    <col min="7742" max="7747" width="10.5" style="711" bestFit="1" customWidth="1"/>
    <col min="7748" max="7748" width="9.5" style="711" bestFit="1" customWidth="1"/>
    <col min="7749" max="7749" width="11.5" style="711" bestFit="1" customWidth="1"/>
    <col min="7750" max="7762" width="9.83203125" style="711" customWidth="1"/>
    <col min="7763" max="7936" width="9.1640625" style="711"/>
    <col min="7937" max="7937" width="49.5" style="711" customWidth="1"/>
    <col min="7938" max="7938" width="16.5" style="711" customWidth="1"/>
    <col min="7939" max="7994" width="9.83203125" style="711" customWidth="1"/>
    <col min="7995" max="7995" width="16.6640625" style="711" customWidth="1"/>
    <col min="7996" max="7996" width="10.83203125" style="711" customWidth="1"/>
    <col min="7997" max="7997" width="10.5" style="711" customWidth="1"/>
    <col min="7998" max="8003" width="10.5" style="711" bestFit="1" customWidth="1"/>
    <col min="8004" max="8004" width="9.5" style="711" bestFit="1" customWidth="1"/>
    <col min="8005" max="8005" width="11.5" style="711" bestFit="1" customWidth="1"/>
    <col min="8006" max="8018" width="9.83203125" style="711" customWidth="1"/>
    <col min="8019" max="8192" width="9.1640625" style="711"/>
    <col min="8193" max="8193" width="49.5" style="711" customWidth="1"/>
    <col min="8194" max="8194" width="16.5" style="711" customWidth="1"/>
    <col min="8195" max="8250" width="9.83203125" style="711" customWidth="1"/>
    <col min="8251" max="8251" width="16.6640625" style="711" customWidth="1"/>
    <col min="8252" max="8252" width="10.83203125" style="711" customWidth="1"/>
    <col min="8253" max="8253" width="10.5" style="711" customWidth="1"/>
    <col min="8254" max="8259" width="10.5" style="711" bestFit="1" customWidth="1"/>
    <col min="8260" max="8260" width="9.5" style="711" bestFit="1" customWidth="1"/>
    <col min="8261" max="8261" width="11.5" style="711" bestFit="1" customWidth="1"/>
    <col min="8262" max="8274" width="9.83203125" style="711" customWidth="1"/>
    <col min="8275" max="8448" width="9.1640625" style="711"/>
    <col min="8449" max="8449" width="49.5" style="711" customWidth="1"/>
    <col min="8450" max="8450" width="16.5" style="711" customWidth="1"/>
    <col min="8451" max="8506" width="9.83203125" style="711" customWidth="1"/>
    <col min="8507" max="8507" width="16.6640625" style="711" customWidth="1"/>
    <col min="8508" max="8508" width="10.83203125" style="711" customWidth="1"/>
    <col min="8509" max="8509" width="10.5" style="711" customWidth="1"/>
    <col min="8510" max="8515" width="10.5" style="711" bestFit="1" customWidth="1"/>
    <col min="8516" max="8516" width="9.5" style="711" bestFit="1" customWidth="1"/>
    <col min="8517" max="8517" width="11.5" style="711" bestFit="1" customWidth="1"/>
    <col min="8518" max="8530" width="9.83203125" style="711" customWidth="1"/>
    <col min="8531" max="8704" width="9.1640625" style="711"/>
    <col min="8705" max="8705" width="49.5" style="711" customWidth="1"/>
    <col min="8706" max="8706" width="16.5" style="711" customWidth="1"/>
    <col min="8707" max="8762" width="9.83203125" style="711" customWidth="1"/>
    <col min="8763" max="8763" width="16.6640625" style="711" customWidth="1"/>
    <col min="8764" max="8764" width="10.83203125" style="711" customWidth="1"/>
    <col min="8765" max="8765" width="10.5" style="711" customWidth="1"/>
    <col min="8766" max="8771" width="10.5" style="711" bestFit="1" customWidth="1"/>
    <col min="8772" max="8772" width="9.5" style="711" bestFit="1" customWidth="1"/>
    <col min="8773" max="8773" width="11.5" style="711" bestFit="1" customWidth="1"/>
    <col min="8774" max="8786" width="9.83203125" style="711" customWidth="1"/>
    <col min="8787" max="8960" width="9.1640625" style="711"/>
    <col min="8961" max="8961" width="49.5" style="711" customWidth="1"/>
    <col min="8962" max="8962" width="16.5" style="711" customWidth="1"/>
    <col min="8963" max="9018" width="9.83203125" style="711" customWidth="1"/>
    <col min="9019" max="9019" width="16.6640625" style="711" customWidth="1"/>
    <col min="9020" max="9020" width="10.83203125" style="711" customWidth="1"/>
    <col min="9021" max="9021" width="10.5" style="711" customWidth="1"/>
    <col min="9022" max="9027" width="10.5" style="711" bestFit="1" customWidth="1"/>
    <col min="9028" max="9028" width="9.5" style="711" bestFit="1" customWidth="1"/>
    <col min="9029" max="9029" width="11.5" style="711" bestFit="1" customWidth="1"/>
    <col min="9030" max="9042" width="9.83203125" style="711" customWidth="1"/>
    <col min="9043" max="9216" width="9.1640625" style="711"/>
    <col min="9217" max="9217" width="49.5" style="711" customWidth="1"/>
    <col min="9218" max="9218" width="16.5" style="711" customWidth="1"/>
    <col min="9219" max="9274" width="9.83203125" style="711" customWidth="1"/>
    <col min="9275" max="9275" width="16.6640625" style="711" customWidth="1"/>
    <col min="9276" max="9276" width="10.83203125" style="711" customWidth="1"/>
    <col min="9277" max="9277" width="10.5" style="711" customWidth="1"/>
    <col min="9278" max="9283" width="10.5" style="711" bestFit="1" customWidth="1"/>
    <col min="9284" max="9284" width="9.5" style="711" bestFit="1" customWidth="1"/>
    <col min="9285" max="9285" width="11.5" style="711" bestFit="1" customWidth="1"/>
    <col min="9286" max="9298" width="9.83203125" style="711" customWidth="1"/>
    <col min="9299" max="9472" width="9.1640625" style="711"/>
    <col min="9473" max="9473" width="49.5" style="711" customWidth="1"/>
    <col min="9474" max="9474" width="16.5" style="711" customWidth="1"/>
    <col min="9475" max="9530" width="9.83203125" style="711" customWidth="1"/>
    <col min="9531" max="9531" width="16.6640625" style="711" customWidth="1"/>
    <col min="9532" max="9532" width="10.83203125" style="711" customWidth="1"/>
    <col min="9533" max="9533" width="10.5" style="711" customWidth="1"/>
    <col min="9534" max="9539" width="10.5" style="711" bestFit="1" customWidth="1"/>
    <col min="9540" max="9540" width="9.5" style="711" bestFit="1" customWidth="1"/>
    <col min="9541" max="9541" width="11.5" style="711" bestFit="1" customWidth="1"/>
    <col min="9542" max="9554" width="9.83203125" style="711" customWidth="1"/>
    <col min="9555" max="9728" width="9.1640625" style="711"/>
    <col min="9729" max="9729" width="49.5" style="711" customWidth="1"/>
    <col min="9730" max="9730" width="16.5" style="711" customWidth="1"/>
    <col min="9731" max="9786" width="9.83203125" style="711" customWidth="1"/>
    <col min="9787" max="9787" width="16.6640625" style="711" customWidth="1"/>
    <col min="9788" max="9788" width="10.83203125" style="711" customWidth="1"/>
    <col min="9789" max="9789" width="10.5" style="711" customWidth="1"/>
    <col min="9790" max="9795" width="10.5" style="711" bestFit="1" customWidth="1"/>
    <col min="9796" max="9796" width="9.5" style="711" bestFit="1" customWidth="1"/>
    <col min="9797" max="9797" width="11.5" style="711" bestFit="1" customWidth="1"/>
    <col min="9798" max="9810" width="9.83203125" style="711" customWidth="1"/>
    <col min="9811" max="9984" width="9.1640625" style="711"/>
    <col min="9985" max="9985" width="49.5" style="711" customWidth="1"/>
    <col min="9986" max="9986" width="16.5" style="711" customWidth="1"/>
    <col min="9987" max="10042" width="9.83203125" style="711" customWidth="1"/>
    <col min="10043" max="10043" width="16.6640625" style="711" customWidth="1"/>
    <col min="10044" max="10044" width="10.83203125" style="711" customWidth="1"/>
    <col min="10045" max="10045" width="10.5" style="711" customWidth="1"/>
    <col min="10046" max="10051" width="10.5" style="711" bestFit="1" customWidth="1"/>
    <col min="10052" max="10052" width="9.5" style="711" bestFit="1" customWidth="1"/>
    <col min="10053" max="10053" width="11.5" style="711" bestFit="1" customWidth="1"/>
    <col min="10054" max="10066" width="9.83203125" style="711" customWidth="1"/>
    <col min="10067" max="10240" width="9.1640625" style="711"/>
    <col min="10241" max="10241" width="49.5" style="711" customWidth="1"/>
    <col min="10242" max="10242" width="16.5" style="711" customWidth="1"/>
    <col min="10243" max="10298" width="9.83203125" style="711" customWidth="1"/>
    <col min="10299" max="10299" width="16.6640625" style="711" customWidth="1"/>
    <col min="10300" max="10300" width="10.83203125" style="711" customWidth="1"/>
    <col min="10301" max="10301" width="10.5" style="711" customWidth="1"/>
    <col min="10302" max="10307" width="10.5" style="711" bestFit="1" customWidth="1"/>
    <col min="10308" max="10308" width="9.5" style="711" bestFit="1" customWidth="1"/>
    <col min="10309" max="10309" width="11.5" style="711" bestFit="1" customWidth="1"/>
    <col min="10310" max="10322" width="9.83203125" style="711" customWidth="1"/>
    <col min="10323" max="10496" width="9.1640625" style="711"/>
    <col min="10497" max="10497" width="49.5" style="711" customWidth="1"/>
    <col min="10498" max="10498" width="16.5" style="711" customWidth="1"/>
    <col min="10499" max="10554" width="9.83203125" style="711" customWidth="1"/>
    <col min="10555" max="10555" width="16.6640625" style="711" customWidth="1"/>
    <col min="10556" max="10556" width="10.83203125" style="711" customWidth="1"/>
    <col min="10557" max="10557" width="10.5" style="711" customWidth="1"/>
    <col min="10558" max="10563" width="10.5" style="711" bestFit="1" customWidth="1"/>
    <col min="10564" max="10564" width="9.5" style="711" bestFit="1" customWidth="1"/>
    <col min="10565" max="10565" width="11.5" style="711" bestFit="1" customWidth="1"/>
    <col min="10566" max="10578" width="9.83203125" style="711" customWidth="1"/>
    <col min="10579" max="10752" width="9.1640625" style="711"/>
    <col min="10753" max="10753" width="49.5" style="711" customWidth="1"/>
    <col min="10754" max="10754" width="16.5" style="711" customWidth="1"/>
    <col min="10755" max="10810" width="9.83203125" style="711" customWidth="1"/>
    <col min="10811" max="10811" width="16.6640625" style="711" customWidth="1"/>
    <col min="10812" max="10812" width="10.83203125" style="711" customWidth="1"/>
    <col min="10813" max="10813" width="10.5" style="711" customWidth="1"/>
    <col min="10814" max="10819" width="10.5" style="711" bestFit="1" customWidth="1"/>
    <col min="10820" max="10820" width="9.5" style="711" bestFit="1" customWidth="1"/>
    <col min="10821" max="10821" width="11.5" style="711" bestFit="1" customWidth="1"/>
    <col min="10822" max="10834" width="9.83203125" style="711" customWidth="1"/>
    <col min="10835" max="11008" width="9.1640625" style="711"/>
    <col min="11009" max="11009" width="49.5" style="711" customWidth="1"/>
    <col min="11010" max="11010" width="16.5" style="711" customWidth="1"/>
    <col min="11011" max="11066" width="9.83203125" style="711" customWidth="1"/>
    <col min="11067" max="11067" width="16.6640625" style="711" customWidth="1"/>
    <col min="11068" max="11068" width="10.83203125" style="711" customWidth="1"/>
    <col min="11069" max="11069" width="10.5" style="711" customWidth="1"/>
    <col min="11070" max="11075" width="10.5" style="711" bestFit="1" customWidth="1"/>
    <col min="11076" max="11076" width="9.5" style="711" bestFit="1" customWidth="1"/>
    <col min="11077" max="11077" width="11.5" style="711" bestFit="1" customWidth="1"/>
    <col min="11078" max="11090" width="9.83203125" style="711" customWidth="1"/>
    <col min="11091" max="11264" width="9.1640625" style="711"/>
    <col min="11265" max="11265" width="49.5" style="711" customWidth="1"/>
    <col min="11266" max="11266" width="16.5" style="711" customWidth="1"/>
    <col min="11267" max="11322" width="9.83203125" style="711" customWidth="1"/>
    <col min="11323" max="11323" width="16.6640625" style="711" customWidth="1"/>
    <col min="11324" max="11324" width="10.83203125" style="711" customWidth="1"/>
    <col min="11325" max="11325" width="10.5" style="711" customWidth="1"/>
    <col min="11326" max="11331" width="10.5" style="711" bestFit="1" customWidth="1"/>
    <col min="11332" max="11332" width="9.5" style="711" bestFit="1" customWidth="1"/>
    <col min="11333" max="11333" width="11.5" style="711" bestFit="1" customWidth="1"/>
    <col min="11334" max="11346" width="9.83203125" style="711" customWidth="1"/>
    <col min="11347" max="11520" width="9.1640625" style="711"/>
    <col min="11521" max="11521" width="49.5" style="711" customWidth="1"/>
    <col min="11522" max="11522" width="16.5" style="711" customWidth="1"/>
    <col min="11523" max="11578" width="9.83203125" style="711" customWidth="1"/>
    <col min="11579" max="11579" width="16.6640625" style="711" customWidth="1"/>
    <col min="11580" max="11580" width="10.83203125" style="711" customWidth="1"/>
    <col min="11581" max="11581" width="10.5" style="711" customWidth="1"/>
    <col min="11582" max="11587" width="10.5" style="711" bestFit="1" customWidth="1"/>
    <col min="11588" max="11588" width="9.5" style="711" bestFit="1" customWidth="1"/>
    <col min="11589" max="11589" width="11.5" style="711" bestFit="1" customWidth="1"/>
    <col min="11590" max="11602" width="9.83203125" style="711" customWidth="1"/>
    <col min="11603" max="11776" width="9.1640625" style="711"/>
    <col min="11777" max="11777" width="49.5" style="711" customWidth="1"/>
    <col min="11778" max="11778" width="16.5" style="711" customWidth="1"/>
    <col min="11779" max="11834" width="9.83203125" style="711" customWidth="1"/>
    <col min="11835" max="11835" width="16.6640625" style="711" customWidth="1"/>
    <col min="11836" max="11836" width="10.83203125" style="711" customWidth="1"/>
    <col min="11837" max="11837" width="10.5" style="711" customWidth="1"/>
    <col min="11838" max="11843" width="10.5" style="711" bestFit="1" customWidth="1"/>
    <col min="11844" max="11844" width="9.5" style="711" bestFit="1" customWidth="1"/>
    <col min="11845" max="11845" width="11.5" style="711" bestFit="1" customWidth="1"/>
    <col min="11846" max="11858" width="9.83203125" style="711" customWidth="1"/>
    <col min="11859" max="12032" width="9.1640625" style="711"/>
    <col min="12033" max="12033" width="49.5" style="711" customWidth="1"/>
    <col min="12034" max="12034" width="16.5" style="711" customWidth="1"/>
    <col min="12035" max="12090" width="9.83203125" style="711" customWidth="1"/>
    <col min="12091" max="12091" width="16.6640625" style="711" customWidth="1"/>
    <col min="12092" max="12092" width="10.83203125" style="711" customWidth="1"/>
    <col min="12093" max="12093" width="10.5" style="711" customWidth="1"/>
    <col min="12094" max="12099" width="10.5" style="711" bestFit="1" customWidth="1"/>
    <col min="12100" max="12100" width="9.5" style="711" bestFit="1" customWidth="1"/>
    <col min="12101" max="12101" width="11.5" style="711" bestFit="1" customWidth="1"/>
    <col min="12102" max="12114" width="9.83203125" style="711" customWidth="1"/>
    <col min="12115" max="12288" width="9.1640625" style="711"/>
    <col min="12289" max="12289" width="49.5" style="711" customWidth="1"/>
    <col min="12290" max="12290" width="16.5" style="711" customWidth="1"/>
    <col min="12291" max="12346" width="9.83203125" style="711" customWidth="1"/>
    <col min="12347" max="12347" width="16.6640625" style="711" customWidth="1"/>
    <col min="12348" max="12348" width="10.83203125" style="711" customWidth="1"/>
    <col min="12349" max="12349" width="10.5" style="711" customWidth="1"/>
    <col min="12350" max="12355" width="10.5" style="711" bestFit="1" customWidth="1"/>
    <col min="12356" max="12356" width="9.5" style="711" bestFit="1" customWidth="1"/>
    <col min="12357" max="12357" width="11.5" style="711" bestFit="1" customWidth="1"/>
    <col min="12358" max="12370" width="9.83203125" style="711" customWidth="1"/>
    <col min="12371" max="12544" width="9.1640625" style="711"/>
    <col min="12545" max="12545" width="49.5" style="711" customWidth="1"/>
    <col min="12546" max="12546" width="16.5" style="711" customWidth="1"/>
    <col min="12547" max="12602" width="9.83203125" style="711" customWidth="1"/>
    <col min="12603" max="12603" width="16.6640625" style="711" customWidth="1"/>
    <col min="12604" max="12604" width="10.83203125" style="711" customWidth="1"/>
    <col min="12605" max="12605" width="10.5" style="711" customWidth="1"/>
    <col min="12606" max="12611" width="10.5" style="711" bestFit="1" customWidth="1"/>
    <col min="12612" max="12612" width="9.5" style="711" bestFit="1" customWidth="1"/>
    <col min="12613" max="12613" width="11.5" style="711" bestFit="1" customWidth="1"/>
    <col min="12614" max="12626" width="9.83203125" style="711" customWidth="1"/>
    <col min="12627" max="12800" width="9.1640625" style="711"/>
    <col min="12801" max="12801" width="49.5" style="711" customWidth="1"/>
    <col min="12802" max="12802" width="16.5" style="711" customWidth="1"/>
    <col min="12803" max="12858" width="9.83203125" style="711" customWidth="1"/>
    <col min="12859" max="12859" width="16.6640625" style="711" customWidth="1"/>
    <col min="12860" max="12860" width="10.83203125" style="711" customWidth="1"/>
    <col min="12861" max="12861" width="10.5" style="711" customWidth="1"/>
    <col min="12862" max="12867" width="10.5" style="711" bestFit="1" customWidth="1"/>
    <col min="12868" max="12868" width="9.5" style="711" bestFit="1" customWidth="1"/>
    <col min="12869" max="12869" width="11.5" style="711" bestFit="1" customWidth="1"/>
    <col min="12870" max="12882" width="9.83203125" style="711" customWidth="1"/>
    <col min="12883" max="13056" width="9.1640625" style="711"/>
    <col min="13057" max="13057" width="49.5" style="711" customWidth="1"/>
    <col min="13058" max="13058" width="16.5" style="711" customWidth="1"/>
    <col min="13059" max="13114" width="9.83203125" style="711" customWidth="1"/>
    <col min="13115" max="13115" width="16.6640625" style="711" customWidth="1"/>
    <col min="13116" max="13116" width="10.83203125" style="711" customWidth="1"/>
    <col min="13117" max="13117" width="10.5" style="711" customWidth="1"/>
    <col min="13118" max="13123" width="10.5" style="711" bestFit="1" customWidth="1"/>
    <col min="13124" max="13124" width="9.5" style="711" bestFit="1" customWidth="1"/>
    <col min="13125" max="13125" width="11.5" style="711" bestFit="1" customWidth="1"/>
    <col min="13126" max="13138" width="9.83203125" style="711" customWidth="1"/>
    <col min="13139" max="13312" width="9.1640625" style="711"/>
    <col min="13313" max="13313" width="49.5" style="711" customWidth="1"/>
    <col min="13314" max="13314" width="16.5" style="711" customWidth="1"/>
    <col min="13315" max="13370" width="9.83203125" style="711" customWidth="1"/>
    <col min="13371" max="13371" width="16.6640625" style="711" customWidth="1"/>
    <col min="13372" max="13372" width="10.83203125" style="711" customWidth="1"/>
    <col min="13373" max="13373" width="10.5" style="711" customWidth="1"/>
    <col min="13374" max="13379" width="10.5" style="711" bestFit="1" customWidth="1"/>
    <col min="13380" max="13380" width="9.5" style="711" bestFit="1" customWidth="1"/>
    <col min="13381" max="13381" width="11.5" style="711" bestFit="1" customWidth="1"/>
    <col min="13382" max="13394" width="9.83203125" style="711" customWidth="1"/>
    <col min="13395" max="13568" width="9.1640625" style="711"/>
    <col min="13569" max="13569" width="49.5" style="711" customWidth="1"/>
    <col min="13570" max="13570" width="16.5" style="711" customWidth="1"/>
    <col min="13571" max="13626" width="9.83203125" style="711" customWidth="1"/>
    <col min="13627" max="13627" width="16.6640625" style="711" customWidth="1"/>
    <col min="13628" max="13628" width="10.83203125" style="711" customWidth="1"/>
    <col min="13629" max="13629" width="10.5" style="711" customWidth="1"/>
    <col min="13630" max="13635" width="10.5" style="711" bestFit="1" customWidth="1"/>
    <col min="13636" max="13636" width="9.5" style="711" bestFit="1" customWidth="1"/>
    <col min="13637" max="13637" width="11.5" style="711" bestFit="1" customWidth="1"/>
    <col min="13638" max="13650" width="9.83203125" style="711" customWidth="1"/>
    <col min="13651" max="13824" width="9.1640625" style="711"/>
    <col min="13825" max="13825" width="49.5" style="711" customWidth="1"/>
    <col min="13826" max="13826" width="16.5" style="711" customWidth="1"/>
    <col min="13827" max="13882" width="9.83203125" style="711" customWidth="1"/>
    <col min="13883" max="13883" width="16.6640625" style="711" customWidth="1"/>
    <col min="13884" max="13884" width="10.83203125" style="711" customWidth="1"/>
    <col min="13885" max="13885" width="10.5" style="711" customWidth="1"/>
    <col min="13886" max="13891" width="10.5" style="711" bestFit="1" customWidth="1"/>
    <col min="13892" max="13892" width="9.5" style="711" bestFit="1" customWidth="1"/>
    <col min="13893" max="13893" width="11.5" style="711" bestFit="1" customWidth="1"/>
    <col min="13894" max="13906" width="9.83203125" style="711" customWidth="1"/>
    <col min="13907" max="14080" width="9.1640625" style="711"/>
    <col min="14081" max="14081" width="49.5" style="711" customWidth="1"/>
    <col min="14082" max="14082" width="16.5" style="711" customWidth="1"/>
    <col min="14083" max="14138" width="9.83203125" style="711" customWidth="1"/>
    <col min="14139" max="14139" width="16.6640625" style="711" customWidth="1"/>
    <col min="14140" max="14140" width="10.83203125" style="711" customWidth="1"/>
    <col min="14141" max="14141" width="10.5" style="711" customWidth="1"/>
    <col min="14142" max="14147" width="10.5" style="711" bestFit="1" customWidth="1"/>
    <col min="14148" max="14148" width="9.5" style="711" bestFit="1" customWidth="1"/>
    <col min="14149" max="14149" width="11.5" style="711" bestFit="1" customWidth="1"/>
    <col min="14150" max="14162" width="9.83203125" style="711" customWidth="1"/>
    <col min="14163" max="14336" width="9.1640625" style="711"/>
    <col min="14337" max="14337" width="49.5" style="711" customWidth="1"/>
    <col min="14338" max="14338" width="16.5" style="711" customWidth="1"/>
    <col min="14339" max="14394" width="9.83203125" style="711" customWidth="1"/>
    <col min="14395" max="14395" width="16.6640625" style="711" customWidth="1"/>
    <col min="14396" max="14396" width="10.83203125" style="711" customWidth="1"/>
    <col min="14397" max="14397" width="10.5" style="711" customWidth="1"/>
    <col min="14398" max="14403" width="10.5" style="711" bestFit="1" customWidth="1"/>
    <col min="14404" max="14404" width="9.5" style="711" bestFit="1" customWidth="1"/>
    <col min="14405" max="14405" width="11.5" style="711" bestFit="1" customWidth="1"/>
    <col min="14406" max="14418" width="9.83203125" style="711" customWidth="1"/>
    <col min="14419" max="14592" width="9.1640625" style="711"/>
    <col min="14593" max="14593" width="49.5" style="711" customWidth="1"/>
    <col min="14594" max="14594" width="16.5" style="711" customWidth="1"/>
    <col min="14595" max="14650" width="9.83203125" style="711" customWidth="1"/>
    <col min="14651" max="14651" width="16.6640625" style="711" customWidth="1"/>
    <col min="14652" max="14652" width="10.83203125" style="711" customWidth="1"/>
    <col min="14653" max="14653" width="10.5" style="711" customWidth="1"/>
    <col min="14654" max="14659" width="10.5" style="711" bestFit="1" customWidth="1"/>
    <col min="14660" max="14660" width="9.5" style="711" bestFit="1" customWidth="1"/>
    <col min="14661" max="14661" width="11.5" style="711" bestFit="1" customWidth="1"/>
    <col min="14662" max="14674" width="9.83203125" style="711" customWidth="1"/>
    <col min="14675" max="14848" width="9.1640625" style="711"/>
    <col min="14849" max="14849" width="49.5" style="711" customWidth="1"/>
    <col min="14850" max="14850" width="16.5" style="711" customWidth="1"/>
    <col min="14851" max="14906" width="9.83203125" style="711" customWidth="1"/>
    <col min="14907" max="14907" width="16.6640625" style="711" customWidth="1"/>
    <col min="14908" max="14908" width="10.83203125" style="711" customWidth="1"/>
    <col min="14909" max="14909" width="10.5" style="711" customWidth="1"/>
    <col min="14910" max="14915" width="10.5" style="711" bestFit="1" customWidth="1"/>
    <col min="14916" max="14916" width="9.5" style="711" bestFit="1" customWidth="1"/>
    <col min="14917" max="14917" width="11.5" style="711" bestFit="1" customWidth="1"/>
    <col min="14918" max="14930" width="9.83203125" style="711" customWidth="1"/>
    <col min="14931" max="15104" width="9.1640625" style="711"/>
    <col min="15105" max="15105" width="49.5" style="711" customWidth="1"/>
    <col min="15106" max="15106" width="16.5" style="711" customWidth="1"/>
    <col min="15107" max="15162" width="9.83203125" style="711" customWidth="1"/>
    <col min="15163" max="15163" width="16.6640625" style="711" customWidth="1"/>
    <col min="15164" max="15164" width="10.83203125" style="711" customWidth="1"/>
    <col min="15165" max="15165" width="10.5" style="711" customWidth="1"/>
    <col min="15166" max="15171" width="10.5" style="711" bestFit="1" customWidth="1"/>
    <col min="15172" max="15172" width="9.5" style="711" bestFit="1" customWidth="1"/>
    <col min="15173" max="15173" width="11.5" style="711" bestFit="1" customWidth="1"/>
    <col min="15174" max="15186" width="9.83203125" style="711" customWidth="1"/>
    <col min="15187" max="15360" width="9.1640625" style="711"/>
    <col min="15361" max="15361" width="49.5" style="711" customWidth="1"/>
    <col min="15362" max="15362" width="16.5" style="711" customWidth="1"/>
    <col min="15363" max="15418" width="9.83203125" style="711" customWidth="1"/>
    <col min="15419" max="15419" width="16.6640625" style="711" customWidth="1"/>
    <col min="15420" max="15420" width="10.83203125" style="711" customWidth="1"/>
    <col min="15421" max="15421" width="10.5" style="711" customWidth="1"/>
    <col min="15422" max="15427" width="10.5" style="711" bestFit="1" customWidth="1"/>
    <col min="15428" max="15428" width="9.5" style="711" bestFit="1" customWidth="1"/>
    <col min="15429" max="15429" width="11.5" style="711" bestFit="1" customWidth="1"/>
    <col min="15430" max="15442" width="9.83203125" style="711" customWidth="1"/>
    <col min="15443" max="15616" width="9.1640625" style="711"/>
    <col min="15617" max="15617" width="49.5" style="711" customWidth="1"/>
    <col min="15618" max="15618" width="16.5" style="711" customWidth="1"/>
    <col min="15619" max="15674" width="9.83203125" style="711" customWidth="1"/>
    <col min="15675" max="15675" width="16.6640625" style="711" customWidth="1"/>
    <col min="15676" max="15676" width="10.83203125" style="711" customWidth="1"/>
    <col min="15677" max="15677" width="10.5" style="711" customWidth="1"/>
    <col min="15678" max="15683" width="10.5" style="711" bestFit="1" customWidth="1"/>
    <col min="15684" max="15684" width="9.5" style="711" bestFit="1" customWidth="1"/>
    <col min="15685" max="15685" width="11.5" style="711" bestFit="1" customWidth="1"/>
    <col min="15686" max="15698" width="9.83203125" style="711" customWidth="1"/>
    <col min="15699" max="15872" width="9.1640625" style="711"/>
    <col min="15873" max="15873" width="49.5" style="711" customWidth="1"/>
    <col min="15874" max="15874" width="16.5" style="711" customWidth="1"/>
    <col min="15875" max="15930" width="9.83203125" style="711" customWidth="1"/>
    <col min="15931" max="15931" width="16.6640625" style="711" customWidth="1"/>
    <col min="15932" max="15932" width="10.83203125" style="711" customWidth="1"/>
    <col min="15933" max="15933" width="10.5" style="711" customWidth="1"/>
    <col min="15934" max="15939" width="10.5" style="711" bestFit="1" customWidth="1"/>
    <col min="15940" max="15940" width="9.5" style="711" bestFit="1" customWidth="1"/>
    <col min="15941" max="15941" width="11.5" style="711" bestFit="1" customWidth="1"/>
    <col min="15942" max="15954" width="9.83203125" style="711" customWidth="1"/>
    <col min="15955" max="16128" width="9.1640625" style="711"/>
    <col min="16129" max="16129" width="49.5" style="711" customWidth="1"/>
    <col min="16130" max="16130" width="16.5" style="711" customWidth="1"/>
    <col min="16131" max="16186" width="9.83203125" style="711" customWidth="1"/>
    <col min="16187" max="16187" width="16.6640625" style="711" customWidth="1"/>
    <col min="16188" max="16188" width="10.83203125" style="711" customWidth="1"/>
    <col min="16189" max="16189" width="10.5" style="711" customWidth="1"/>
    <col min="16190" max="16195" width="10.5" style="711" bestFit="1" customWidth="1"/>
    <col min="16196" max="16196" width="9.5" style="711" bestFit="1" customWidth="1"/>
    <col min="16197" max="16197" width="11.5" style="711" bestFit="1" customWidth="1"/>
    <col min="16198" max="16210" width="9.83203125" style="711" customWidth="1"/>
    <col min="16211" max="16384" width="9.1640625" style="711"/>
  </cols>
  <sheetData>
    <row r="1" spans="1:83" ht="18">
      <c r="A1" s="709" t="s">
        <v>544</v>
      </c>
      <c r="B1" s="710"/>
    </row>
    <row r="2" spans="1:83" ht="15.75">
      <c r="A2" s="712" t="s">
        <v>664</v>
      </c>
      <c r="B2" s="713"/>
    </row>
    <row r="3" spans="1:83" ht="15.75" thickBot="1">
      <c r="A3" s="714" t="s">
        <v>546</v>
      </c>
      <c r="B3" s="715"/>
    </row>
    <row r="6" spans="1:83">
      <c r="BI6" s="636" t="s">
        <v>0</v>
      </c>
      <c r="BJ6" s="636" t="s">
        <v>0</v>
      </c>
      <c r="BK6" s="636" t="s">
        <v>0</v>
      </c>
      <c r="BL6" s="636" t="s">
        <v>0</v>
      </c>
      <c r="BM6" s="637" t="s">
        <v>550</v>
      </c>
      <c r="BN6" s="637" t="s">
        <v>550</v>
      </c>
      <c r="BO6" s="637" t="s">
        <v>550</v>
      </c>
      <c r="BP6" s="637" t="s">
        <v>550</v>
      </c>
      <c r="BQ6" s="638" t="s">
        <v>551</v>
      </c>
      <c r="BR6" s="638" t="s">
        <v>551</v>
      </c>
      <c r="BS6" s="638" t="s">
        <v>551</v>
      </c>
      <c r="BT6" s="638" t="s">
        <v>551</v>
      </c>
      <c r="BU6" s="717" t="s">
        <v>665</v>
      </c>
      <c r="BV6" s="717" t="s">
        <v>665</v>
      </c>
      <c r="BW6" s="717" t="s">
        <v>665</v>
      </c>
      <c r="BX6" s="717" t="s">
        <v>665</v>
      </c>
      <c r="BY6" s="718" t="s">
        <v>666</v>
      </c>
      <c r="BZ6" s="718" t="s">
        <v>666</v>
      </c>
      <c r="CA6" s="718" t="s">
        <v>666</v>
      </c>
      <c r="CB6" s="718" t="s">
        <v>666</v>
      </c>
    </row>
    <row r="7" spans="1:83" s="716" customFormat="1">
      <c r="B7" s="716" t="s">
        <v>552</v>
      </c>
      <c r="C7" s="719" t="s">
        <v>553</v>
      </c>
      <c r="D7" s="719" t="s">
        <v>554</v>
      </c>
      <c r="E7" s="719" t="s">
        <v>555</v>
      </c>
      <c r="F7" s="719" t="s">
        <v>556</v>
      </c>
      <c r="G7" s="719" t="s">
        <v>557</v>
      </c>
      <c r="H7" s="719" t="s">
        <v>558</v>
      </c>
      <c r="I7" s="719" t="s">
        <v>559</v>
      </c>
      <c r="J7" s="719" t="s">
        <v>560</v>
      </c>
      <c r="K7" s="719" t="s">
        <v>561</v>
      </c>
      <c r="L7" s="719" t="s">
        <v>562</v>
      </c>
      <c r="M7" s="719" t="s">
        <v>563</v>
      </c>
      <c r="N7" s="719" t="s">
        <v>564</v>
      </c>
      <c r="O7" s="719" t="s">
        <v>565</v>
      </c>
      <c r="P7" s="719" t="s">
        <v>566</v>
      </c>
      <c r="Q7" s="719" t="s">
        <v>567</v>
      </c>
      <c r="R7" s="719" t="s">
        <v>568</v>
      </c>
      <c r="S7" s="719" t="s">
        <v>569</v>
      </c>
      <c r="T7" s="719" t="s">
        <v>570</v>
      </c>
      <c r="U7" s="719" t="s">
        <v>571</v>
      </c>
      <c r="V7" s="719" t="s">
        <v>572</v>
      </c>
      <c r="W7" s="719" t="s">
        <v>573</v>
      </c>
      <c r="X7" s="719" t="s">
        <v>574</v>
      </c>
      <c r="Y7" s="719" t="s">
        <v>575</v>
      </c>
      <c r="Z7" s="719" t="s">
        <v>576</v>
      </c>
      <c r="AA7" s="719" t="s">
        <v>577</v>
      </c>
      <c r="AB7" s="719" t="s">
        <v>578</v>
      </c>
      <c r="AC7" s="719" t="s">
        <v>579</v>
      </c>
      <c r="AD7" s="719" t="s">
        <v>580</v>
      </c>
      <c r="AE7" s="719" t="s">
        <v>581</v>
      </c>
      <c r="AF7" s="719" t="s">
        <v>582</v>
      </c>
      <c r="AG7" s="719" t="s">
        <v>583</v>
      </c>
      <c r="AH7" s="719" t="s">
        <v>584</v>
      </c>
      <c r="AI7" s="719" t="s">
        <v>585</v>
      </c>
      <c r="AJ7" s="719" t="s">
        <v>586</v>
      </c>
      <c r="AK7" s="719" t="s">
        <v>587</v>
      </c>
      <c r="AL7" s="719" t="s">
        <v>588</v>
      </c>
      <c r="AM7" s="719" t="s">
        <v>589</v>
      </c>
      <c r="AN7" s="719" t="s">
        <v>590</v>
      </c>
      <c r="AO7" s="719" t="s">
        <v>591</v>
      </c>
      <c r="AP7" s="719" t="s">
        <v>592</v>
      </c>
      <c r="AQ7" s="719" t="s">
        <v>593</v>
      </c>
      <c r="AR7" s="719" t="s">
        <v>594</v>
      </c>
      <c r="AS7" s="719" t="s">
        <v>595</v>
      </c>
      <c r="AT7" s="719" t="s">
        <v>596</v>
      </c>
      <c r="AU7" s="716" t="s">
        <v>597</v>
      </c>
      <c r="AV7" s="716" t="s">
        <v>598</v>
      </c>
      <c r="AW7" s="716" t="s">
        <v>599</v>
      </c>
      <c r="AX7" s="716" t="s">
        <v>600</v>
      </c>
      <c r="AY7" s="716" t="s">
        <v>601</v>
      </c>
      <c r="AZ7" s="716" t="s">
        <v>602</v>
      </c>
      <c r="BA7" s="716" t="s">
        <v>603</v>
      </c>
      <c r="BB7" s="716" t="s">
        <v>604</v>
      </c>
      <c r="BC7" s="716" t="s">
        <v>605</v>
      </c>
      <c r="BD7" s="716" t="s">
        <v>606</v>
      </c>
      <c r="BE7" s="716" t="s">
        <v>607</v>
      </c>
      <c r="BF7" s="716" t="s">
        <v>608</v>
      </c>
      <c r="BG7" s="716" t="s">
        <v>609</v>
      </c>
      <c r="BH7" s="716" t="s">
        <v>610</v>
      </c>
      <c r="BI7" s="716" t="s">
        <v>611</v>
      </c>
      <c r="BJ7" s="716" t="s">
        <v>612</v>
      </c>
      <c r="BK7" s="716" t="s">
        <v>613</v>
      </c>
      <c r="BL7" s="716" t="s">
        <v>614</v>
      </c>
      <c r="BM7" s="716" t="s">
        <v>615</v>
      </c>
      <c r="BN7" s="716" t="s">
        <v>616</v>
      </c>
      <c r="BO7" s="716" t="s">
        <v>617</v>
      </c>
      <c r="BP7" s="716" t="s">
        <v>618</v>
      </c>
      <c r="BQ7" s="716" t="s">
        <v>619</v>
      </c>
      <c r="BR7" s="716" t="s">
        <v>620</v>
      </c>
      <c r="BS7" s="716" t="s">
        <v>621</v>
      </c>
      <c r="BT7" s="716" t="s">
        <v>622</v>
      </c>
      <c r="BU7" s="716" t="s">
        <v>623</v>
      </c>
      <c r="BV7" s="716" t="s">
        <v>624</v>
      </c>
      <c r="BW7" s="716" t="s">
        <v>667</v>
      </c>
      <c r="BX7" s="716" t="s">
        <v>668</v>
      </c>
      <c r="BY7" s="716" t="s">
        <v>669</v>
      </c>
      <c r="BZ7" s="716" t="s">
        <v>670</v>
      </c>
      <c r="CA7" s="716" t="s">
        <v>671</v>
      </c>
      <c r="CB7" s="716" t="s">
        <v>672</v>
      </c>
      <c r="CC7" s="716" t="s">
        <v>673</v>
      </c>
      <c r="CD7" s="716" t="s">
        <v>674</v>
      </c>
      <c r="CE7" s="716" t="s">
        <v>625</v>
      </c>
    </row>
    <row r="8" spans="1:83">
      <c r="A8" s="716" t="s">
        <v>626</v>
      </c>
      <c r="B8" s="716" t="s">
        <v>627</v>
      </c>
      <c r="C8" s="720">
        <v>2.0339999999999998</v>
      </c>
      <c r="D8" s="720">
        <v>2.0590000000000002</v>
      </c>
      <c r="E8" s="720">
        <v>2.0640000000000001</v>
      </c>
      <c r="F8" s="720">
        <v>2.0870000000000002</v>
      </c>
      <c r="G8" s="720">
        <v>2.1040000000000001</v>
      </c>
      <c r="H8" s="720">
        <v>2.1150000000000002</v>
      </c>
      <c r="I8" s="720">
        <v>2.15</v>
      </c>
      <c r="J8" s="720">
        <v>2.169</v>
      </c>
      <c r="K8" s="720">
        <v>2.1880000000000002</v>
      </c>
      <c r="L8" s="720">
        <v>2.2130000000000001</v>
      </c>
      <c r="M8" s="720">
        <v>2.234</v>
      </c>
      <c r="N8" s="720">
        <v>2.2200000000000002</v>
      </c>
      <c r="O8" s="720">
        <v>2.234</v>
      </c>
      <c r="P8" s="720">
        <v>2.2589999999999999</v>
      </c>
      <c r="Q8" s="720">
        <v>2.2749999999999999</v>
      </c>
      <c r="R8" s="720">
        <v>2.3010000000000002</v>
      </c>
      <c r="S8" s="720">
        <v>2.3220000000000001</v>
      </c>
      <c r="T8" s="720">
        <v>2.363</v>
      </c>
      <c r="U8" s="720">
        <v>2.4039999999999999</v>
      </c>
      <c r="V8" s="720">
        <v>2.35</v>
      </c>
      <c r="W8" s="720">
        <v>2.3420000000000001</v>
      </c>
      <c r="X8" s="720">
        <v>2.347</v>
      </c>
      <c r="Y8" s="720">
        <v>2.367</v>
      </c>
      <c r="Z8" s="720">
        <v>2.38</v>
      </c>
      <c r="AA8" s="720">
        <v>2.3809999999999998</v>
      </c>
      <c r="AB8" s="720">
        <v>2.3839999999999999</v>
      </c>
      <c r="AC8" s="720">
        <v>2.3980000000000001</v>
      </c>
      <c r="AD8" s="720">
        <v>2.42</v>
      </c>
      <c r="AE8" s="720">
        <v>2.4340000000000002</v>
      </c>
      <c r="AF8" s="720">
        <v>2.4769999999999999</v>
      </c>
      <c r="AG8" s="720">
        <v>2.488</v>
      </c>
      <c r="AH8" s="720">
        <v>2.4950000000000001</v>
      </c>
      <c r="AI8" s="720">
        <v>2.5150000000000001</v>
      </c>
      <c r="AJ8" s="720">
        <v>2.5190000000000001</v>
      </c>
      <c r="AK8" s="720">
        <v>2.5289999999999999</v>
      </c>
      <c r="AL8" s="720">
        <v>2.5470000000000002</v>
      </c>
      <c r="AM8" s="720">
        <v>2.5569999999999999</v>
      </c>
      <c r="AN8" s="720">
        <v>2.5539999999999998</v>
      </c>
      <c r="AO8" s="720">
        <v>2.573</v>
      </c>
      <c r="AP8" s="720">
        <v>2.5870000000000002</v>
      </c>
      <c r="AQ8" s="720">
        <v>2.5979999999999999</v>
      </c>
      <c r="AR8" s="720">
        <v>2.6080000000000001</v>
      </c>
      <c r="AS8" s="720">
        <v>2.6139999999999999</v>
      </c>
      <c r="AT8" s="720">
        <v>2.6139999999999999</v>
      </c>
      <c r="AU8" s="711">
        <v>2.613</v>
      </c>
      <c r="AV8" s="711">
        <v>2.6230000000000002</v>
      </c>
      <c r="AW8" s="711">
        <v>2.6190000000000002</v>
      </c>
      <c r="AX8" s="711">
        <v>2.6240000000000001</v>
      </c>
      <c r="AY8" s="711">
        <v>2.6240000000000001</v>
      </c>
      <c r="AZ8" s="711">
        <v>2.6429999999999998</v>
      </c>
      <c r="BA8" s="711">
        <v>2.6640000000000001</v>
      </c>
      <c r="BB8" s="711">
        <v>2.6739999999999999</v>
      </c>
      <c r="BC8" s="711">
        <v>2.6949999999999998</v>
      </c>
      <c r="BD8" s="711">
        <v>2.694</v>
      </c>
      <c r="BE8" s="711">
        <v>2.706</v>
      </c>
      <c r="BF8" s="711">
        <v>2.714</v>
      </c>
      <c r="BG8" s="711">
        <v>2.746</v>
      </c>
      <c r="BH8" s="711">
        <v>2.7650000000000001</v>
      </c>
      <c r="BI8" s="711">
        <v>2.78</v>
      </c>
      <c r="BJ8" s="711">
        <v>2.8050000000000002</v>
      </c>
      <c r="BK8" s="711">
        <v>2.8250000000000002</v>
      </c>
      <c r="BL8" s="711">
        <v>2.8380000000000001</v>
      </c>
      <c r="BM8" s="711">
        <v>2.8479999999999999</v>
      </c>
      <c r="BN8" s="711">
        <v>2.8690000000000002</v>
      </c>
      <c r="BO8" s="711">
        <v>2.895</v>
      </c>
      <c r="BP8" s="711">
        <v>2.91</v>
      </c>
      <c r="BQ8" s="711">
        <v>2.9239999999999999</v>
      </c>
      <c r="BR8" s="711">
        <v>2.94</v>
      </c>
      <c r="BS8" s="711">
        <v>2.96</v>
      </c>
      <c r="BT8" s="711">
        <v>2.9790000000000001</v>
      </c>
      <c r="BU8" s="711">
        <v>2.9990000000000001</v>
      </c>
      <c r="BV8" s="711">
        <v>3.0169999999999999</v>
      </c>
      <c r="BW8" s="711">
        <v>3.0339999999999998</v>
      </c>
      <c r="BX8" s="711">
        <v>3.0510000000000002</v>
      </c>
      <c r="BY8" s="711">
        <v>3.07</v>
      </c>
      <c r="BZ8" s="711">
        <v>3.0880000000000001</v>
      </c>
      <c r="CA8" s="711">
        <v>3.1059999999999999</v>
      </c>
      <c r="CB8" s="711">
        <v>3.1219999999999999</v>
      </c>
      <c r="CC8" s="711">
        <v>3.14</v>
      </c>
      <c r="CD8" s="711">
        <v>3.1579999999999999</v>
      </c>
    </row>
    <row r="9" spans="1:83">
      <c r="A9" s="716" t="s">
        <v>628</v>
      </c>
      <c r="B9" s="716" t="s">
        <v>629</v>
      </c>
      <c r="C9" s="720">
        <v>2.0339999999999998</v>
      </c>
      <c r="D9" s="720">
        <v>2.0590000000000002</v>
      </c>
      <c r="E9" s="720">
        <v>2.0640000000000001</v>
      </c>
      <c r="F9" s="720">
        <v>2.0870000000000002</v>
      </c>
      <c r="G9" s="720">
        <v>2.1040000000000001</v>
      </c>
      <c r="H9" s="720">
        <v>2.1150000000000002</v>
      </c>
      <c r="I9" s="720">
        <v>2.15</v>
      </c>
      <c r="J9" s="720">
        <v>2.169</v>
      </c>
      <c r="K9" s="720">
        <v>2.1880000000000002</v>
      </c>
      <c r="L9" s="720">
        <v>2.2130000000000001</v>
      </c>
      <c r="M9" s="720">
        <v>2.234</v>
      </c>
      <c r="N9" s="720">
        <v>2.2200000000000002</v>
      </c>
      <c r="O9" s="720">
        <v>2.234</v>
      </c>
      <c r="P9" s="720">
        <v>2.2589999999999999</v>
      </c>
      <c r="Q9" s="720">
        <v>2.2749999999999999</v>
      </c>
      <c r="R9" s="720">
        <v>2.3010000000000002</v>
      </c>
      <c r="S9" s="720">
        <v>2.3220000000000001</v>
      </c>
      <c r="T9" s="720">
        <v>2.363</v>
      </c>
      <c r="U9" s="720">
        <v>2.4039999999999999</v>
      </c>
      <c r="V9" s="720">
        <v>2.35</v>
      </c>
      <c r="W9" s="720">
        <v>2.3420000000000001</v>
      </c>
      <c r="X9" s="720">
        <v>2.347</v>
      </c>
      <c r="Y9" s="720">
        <v>2.367</v>
      </c>
      <c r="Z9" s="720">
        <v>2.38</v>
      </c>
      <c r="AA9" s="720">
        <v>2.3809999999999998</v>
      </c>
      <c r="AB9" s="720">
        <v>2.3839999999999999</v>
      </c>
      <c r="AC9" s="720">
        <v>2.3980000000000001</v>
      </c>
      <c r="AD9" s="720">
        <v>2.42</v>
      </c>
      <c r="AE9" s="720">
        <v>2.4340000000000002</v>
      </c>
      <c r="AF9" s="720">
        <v>2.4769999999999999</v>
      </c>
      <c r="AG9" s="720">
        <v>2.488</v>
      </c>
      <c r="AH9" s="720">
        <v>2.4950000000000001</v>
      </c>
      <c r="AI9" s="720">
        <v>2.5150000000000001</v>
      </c>
      <c r="AJ9" s="720">
        <v>2.5190000000000001</v>
      </c>
      <c r="AK9" s="720">
        <v>2.5289999999999999</v>
      </c>
      <c r="AL9" s="720">
        <v>2.5470000000000002</v>
      </c>
      <c r="AM9" s="720">
        <v>2.5569999999999999</v>
      </c>
      <c r="AN9" s="720">
        <v>2.5539999999999998</v>
      </c>
      <c r="AO9" s="720">
        <v>2.573</v>
      </c>
      <c r="AP9" s="720">
        <v>2.5870000000000002</v>
      </c>
      <c r="AQ9" s="720">
        <v>2.5979999999999999</v>
      </c>
      <c r="AR9" s="720">
        <v>2.6080000000000001</v>
      </c>
      <c r="AS9" s="720">
        <v>2.6139999999999999</v>
      </c>
      <c r="AT9" s="720">
        <v>2.6139999999999999</v>
      </c>
      <c r="AU9" s="711">
        <v>2.613</v>
      </c>
      <c r="AV9" s="711">
        <v>2.6230000000000002</v>
      </c>
      <c r="AW9" s="711">
        <v>2.6190000000000002</v>
      </c>
      <c r="AX9" s="711">
        <v>2.6240000000000001</v>
      </c>
      <c r="AY9" s="711">
        <v>2.6240000000000001</v>
      </c>
      <c r="AZ9" s="711">
        <v>2.6429999999999998</v>
      </c>
      <c r="BA9" s="711">
        <v>2.6640000000000001</v>
      </c>
      <c r="BB9" s="711">
        <v>2.6739999999999999</v>
      </c>
      <c r="BC9" s="711">
        <v>2.6949999999999998</v>
      </c>
      <c r="BD9" s="711">
        <v>2.694</v>
      </c>
      <c r="BE9" s="711">
        <v>2.706</v>
      </c>
      <c r="BF9" s="711">
        <v>2.714</v>
      </c>
      <c r="BG9" s="711">
        <v>2.746</v>
      </c>
      <c r="BH9" s="711">
        <v>2.7650000000000001</v>
      </c>
      <c r="BI9" s="711">
        <v>2.78</v>
      </c>
      <c r="BJ9" s="711">
        <v>2.8010000000000002</v>
      </c>
      <c r="BK9" s="711">
        <v>2.8170000000000002</v>
      </c>
      <c r="BL9" s="711">
        <v>2.8260000000000001</v>
      </c>
      <c r="BM9" s="711">
        <v>2.8330000000000002</v>
      </c>
      <c r="BN9" s="711">
        <v>2.8519999999999999</v>
      </c>
      <c r="BO9" s="711">
        <v>2.8759999999999999</v>
      </c>
      <c r="BP9" s="711">
        <v>2.8879999999999999</v>
      </c>
      <c r="BQ9" s="711">
        <v>2.9</v>
      </c>
      <c r="BR9" s="711">
        <v>2.9129999999999998</v>
      </c>
      <c r="BS9" s="711">
        <v>2.931</v>
      </c>
      <c r="BT9" s="711">
        <v>2.9470000000000001</v>
      </c>
      <c r="BU9" s="711">
        <v>2.9630000000000001</v>
      </c>
      <c r="BV9" s="711">
        <v>2.9769999999999999</v>
      </c>
      <c r="BW9" s="711">
        <v>2.99</v>
      </c>
      <c r="BX9" s="711">
        <v>3.004</v>
      </c>
      <c r="BY9" s="711">
        <v>3.0190000000000001</v>
      </c>
      <c r="BZ9" s="711">
        <v>3.0339999999999998</v>
      </c>
      <c r="CA9" s="711">
        <v>3.0489999999999999</v>
      </c>
      <c r="CB9" s="711">
        <v>3.0619999999999998</v>
      </c>
      <c r="CC9" s="711">
        <v>3.0790000000000002</v>
      </c>
      <c r="CD9" s="711">
        <v>3.0950000000000002</v>
      </c>
    </row>
    <row r="10" spans="1:83">
      <c r="A10" s="716" t="s">
        <v>630</v>
      </c>
      <c r="B10" s="716" t="s">
        <v>631</v>
      </c>
      <c r="C10" s="720">
        <v>2.0339999999999998</v>
      </c>
      <c r="D10" s="720">
        <v>2.0590000000000002</v>
      </c>
      <c r="E10" s="720">
        <v>2.0640000000000001</v>
      </c>
      <c r="F10" s="720">
        <v>2.0870000000000002</v>
      </c>
      <c r="G10" s="720">
        <v>2.1040000000000001</v>
      </c>
      <c r="H10" s="720">
        <v>2.1150000000000002</v>
      </c>
      <c r="I10" s="720">
        <v>2.15</v>
      </c>
      <c r="J10" s="720">
        <v>2.169</v>
      </c>
      <c r="K10" s="720">
        <v>2.1880000000000002</v>
      </c>
      <c r="L10" s="720">
        <v>2.2130000000000001</v>
      </c>
      <c r="M10" s="720">
        <v>2.234</v>
      </c>
      <c r="N10" s="720">
        <v>2.2200000000000002</v>
      </c>
      <c r="O10" s="720">
        <v>2.234</v>
      </c>
      <c r="P10" s="720">
        <v>2.2589999999999999</v>
      </c>
      <c r="Q10" s="720">
        <v>2.2749999999999999</v>
      </c>
      <c r="R10" s="720">
        <v>2.3010000000000002</v>
      </c>
      <c r="S10" s="720">
        <v>2.3220000000000001</v>
      </c>
      <c r="T10" s="720">
        <v>2.363</v>
      </c>
      <c r="U10" s="720">
        <v>2.4039999999999999</v>
      </c>
      <c r="V10" s="720">
        <v>2.35</v>
      </c>
      <c r="W10" s="720">
        <v>2.3420000000000001</v>
      </c>
      <c r="X10" s="720">
        <v>2.347</v>
      </c>
      <c r="Y10" s="720">
        <v>2.367</v>
      </c>
      <c r="Z10" s="720">
        <v>2.38</v>
      </c>
      <c r="AA10" s="720">
        <v>2.3809999999999998</v>
      </c>
      <c r="AB10" s="720">
        <v>2.3839999999999999</v>
      </c>
      <c r="AC10" s="720">
        <v>2.3980000000000001</v>
      </c>
      <c r="AD10" s="720">
        <v>2.42</v>
      </c>
      <c r="AE10" s="720">
        <v>2.4340000000000002</v>
      </c>
      <c r="AF10" s="720">
        <v>2.4769999999999999</v>
      </c>
      <c r="AG10" s="720">
        <v>2.488</v>
      </c>
      <c r="AH10" s="720">
        <v>2.4950000000000001</v>
      </c>
      <c r="AI10" s="720">
        <v>2.5150000000000001</v>
      </c>
      <c r="AJ10" s="720">
        <v>2.5190000000000001</v>
      </c>
      <c r="AK10" s="720">
        <v>2.5289999999999999</v>
      </c>
      <c r="AL10" s="720">
        <v>2.5470000000000002</v>
      </c>
      <c r="AM10" s="720">
        <v>2.5569999999999999</v>
      </c>
      <c r="AN10" s="720">
        <v>2.5539999999999998</v>
      </c>
      <c r="AO10" s="720">
        <v>2.573</v>
      </c>
      <c r="AP10" s="720">
        <v>2.5870000000000002</v>
      </c>
      <c r="AQ10" s="720">
        <v>2.5979999999999999</v>
      </c>
      <c r="AR10" s="720">
        <v>2.6080000000000001</v>
      </c>
      <c r="AS10" s="720">
        <v>2.6139999999999999</v>
      </c>
      <c r="AT10" s="720">
        <v>2.6139999999999999</v>
      </c>
      <c r="AU10" s="711">
        <v>2.613</v>
      </c>
      <c r="AV10" s="711">
        <v>2.6230000000000002</v>
      </c>
      <c r="AW10" s="711">
        <v>2.6190000000000002</v>
      </c>
      <c r="AX10" s="711">
        <v>2.6240000000000001</v>
      </c>
      <c r="AY10" s="711">
        <v>2.6240000000000001</v>
      </c>
      <c r="AZ10" s="711">
        <v>2.6429999999999998</v>
      </c>
      <c r="BA10" s="711">
        <v>2.6640000000000001</v>
      </c>
      <c r="BB10" s="711">
        <v>2.6739999999999999</v>
      </c>
      <c r="BC10" s="711">
        <v>2.6949999999999998</v>
      </c>
      <c r="BD10" s="711">
        <v>2.694</v>
      </c>
      <c r="BE10" s="711">
        <v>2.706</v>
      </c>
      <c r="BF10" s="711">
        <v>2.714</v>
      </c>
      <c r="BG10" s="711">
        <v>2.746</v>
      </c>
      <c r="BH10" s="711">
        <v>2.7650000000000001</v>
      </c>
      <c r="BI10" s="711">
        <v>2.78</v>
      </c>
      <c r="BJ10" s="711">
        <v>2.806</v>
      </c>
      <c r="BK10" s="711">
        <v>2.827</v>
      </c>
      <c r="BL10" s="711">
        <v>2.8420000000000001</v>
      </c>
      <c r="BM10" s="711">
        <v>2.855</v>
      </c>
      <c r="BN10" s="711">
        <v>2.88</v>
      </c>
      <c r="BO10" s="711">
        <v>2.911</v>
      </c>
      <c r="BP10" s="711">
        <v>2.931</v>
      </c>
      <c r="BQ10" s="711">
        <v>2.95</v>
      </c>
      <c r="BR10" s="711">
        <v>2.972</v>
      </c>
      <c r="BS10" s="711">
        <v>2.9980000000000002</v>
      </c>
      <c r="BT10" s="711">
        <v>3.0230000000000001</v>
      </c>
      <c r="BU10" s="711">
        <v>3.0489999999999999</v>
      </c>
      <c r="BV10" s="711">
        <v>3.073</v>
      </c>
      <c r="BW10" s="711">
        <v>3.0979999999999999</v>
      </c>
      <c r="BX10" s="711">
        <v>3.1219999999999999</v>
      </c>
      <c r="BY10" s="711">
        <v>3.149</v>
      </c>
      <c r="BZ10" s="711">
        <v>3.1749999999999998</v>
      </c>
      <c r="CA10" s="711">
        <v>3.2010000000000001</v>
      </c>
      <c r="CB10" s="711">
        <v>3.2250000000000001</v>
      </c>
      <c r="CC10" s="711">
        <v>3.2519999999999998</v>
      </c>
      <c r="CD10" s="711">
        <v>3.278</v>
      </c>
    </row>
    <row r="13" spans="1:83">
      <c r="BF13" s="643" t="s">
        <v>632</v>
      </c>
      <c r="BG13" s="644"/>
      <c r="BH13" s="644"/>
      <c r="BI13" s="645" t="s">
        <v>675</v>
      </c>
      <c r="BJ13" s="646"/>
      <c r="BK13" s="646"/>
      <c r="BL13" s="646"/>
      <c r="BM13" s="646"/>
      <c r="BN13" s="646"/>
      <c r="BO13" s="644"/>
      <c r="BP13" s="644"/>
      <c r="BQ13" s="644"/>
    </row>
    <row r="14" spans="1:83">
      <c r="BF14" s="647"/>
      <c r="BG14" s="648"/>
      <c r="BH14" s="648"/>
      <c r="BI14" s="648"/>
      <c r="BJ14" s="648"/>
      <c r="BK14" s="648"/>
      <c r="BL14" s="648"/>
      <c r="BM14" s="648"/>
      <c r="BN14" s="648"/>
      <c r="BO14" s="648"/>
      <c r="BP14" s="648"/>
      <c r="BQ14" s="649"/>
    </row>
    <row r="15" spans="1:83">
      <c r="BF15" s="650"/>
      <c r="BG15" s="651" t="s">
        <v>633</v>
      </c>
      <c r="BH15" s="652" t="s">
        <v>643</v>
      </c>
      <c r="BI15" s="652"/>
      <c r="BJ15" s="652"/>
      <c r="BK15" s="652"/>
      <c r="BL15" s="652"/>
      <c r="BM15" s="652"/>
      <c r="BN15" s="652"/>
      <c r="BO15" s="652"/>
      <c r="BP15" s="652"/>
      <c r="BQ15" s="653"/>
    </row>
    <row r="16" spans="1:83">
      <c r="BF16" s="650"/>
      <c r="BG16" s="652"/>
      <c r="BH16" s="716" t="s">
        <v>614</v>
      </c>
      <c r="BI16" s="652"/>
      <c r="BJ16" s="652"/>
      <c r="BK16" s="652"/>
      <c r="BL16" s="652"/>
      <c r="BM16" s="652"/>
      <c r="BN16" s="652"/>
      <c r="BO16" s="652"/>
      <c r="BP16" s="652"/>
      <c r="BQ16" s="654" t="s">
        <v>634</v>
      </c>
    </row>
    <row r="17" spans="58:69">
      <c r="BF17" s="650"/>
      <c r="BG17" s="652"/>
      <c r="BH17" s="721">
        <f>BL9</f>
        <v>2.8260000000000001</v>
      </c>
      <c r="BI17" s="652"/>
      <c r="BJ17" s="652"/>
      <c r="BK17" s="652"/>
      <c r="BL17" s="652"/>
      <c r="BM17" s="652"/>
      <c r="BN17" s="652"/>
      <c r="BO17" s="652"/>
      <c r="BP17" s="652"/>
      <c r="BQ17" s="655">
        <f>BH17</f>
        <v>2.8260000000000001</v>
      </c>
    </row>
    <row r="18" spans="58:69">
      <c r="BF18" s="650"/>
      <c r="BG18" s="652"/>
      <c r="BH18" s="652"/>
      <c r="BI18" s="652"/>
      <c r="BJ18" s="652"/>
      <c r="BK18" s="652"/>
      <c r="BL18" s="652"/>
      <c r="BM18" s="652"/>
      <c r="BN18" s="652"/>
      <c r="BO18" s="652"/>
      <c r="BP18" s="652"/>
      <c r="BQ18" s="656"/>
    </row>
    <row r="19" spans="58:69">
      <c r="BF19" s="650"/>
      <c r="BG19" s="651" t="s">
        <v>635</v>
      </c>
      <c r="BH19" s="652" t="s">
        <v>644</v>
      </c>
      <c r="BI19" s="652"/>
      <c r="BJ19" s="652"/>
      <c r="BK19" s="652"/>
      <c r="BL19" s="652"/>
      <c r="BM19" s="652"/>
      <c r="BN19" s="652"/>
      <c r="BO19" s="652"/>
      <c r="BP19" s="652"/>
      <c r="BQ19" s="656"/>
    </row>
    <row r="20" spans="58:69">
      <c r="BF20" s="650"/>
      <c r="BG20" s="652"/>
      <c r="BH20" s="722" t="str">
        <f>BM7</f>
        <v>2019Q3</v>
      </c>
      <c r="BI20" s="719" t="str">
        <f t="shared" ref="BI20:BO20" si="0">BN7</f>
        <v>2019Q4</v>
      </c>
      <c r="BJ20" s="719" t="str">
        <f t="shared" si="0"/>
        <v>2020Q1</v>
      </c>
      <c r="BK20" s="719" t="str">
        <f t="shared" si="0"/>
        <v>2020Q2</v>
      </c>
      <c r="BL20" s="719" t="str">
        <f t="shared" si="0"/>
        <v>2020Q3</v>
      </c>
      <c r="BM20" s="719" t="str">
        <f t="shared" si="0"/>
        <v>2020Q4</v>
      </c>
      <c r="BN20" s="719" t="str">
        <f t="shared" si="0"/>
        <v>2021Q1</v>
      </c>
      <c r="BO20" s="719" t="str">
        <f t="shared" si="0"/>
        <v>2021Q2</v>
      </c>
      <c r="BP20" s="652"/>
      <c r="BQ20" s="656"/>
    </row>
    <row r="21" spans="58:69">
      <c r="BF21" s="650"/>
      <c r="BG21" s="652"/>
      <c r="BH21" s="720">
        <f>BM9</f>
        <v>2.8330000000000002</v>
      </c>
      <c r="BI21" s="720">
        <f t="shared" ref="BI21:BO21" si="1">BN9</f>
        <v>2.8519999999999999</v>
      </c>
      <c r="BJ21" s="720">
        <f t="shared" si="1"/>
        <v>2.8759999999999999</v>
      </c>
      <c r="BK21" s="720">
        <f t="shared" si="1"/>
        <v>2.8879999999999999</v>
      </c>
      <c r="BL21" s="720">
        <f t="shared" si="1"/>
        <v>2.9</v>
      </c>
      <c r="BM21" s="720">
        <f t="shared" si="1"/>
        <v>2.9129999999999998</v>
      </c>
      <c r="BN21" s="720">
        <f t="shared" si="1"/>
        <v>2.931</v>
      </c>
      <c r="BO21" s="720">
        <f t="shared" si="1"/>
        <v>2.9470000000000001</v>
      </c>
      <c r="BP21" s="652"/>
      <c r="BQ21" s="655">
        <f>AVERAGE(BH21:BO21)</f>
        <v>2.8925000000000001</v>
      </c>
    </row>
    <row r="22" spans="58:69">
      <c r="BF22" s="650"/>
      <c r="BG22" s="652"/>
      <c r="BH22" s="652"/>
      <c r="BI22" s="652"/>
      <c r="BJ22" s="652"/>
      <c r="BK22" s="652"/>
      <c r="BL22" s="652"/>
      <c r="BM22" s="652"/>
      <c r="BN22" s="652"/>
      <c r="BO22" s="652"/>
      <c r="BP22" s="652"/>
      <c r="BQ22" s="656"/>
    </row>
    <row r="23" spans="58:69">
      <c r="BF23" s="650"/>
      <c r="BG23" s="652"/>
      <c r="BH23" s="652"/>
      <c r="BI23" s="652"/>
      <c r="BJ23" s="652"/>
      <c r="BK23" s="652"/>
      <c r="BL23" s="652"/>
      <c r="BM23" s="652"/>
      <c r="BN23" s="652"/>
      <c r="BO23" s="652"/>
      <c r="BP23" s="657" t="s">
        <v>636</v>
      </c>
      <c r="BQ23" s="658">
        <f>(BQ21-BQ17)/BQ17</f>
        <v>2.3531493276716206E-2</v>
      </c>
    </row>
    <row r="24" spans="58:69">
      <c r="BF24" s="659"/>
      <c r="BG24" s="660"/>
      <c r="BH24" s="660"/>
      <c r="BI24" s="660"/>
      <c r="BJ24" s="660"/>
      <c r="BK24" s="660"/>
      <c r="BL24" s="660"/>
      <c r="BM24" s="660"/>
      <c r="BN24" s="660"/>
      <c r="BO24" s="660"/>
      <c r="BP24" s="660"/>
      <c r="BQ24" s="661"/>
    </row>
  </sheetData>
  <pageMargins left="0.25" right="0.25" top="1" bottom="1" header="0.5" footer="0.5"/>
  <pageSetup scale="7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42"/>
  <sheetViews>
    <sheetView topLeftCell="AZ12" workbookViewId="0">
      <selection activeCell="BD42" sqref="BD42"/>
    </sheetView>
  </sheetViews>
  <sheetFormatPr defaultRowHeight="12.75"/>
  <cols>
    <col min="1" max="1" width="49.5" style="630" customWidth="1"/>
    <col min="2" max="2" width="16.5" style="631" customWidth="1"/>
    <col min="3" max="74" width="13.33203125" style="630" customWidth="1"/>
    <col min="75" max="256" width="9.1640625" style="630"/>
    <col min="257" max="257" width="49.5" style="630" customWidth="1"/>
    <col min="258" max="258" width="16.5" style="630" customWidth="1"/>
    <col min="259" max="330" width="13.33203125" style="630" customWidth="1"/>
    <col min="331" max="512" width="9.1640625" style="630"/>
    <col min="513" max="513" width="49.5" style="630" customWidth="1"/>
    <col min="514" max="514" width="16.5" style="630" customWidth="1"/>
    <col min="515" max="586" width="13.33203125" style="630" customWidth="1"/>
    <col min="587" max="768" width="9.1640625" style="630"/>
    <col min="769" max="769" width="49.5" style="630" customWidth="1"/>
    <col min="770" max="770" width="16.5" style="630" customWidth="1"/>
    <col min="771" max="842" width="13.33203125" style="630" customWidth="1"/>
    <col min="843" max="1024" width="9.1640625" style="630"/>
    <col min="1025" max="1025" width="49.5" style="630" customWidth="1"/>
    <col min="1026" max="1026" width="16.5" style="630" customWidth="1"/>
    <col min="1027" max="1098" width="13.33203125" style="630" customWidth="1"/>
    <col min="1099" max="1280" width="9.1640625" style="630"/>
    <col min="1281" max="1281" width="49.5" style="630" customWidth="1"/>
    <col min="1282" max="1282" width="16.5" style="630" customWidth="1"/>
    <col min="1283" max="1354" width="13.33203125" style="630" customWidth="1"/>
    <col min="1355" max="1536" width="9.1640625" style="630"/>
    <col min="1537" max="1537" width="49.5" style="630" customWidth="1"/>
    <col min="1538" max="1538" width="16.5" style="630" customWidth="1"/>
    <col min="1539" max="1610" width="13.33203125" style="630" customWidth="1"/>
    <col min="1611" max="1792" width="9.1640625" style="630"/>
    <col min="1793" max="1793" width="49.5" style="630" customWidth="1"/>
    <col min="1794" max="1794" width="16.5" style="630" customWidth="1"/>
    <col min="1795" max="1866" width="13.33203125" style="630" customWidth="1"/>
    <col min="1867" max="2048" width="9.1640625" style="630"/>
    <col min="2049" max="2049" width="49.5" style="630" customWidth="1"/>
    <col min="2050" max="2050" width="16.5" style="630" customWidth="1"/>
    <col min="2051" max="2122" width="13.33203125" style="630" customWidth="1"/>
    <col min="2123" max="2304" width="9.1640625" style="630"/>
    <col min="2305" max="2305" width="49.5" style="630" customWidth="1"/>
    <col min="2306" max="2306" width="16.5" style="630" customWidth="1"/>
    <col min="2307" max="2378" width="13.33203125" style="630" customWidth="1"/>
    <col min="2379" max="2560" width="9.1640625" style="630"/>
    <col min="2561" max="2561" width="49.5" style="630" customWidth="1"/>
    <col min="2562" max="2562" width="16.5" style="630" customWidth="1"/>
    <col min="2563" max="2634" width="13.33203125" style="630" customWidth="1"/>
    <col min="2635" max="2816" width="9.1640625" style="630"/>
    <col min="2817" max="2817" width="49.5" style="630" customWidth="1"/>
    <col min="2818" max="2818" width="16.5" style="630" customWidth="1"/>
    <col min="2819" max="2890" width="13.33203125" style="630" customWidth="1"/>
    <col min="2891" max="3072" width="9.1640625" style="630"/>
    <col min="3073" max="3073" width="49.5" style="630" customWidth="1"/>
    <col min="3074" max="3074" width="16.5" style="630" customWidth="1"/>
    <col min="3075" max="3146" width="13.33203125" style="630" customWidth="1"/>
    <col min="3147" max="3328" width="9.1640625" style="630"/>
    <col min="3329" max="3329" width="49.5" style="630" customWidth="1"/>
    <col min="3330" max="3330" width="16.5" style="630" customWidth="1"/>
    <col min="3331" max="3402" width="13.33203125" style="630" customWidth="1"/>
    <col min="3403" max="3584" width="9.1640625" style="630"/>
    <col min="3585" max="3585" width="49.5" style="630" customWidth="1"/>
    <col min="3586" max="3586" width="16.5" style="630" customWidth="1"/>
    <col min="3587" max="3658" width="13.33203125" style="630" customWidth="1"/>
    <col min="3659" max="3840" width="9.1640625" style="630"/>
    <col min="3841" max="3841" width="49.5" style="630" customWidth="1"/>
    <col min="3842" max="3842" width="16.5" style="630" customWidth="1"/>
    <col min="3843" max="3914" width="13.33203125" style="630" customWidth="1"/>
    <col min="3915" max="4096" width="9.1640625" style="630"/>
    <col min="4097" max="4097" width="49.5" style="630" customWidth="1"/>
    <col min="4098" max="4098" width="16.5" style="630" customWidth="1"/>
    <col min="4099" max="4170" width="13.33203125" style="630" customWidth="1"/>
    <col min="4171" max="4352" width="9.1640625" style="630"/>
    <col min="4353" max="4353" width="49.5" style="630" customWidth="1"/>
    <col min="4354" max="4354" width="16.5" style="630" customWidth="1"/>
    <col min="4355" max="4426" width="13.33203125" style="630" customWidth="1"/>
    <col min="4427" max="4608" width="9.1640625" style="630"/>
    <col min="4609" max="4609" width="49.5" style="630" customWidth="1"/>
    <col min="4610" max="4610" width="16.5" style="630" customWidth="1"/>
    <col min="4611" max="4682" width="13.33203125" style="630" customWidth="1"/>
    <col min="4683" max="4864" width="9.1640625" style="630"/>
    <col min="4865" max="4865" width="49.5" style="630" customWidth="1"/>
    <col min="4866" max="4866" width="16.5" style="630" customWidth="1"/>
    <col min="4867" max="4938" width="13.33203125" style="630" customWidth="1"/>
    <col min="4939" max="5120" width="9.1640625" style="630"/>
    <col min="5121" max="5121" width="49.5" style="630" customWidth="1"/>
    <col min="5122" max="5122" width="16.5" style="630" customWidth="1"/>
    <col min="5123" max="5194" width="13.33203125" style="630" customWidth="1"/>
    <col min="5195" max="5376" width="9.1640625" style="630"/>
    <col min="5377" max="5377" width="49.5" style="630" customWidth="1"/>
    <col min="5378" max="5378" width="16.5" style="630" customWidth="1"/>
    <col min="5379" max="5450" width="13.33203125" style="630" customWidth="1"/>
    <col min="5451" max="5632" width="9.1640625" style="630"/>
    <col min="5633" max="5633" width="49.5" style="630" customWidth="1"/>
    <col min="5634" max="5634" width="16.5" style="630" customWidth="1"/>
    <col min="5635" max="5706" width="13.33203125" style="630" customWidth="1"/>
    <col min="5707" max="5888" width="9.1640625" style="630"/>
    <col min="5889" max="5889" width="49.5" style="630" customWidth="1"/>
    <col min="5890" max="5890" width="16.5" style="630" customWidth="1"/>
    <col min="5891" max="5962" width="13.33203125" style="630" customWidth="1"/>
    <col min="5963" max="6144" width="9.1640625" style="630"/>
    <col min="6145" max="6145" width="49.5" style="630" customWidth="1"/>
    <col min="6146" max="6146" width="16.5" style="630" customWidth="1"/>
    <col min="6147" max="6218" width="13.33203125" style="630" customWidth="1"/>
    <col min="6219" max="6400" width="9.1640625" style="630"/>
    <col min="6401" max="6401" width="49.5" style="630" customWidth="1"/>
    <col min="6402" max="6402" width="16.5" style="630" customWidth="1"/>
    <col min="6403" max="6474" width="13.33203125" style="630" customWidth="1"/>
    <col min="6475" max="6656" width="9.1640625" style="630"/>
    <col min="6657" max="6657" width="49.5" style="630" customWidth="1"/>
    <col min="6658" max="6658" width="16.5" style="630" customWidth="1"/>
    <col min="6659" max="6730" width="13.33203125" style="630" customWidth="1"/>
    <col min="6731" max="6912" width="9.1640625" style="630"/>
    <col min="6913" max="6913" width="49.5" style="630" customWidth="1"/>
    <col min="6914" max="6914" width="16.5" style="630" customWidth="1"/>
    <col min="6915" max="6986" width="13.33203125" style="630" customWidth="1"/>
    <col min="6987" max="7168" width="9.1640625" style="630"/>
    <col min="7169" max="7169" width="49.5" style="630" customWidth="1"/>
    <col min="7170" max="7170" width="16.5" style="630" customWidth="1"/>
    <col min="7171" max="7242" width="13.33203125" style="630" customWidth="1"/>
    <col min="7243" max="7424" width="9.1640625" style="630"/>
    <col min="7425" max="7425" width="49.5" style="630" customWidth="1"/>
    <col min="7426" max="7426" width="16.5" style="630" customWidth="1"/>
    <col min="7427" max="7498" width="13.33203125" style="630" customWidth="1"/>
    <col min="7499" max="7680" width="9.1640625" style="630"/>
    <col min="7681" max="7681" width="49.5" style="630" customWidth="1"/>
    <col min="7682" max="7682" width="16.5" style="630" customWidth="1"/>
    <col min="7683" max="7754" width="13.33203125" style="630" customWidth="1"/>
    <col min="7755" max="7936" width="9.1640625" style="630"/>
    <col min="7937" max="7937" width="49.5" style="630" customWidth="1"/>
    <col min="7938" max="7938" width="16.5" style="630" customWidth="1"/>
    <col min="7939" max="8010" width="13.33203125" style="630" customWidth="1"/>
    <col min="8011" max="8192" width="9.1640625" style="630"/>
    <col min="8193" max="8193" width="49.5" style="630" customWidth="1"/>
    <col min="8194" max="8194" width="16.5" style="630" customWidth="1"/>
    <col min="8195" max="8266" width="13.33203125" style="630" customWidth="1"/>
    <col min="8267" max="8448" width="9.1640625" style="630"/>
    <col min="8449" max="8449" width="49.5" style="630" customWidth="1"/>
    <col min="8450" max="8450" width="16.5" style="630" customWidth="1"/>
    <col min="8451" max="8522" width="13.33203125" style="630" customWidth="1"/>
    <col min="8523" max="8704" width="9.1640625" style="630"/>
    <col min="8705" max="8705" width="49.5" style="630" customWidth="1"/>
    <col min="8706" max="8706" width="16.5" style="630" customWidth="1"/>
    <col min="8707" max="8778" width="13.33203125" style="630" customWidth="1"/>
    <col min="8779" max="8960" width="9.1640625" style="630"/>
    <col min="8961" max="8961" width="49.5" style="630" customWidth="1"/>
    <col min="8962" max="8962" width="16.5" style="630" customWidth="1"/>
    <col min="8963" max="9034" width="13.33203125" style="630" customWidth="1"/>
    <col min="9035" max="9216" width="9.1640625" style="630"/>
    <col min="9217" max="9217" width="49.5" style="630" customWidth="1"/>
    <col min="9218" max="9218" width="16.5" style="630" customWidth="1"/>
    <col min="9219" max="9290" width="13.33203125" style="630" customWidth="1"/>
    <col min="9291" max="9472" width="9.1640625" style="630"/>
    <col min="9473" max="9473" width="49.5" style="630" customWidth="1"/>
    <col min="9474" max="9474" width="16.5" style="630" customWidth="1"/>
    <col min="9475" max="9546" width="13.33203125" style="630" customWidth="1"/>
    <col min="9547" max="9728" width="9.1640625" style="630"/>
    <col min="9729" max="9729" width="49.5" style="630" customWidth="1"/>
    <col min="9730" max="9730" width="16.5" style="630" customWidth="1"/>
    <col min="9731" max="9802" width="13.33203125" style="630" customWidth="1"/>
    <col min="9803" max="9984" width="9.1640625" style="630"/>
    <col min="9985" max="9985" width="49.5" style="630" customWidth="1"/>
    <col min="9986" max="9986" width="16.5" style="630" customWidth="1"/>
    <col min="9987" max="10058" width="13.33203125" style="630" customWidth="1"/>
    <col min="10059" max="10240" width="9.1640625" style="630"/>
    <col min="10241" max="10241" width="49.5" style="630" customWidth="1"/>
    <col min="10242" max="10242" width="16.5" style="630" customWidth="1"/>
    <col min="10243" max="10314" width="13.33203125" style="630" customWidth="1"/>
    <col min="10315" max="10496" width="9.1640625" style="630"/>
    <col min="10497" max="10497" width="49.5" style="630" customWidth="1"/>
    <col min="10498" max="10498" width="16.5" style="630" customWidth="1"/>
    <col min="10499" max="10570" width="13.33203125" style="630" customWidth="1"/>
    <col min="10571" max="10752" width="9.1640625" style="630"/>
    <col min="10753" max="10753" width="49.5" style="630" customWidth="1"/>
    <col min="10754" max="10754" width="16.5" style="630" customWidth="1"/>
    <col min="10755" max="10826" width="13.33203125" style="630" customWidth="1"/>
    <col min="10827" max="11008" width="9.1640625" style="630"/>
    <col min="11009" max="11009" width="49.5" style="630" customWidth="1"/>
    <col min="11010" max="11010" width="16.5" style="630" customWidth="1"/>
    <col min="11011" max="11082" width="13.33203125" style="630" customWidth="1"/>
    <col min="11083" max="11264" width="9.1640625" style="630"/>
    <col min="11265" max="11265" width="49.5" style="630" customWidth="1"/>
    <col min="11266" max="11266" width="16.5" style="630" customWidth="1"/>
    <col min="11267" max="11338" width="13.33203125" style="630" customWidth="1"/>
    <col min="11339" max="11520" width="9.1640625" style="630"/>
    <col min="11521" max="11521" width="49.5" style="630" customWidth="1"/>
    <col min="11522" max="11522" width="16.5" style="630" customWidth="1"/>
    <col min="11523" max="11594" width="13.33203125" style="630" customWidth="1"/>
    <col min="11595" max="11776" width="9.1640625" style="630"/>
    <col min="11777" max="11777" width="49.5" style="630" customWidth="1"/>
    <col min="11778" max="11778" width="16.5" style="630" customWidth="1"/>
    <col min="11779" max="11850" width="13.33203125" style="630" customWidth="1"/>
    <col min="11851" max="12032" width="9.1640625" style="630"/>
    <col min="12033" max="12033" width="49.5" style="630" customWidth="1"/>
    <col min="12034" max="12034" width="16.5" style="630" customWidth="1"/>
    <col min="12035" max="12106" width="13.33203125" style="630" customWidth="1"/>
    <col min="12107" max="12288" width="9.1640625" style="630"/>
    <col min="12289" max="12289" width="49.5" style="630" customWidth="1"/>
    <col min="12290" max="12290" width="16.5" style="630" customWidth="1"/>
    <col min="12291" max="12362" width="13.33203125" style="630" customWidth="1"/>
    <col min="12363" max="12544" width="9.1640625" style="630"/>
    <col min="12545" max="12545" width="49.5" style="630" customWidth="1"/>
    <col min="12546" max="12546" width="16.5" style="630" customWidth="1"/>
    <col min="12547" max="12618" width="13.33203125" style="630" customWidth="1"/>
    <col min="12619" max="12800" width="9.1640625" style="630"/>
    <col min="12801" max="12801" width="49.5" style="630" customWidth="1"/>
    <col min="12802" max="12802" width="16.5" style="630" customWidth="1"/>
    <col min="12803" max="12874" width="13.33203125" style="630" customWidth="1"/>
    <col min="12875" max="13056" width="9.1640625" style="630"/>
    <col min="13057" max="13057" width="49.5" style="630" customWidth="1"/>
    <col min="13058" max="13058" width="16.5" style="630" customWidth="1"/>
    <col min="13059" max="13130" width="13.33203125" style="630" customWidth="1"/>
    <col min="13131" max="13312" width="9.1640625" style="630"/>
    <col min="13313" max="13313" width="49.5" style="630" customWidth="1"/>
    <col min="13314" max="13314" width="16.5" style="630" customWidth="1"/>
    <col min="13315" max="13386" width="13.33203125" style="630" customWidth="1"/>
    <col min="13387" max="13568" width="9.1640625" style="630"/>
    <col min="13569" max="13569" width="49.5" style="630" customWidth="1"/>
    <col min="13570" max="13570" width="16.5" style="630" customWidth="1"/>
    <col min="13571" max="13642" width="13.33203125" style="630" customWidth="1"/>
    <col min="13643" max="13824" width="9.1640625" style="630"/>
    <col min="13825" max="13825" width="49.5" style="630" customWidth="1"/>
    <col min="13826" max="13826" width="16.5" style="630" customWidth="1"/>
    <col min="13827" max="13898" width="13.33203125" style="630" customWidth="1"/>
    <col min="13899" max="14080" width="9.1640625" style="630"/>
    <col min="14081" max="14081" width="49.5" style="630" customWidth="1"/>
    <col min="14082" max="14082" width="16.5" style="630" customWidth="1"/>
    <col min="14083" max="14154" width="13.33203125" style="630" customWidth="1"/>
    <col min="14155" max="14336" width="9.1640625" style="630"/>
    <col min="14337" max="14337" width="49.5" style="630" customWidth="1"/>
    <col min="14338" max="14338" width="16.5" style="630" customWidth="1"/>
    <col min="14339" max="14410" width="13.33203125" style="630" customWidth="1"/>
    <col min="14411" max="14592" width="9.1640625" style="630"/>
    <col min="14593" max="14593" width="49.5" style="630" customWidth="1"/>
    <col min="14594" max="14594" width="16.5" style="630" customWidth="1"/>
    <col min="14595" max="14666" width="13.33203125" style="630" customWidth="1"/>
    <col min="14667" max="14848" width="9.1640625" style="630"/>
    <col min="14849" max="14849" width="49.5" style="630" customWidth="1"/>
    <col min="14850" max="14850" width="16.5" style="630" customWidth="1"/>
    <col min="14851" max="14922" width="13.33203125" style="630" customWidth="1"/>
    <col min="14923" max="15104" width="9.1640625" style="630"/>
    <col min="15105" max="15105" width="49.5" style="630" customWidth="1"/>
    <col min="15106" max="15106" width="16.5" style="630" customWidth="1"/>
    <col min="15107" max="15178" width="13.33203125" style="630" customWidth="1"/>
    <col min="15179" max="15360" width="9.1640625" style="630"/>
    <col min="15361" max="15361" width="49.5" style="630" customWidth="1"/>
    <col min="15362" max="15362" width="16.5" style="630" customWidth="1"/>
    <col min="15363" max="15434" width="13.33203125" style="630" customWidth="1"/>
    <col min="15435" max="15616" width="9.1640625" style="630"/>
    <col min="15617" max="15617" width="49.5" style="630" customWidth="1"/>
    <col min="15618" max="15618" width="16.5" style="630" customWidth="1"/>
    <col min="15619" max="15690" width="13.33203125" style="630" customWidth="1"/>
    <col min="15691" max="15872" width="9.1640625" style="630"/>
    <col min="15873" max="15873" width="49.5" style="630" customWidth="1"/>
    <col min="15874" max="15874" width="16.5" style="630" customWidth="1"/>
    <col min="15875" max="15946" width="13.33203125" style="630" customWidth="1"/>
    <col min="15947" max="16128" width="9.1640625" style="630"/>
    <col min="16129" max="16129" width="49.5" style="630" customWidth="1"/>
    <col min="16130" max="16130" width="16.5" style="630" customWidth="1"/>
    <col min="16131" max="16202" width="13.33203125" style="630" customWidth="1"/>
    <col min="16203" max="16384" width="9.1640625" style="630"/>
  </cols>
  <sheetData>
    <row r="1" spans="1:75" ht="18">
      <c r="A1" s="810" t="s">
        <v>544</v>
      </c>
      <c r="B1" s="811"/>
    </row>
    <row r="2" spans="1:75" ht="15.75">
      <c r="A2" s="812" t="s">
        <v>545</v>
      </c>
      <c r="B2" s="813"/>
    </row>
    <row r="3" spans="1:75" ht="15.75" thickBot="1">
      <c r="A3" s="814" t="s">
        <v>546</v>
      </c>
      <c r="B3" s="815"/>
    </row>
    <row r="6" spans="1:75">
      <c r="AW6" s="632" t="s">
        <v>547</v>
      </c>
      <c r="AX6" s="633" t="s">
        <v>547</v>
      </c>
      <c r="AY6" s="633" t="s">
        <v>547</v>
      </c>
      <c r="AZ6" s="633" t="s">
        <v>547</v>
      </c>
      <c r="BA6" s="634" t="s">
        <v>548</v>
      </c>
      <c r="BB6" s="634" t="s">
        <v>548</v>
      </c>
      <c r="BC6" s="634" t="s">
        <v>548</v>
      </c>
      <c r="BD6" s="634" t="s">
        <v>548</v>
      </c>
      <c r="BE6" s="635" t="s">
        <v>549</v>
      </c>
      <c r="BF6" s="635" t="s">
        <v>549</v>
      </c>
      <c r="BG6" s="635" t="s">
        <v>549</v>
      </c>
      <c r="BH6" s="635" t="s">
        <v>549</v>
      </c>
      <c r="BI6" s="636" t="s">
        <v>0</v>
      </c>
      <c r="BJ6" s="636" t="s">
        <v>0</v>
      </c>
      <c r="BK6" s="636" t="s">
        <v>0</v>
      </c>
      <c r="BL6" s="636" t="s">
        <v>0</v>
      </c>
      <c r="BM6" s="637" t="s">
        <v>550</v>
      </c>
      <c r="BN6" s="637" t="s">
        <v>550</v>
      </c>
      <c r="BO6" s="637" t="s">
        <v>550</v>
      </c>
      <c r="BP6" s="637" t="s">
        <v>550</v>
      </c>
      <c r="BQ6" s="638" t="s">
        <v>551</v>
      </c>
      <c r="BR6" s="638" t="s">
        <v>551</v>
      </c>
      <c r="BS6" s="638" t="s">
        <v>551</v>
      </c>
      <c r="BT6" s="638" t="s">
        <v>551</v>
      </c>
    </row>
    <row r="7" spans="1:75" s="631" customFormat="1">
      <c r="B7" s="631" t="s">
        <v>552</v>
      </c>
      <c r="C7" s="639" t="s">
        <v>553</v>
      </c>
      <c r="D7" s="639" t="s">
        <v>554</v>
      </c>
      <c r="E7" s="639" t="s">
        <v>555</v>
      </c>
      <c r="F7" s="639" t="s">
        <v>556</v>
      </c>
      <c r="G7" s="639" t="s">
        <v>557</v>
      </c>
      <c r="H7" s="639" t="s">
        <v>558</v>
      </c>
      <c r="I7" s="639" t="s">
        <v>559</v>
      </c>
      <c r="J7" s="639" t="s">
        <v>560</v>
      </c>
      <c r="K7" s="639" t="s">
        <v>561</v>
      </c>
      <c r="L7" s="639" t="s">
        <v>562</v>
      </c>
      <c r="M7" s="639" t="s">
        <v>563</v>
      </c>
      <c r="N7" s="639" t="s">
        <v>564</v>
      </c>
      <c r="O7" s="639" t="s">
        <v>565</v>
      </c>
      <c r="P7" s="639" t="s">
        <v>566</v>
      </c>
      <c r="Q7" s="639" t="s">
        <v>567</v>
      </c>
      <c r="R7" s="639" t="s">
        <v>568</v>
      </c>
      <c r="S7" s="639" t="s">
        <v>569</v>
      </c>
      <c r="T7" s="639" t="s">
        <v>570</v>
      </c>
      <c r="U7" s="639" t="s">
        <v>571</v>
      </c>
      <c r="V7" s="639" t="s">
        <v>572</v>
      </c>
      <c r="W7" s="639" t="s">
        <v>573</v>
      </c>
      <c r="X7" s="639" t="s">
        <v>574</v>
      </c>
      <c r="Y7" s="639" t="s">
        <v>575</v>
      </c>
      <c r="Z7" s="639" t="s">
        <v>576</v>
      </c>
      <c r="AA7" s="639" t="s">
        <v>577</v>
      </c>
      <c r="AB7" s="639" t="s">
        <v>578</v>
      </c>
      <c r="AC7" s="639" t="s">
        <v>579</v>
      </c>
      <c r="AD7" s="639" t="s">
        <v>580</v>
      </c>
      <c r="AE7" s="639" t="s">
        <v>581</v>
      </c>
      <c r="AF7" s="639" t="s">
        <v>582</v>
      </c>
      <c r="AG7" s="639" t="s">
        <v>583</v>
      </c>
      <c r="AH7" s="639" t="s">
        <v>584</v>
      </c>
      <c r="AI7" s="639" t="s">
        <v>585</v>
      </c>
      <c r="AJ7" s="639" t="s">
        <v>586</v>
      </c>
      <c r="AK7" s="639" t="s">
        <v>587</v>
      </c>
      <c r="AL7" s="639" t="s">
        <v>588</v>
      </c>
      <c r="AM7" s="639" t="s">
        <v>589</v>
      </c>
      <c r="AN7" s="639" t="s">
        <v>590</v>
      </c>
      <c r="AO7" s="639" t="s">
        <v>591</v>
      </c>
      <c r="AP7" s="639" t="s">
        <v>592</v>
      </c>
      <c r="AQ7" s="639" t="s">
        <v>593</v>
      </c>
      <c r="AR7" s="639" t="s">
        <v>594</v>
      </c>
      <c r="AS7" s="639" t="s">
        <v>595</v>
      </c>
      <c r="AT7" s="639" t="s">
        <v>596</v>
      </c>
      <c r="AU7" s="631" t="s">
        <v>597</v>
      </c>
      <c r="AV7" s="631" t="s">
        <v>598</v>
      </c>
      <c r="AW7" s="631" t="s">
        <v>599</v>
      </c>
      <c r="AX7" s="631" t="s">
        <v>600</v>
      </c>
      <c r="AY7" s="631" t="s">
        <v>601</v>
      </c>
      <c r="AZ7" s="631" t="s">
        <v>602</v>
      </c>
      <c r="BA7" s="631" t="s">
        <v>603</v>
      </c>
      <c r="BB7" s="631" t="s">
        <v>604</v>
      </c>
      <c r="BC7" s="631" t="s">
        <v>605</v>
      </c>
      <c r="BD7" s="631" t="s">
        <v>606</v>
      </c>
      <c r="BE7" s="631" t="s">
        <v>607</v>
      </c>
      <c r="BF7" s="631" t="s">
        <v>608</v>
      </c>
      <c r="BG7" s="631" t="s">
        <v>609</v>
      </c>
      <c r="BH7" s="631" t="s">
        <v>610</v>
      </c>
      <c r="BI7" s="631" t="s">
        <v>611</v>
      </c>
      <c r="BJ7" s="631" t="s">
        <v>612</v>
      </c>
      <c r="BK7" s="631" t="s">
        <v>613</v>
      </c>
      <c r="BL7" s="631" t="s">
        <v>614</v>
      </c>
      <c r="BM7" s="631" t="s">
        <v>615</v>
      </c>
      <c r="BN7" s="631" t="s">
        <v>616</v>
      </c>
      <c r="BO7" s="631" t="s">
        <v>617</v>
      </c>
      <c r="BP7" s="631" t="s">
        <v>618</v>
      </c>
      <c r="BQ7" s="631" t="s">
        <v>619</v>
      </c>
      <c r="BR7" s="631" t="s">
        <v>620</v>
      </c>
      <c r="BS7" s="631" t="s">
        <v>621</v>
      </c>
      <c r="BT7" s="631" t="s">
        <v>622</v>
      </c>
      <c r="BU7" s="631" t="s">
        <v>623</v>
      </c>
      <c r="BV7" s="631" t="s">
        <v>624</v>
      </c>
      <c r="BW7" s="631" t="s">
        <v>625</v>
      </c>
    </row>
    <row r="8" spans="1:75">
      <c r="A8" s="631" t="s">
        <v>626</v>
      </c>
      <c r="B8" s="631" t="s">
        <v>627</v>
      </c>
      <c r="C8" s="640">
        <v>2.0350000000000001</v>
      </c>
      <c r="D8" s="640">
        <v>2.06</v>
      </c>
      <c r="E8" s="640">
        <v>2.0640000000000001</v>
      </c>
      <c r="F8" s="640">
        <v>2.0870000000000002</v>
      </c>
      <c r="G8" s="640">
        <v>2.1040000000000001</v>
      </c>
      <c r="H8" s="640">
        <v>2.1150000000000002</v>
      </c>
      <c r="I8" s="640">
        <v>2.1480000000000001</v>
      </c>
      <c r="J8" s="640">
        <v>2.169</v>
      </c>
      <c r="K8" s="640">
        <v>2.1869999999999998</v>
      </c>
      <c r="L8" s="640">
        <v>2.214</v>
      </c>
      <c r="M8" s="640">
        <v>2.2330000000000001</v>
      </c>
      <c r="N8" s="640">
        <v>2.2210000000000001</v>
      </c>
      <c r="O8" s="640">
        <v>2.234</v>
      </c>
      <c r="P8" s="640">
        <v>2.2599999999999998</v>
      </c>
      <c r="Q8" s="640">
        <v>2.274</v>
      </c>
      <c r="R8" s="640">
        <v>2.3010000000000002</v>
      </c>
      <c r="S8" s="640">
        <v>2.3210000000000002</v>
      </c>
      <c r="T8" s="640">
        <v>2.3620000000000001</v>
      </c>
      <c r="U8" s="640">
        <v>2.4020000000000001</v>
      </c>
      <c r="V8" s="640">
        <v>2.351</v>
      </c>
      <c r="W8" s="640">
        <v>2.3439999999999999</v>
      </c>
      <c r="X8" s="640">
        <v>2.3479999999999999</v>
      </c>
      <c r="Y8" s="640">
        <v>2.3690000000000002</v>
      </c>
      <c r="Z8" s="640">
        <v>2.383</v>
      </c>
      <c r="AA8" s="640">
        <v>2.383</v>
      </c>
      <c r="AB8" s="640">
        <v>2.3839999999999999</v>
      </c>
      <c r="AC8" s="640">
        <v>2.399</v>
      </c>
      <c r="AD8" s="640">
        <v>2.4220000000000002</v>
      </c>
      <c r="AE8" s="640">
        <v>2.4350000000000001</v>
      </c>
      <c r="AF8" s="640">
        <v>2.4780000000000002</v>
      </c>
      <c r="AG8" s="640">
        <v>2.4889999999999999</v>
      </c>
      <c r="AH8" s="640">
        <v>2.4969999999999999</v>
      </c>
      <c r="AI8" s="640">
        <v>2.5169999999999999</v>
      </c>
      <c r="AJ8" s="640">
        <v>2.52</v>
      </c>
      <c r="AK8" s="640">
        <v>2.5299999999999998</v>
      </c>
      <c r="AL8" s="640">
        <v>2.5489999999999999</v>
      </c>
      <c r="AM8" s="640">
        <v>2.5579999999999998</v>
      </c>
      <c r="AN8" s="640">
        <v>2.5539999999999998</v>
      </c>
      <c r="AO8" s="640">
        <v>2.5739999999999998</v>
      </c>
      <c r="AP8" s="640">
        <v>2.589</v>
      </c>
      <c r="AQ8" s="640">
        <v>2.601</v>
      </c>
      <c r="AR8" s="640">
        <v>2.6070000000000002</v>
      </c>
      <c r="AS8" s="640">
        <v>2.6139999999999999</v>
      </c>
      <c r="AT8" s="640">
        <v>2.617</v>
      </c>
      <c r="AU8" s="640">
        <v>2.6190000000000002</v>
      </c>
      <c r="AV8" s="640">
        <v>2.6230000000000002</v>
      </c>
      <c r="AW8" s="640">
        <v>2.621</v>
      </c>
      <c r="AX8" s="640">
        <v>2.629</v>
      </c>
      <c r="AY8" s="640">
        <v>2.6320000000000001</v>
      </c>
      <c r="AZ8" s="640">
        <v>2.6459999999999999</v>
      </c>
      <c r="BA8" s="640">
        <v>2.6659999999999999</v>
      </c>
      <c r="BB8" s="640">
        <v>2.6779999999999999</v>
      </c>
      <c r="BC8" s="640">
        <v>2.6960000000000002</v>
      </c>
      <c r="BD8" s="640">
        <v>2.694</v>
      </c>
      <c r="BE8" s="640">
        <v>2.7090000000000001</v>
      </c>
      <c r="BF8" s="640">
        <v>2.7240000000000002</v>
      </c>
      <c r="BG8" s="640">
        <v>2.7349999999999999</v>
      </c>
      <c r="BH8" s="640">
        <v>2.7440000000000002</v>
      </c>
      <c r="BI8" s="640">
        <v>2.76</v>
      </c>
      <c r="BJ8" s="640">
        <v>2.7759999999999998</v>
      </c>
      <c r="BK8" s="640">
        <v>2.7909999999999999</v>
      </c>
      <c r="BL8" s="640">
        <v>2.8090000000000002</v>
      </c>
      <c r="BM8" s="640">
        <v>2.8239999999999998</v>
      </c>
      <c r="BN8" s="640">
        <v>2.8460000000000001</v>
      </c>
      <c r="BO8" s="640">
        <v>2.8660000000000001</v>
      </c>
      <c r="BP8" s="640">
        <v>2.8849999999999998</v>
      </c>
      <c r="BQ8" s="640">
        <v>2.9049999999999998</v>
      </c>
      <c r="BR8" s="640">
        <v>2.9239999999999999</v>
      </c>
      <c r="BS8" s="640">
        <v>2.9420000000000002</v>
      </c>
      <c r="BT8" s="640">
        <v>2.96</v>
      </c>
      <c r="BU8" s="640">
        <v>2.9790000000000001</v>
      </c>
      <c r="BV8" s="640">
        <v>2.9980000000000002</v>
      </c>
    </row>
    <row r="9" spans="1:75">
      <c r="A9" s="631" t="s">
        <v>628</v>
      </c>
      <c r="B9" s="631" t="s">
        <v>629</v>
      </c>
      <c r="C9" s="640">
        <v>2.0350000000000001</v>
      </c>
      <c r="D9" s="640">
        <v>2.06</v>
      </c>
      <c r="E9" s="640">
        <v>2.0640000000000001</v>
      </c>
      <c r="F9" s="640">
        <v>2.0870000000000002</v>
      </c>
      <c r="G9" s="640">
        <v>2.1040000000000001</v>
      </c>
      <c r="H9" s="640">
        <v>2.1150000000000002</v>
      </c>
      <c r="I9" s="640">
        <v>2.1480000000000001</v>
      </c>
      <c r="J9" s="640">
        <v>2.169</v>
      </c>
      <c r="K9" s="640">
        <v>2.1869999999999998</v>
      </c>
      <c r="L9" s="640">
        <v>2.214</v>
      </c>
      <c r="M9" s="640">
        <v>2.2330000000000001</v>
      </c>
      <c r="N9" s="640">
        <v>2.2210000000000001</v>
      </c>
      <c r="O9" s="640">
        <v>2.234</v>
      </c>
      <c r="P9" s="640">
        <v>2.2599999999999998</v>
      </c>
      <c r="Q9" s="640">
        <v>2.274</v>
      </c>
      <c r="R9" s="640">
        <v>2.3010000000000002</v>
      </c>
      <c r="S9" s="640">
        <v>2.3210000000000002</v>
      </c>
      <c r="T9" s="640">
        <v>2.3620000000000001</v>
      </c>
      <c r="U9" s="640">
        <v>2.4020000000000001</v>
      </c>
      <c r="V9" s="640">
        <v>2.351</v>
      </c>
      <c r="W9" s="640">
        <v>2.3439999999999999</v>
      </c>
      <c r="X9" s="640">
        <v>2.3479999999999999</v>
      </c>
      <c r="Y9" s="640">
        <v>2.3690000000000002</v>
      </c>
      <c r="Z9" s="640">
        <v>2.383</v>
      </c>
      <c r="AA9" s="640">
        <v>2.383</v>
      </c>
      <c r="AB9" s="640">
        <v>2.3839999999999999</v>
      </c>
      <c r="AC9" s="640">
        <v>2.399</v>
      </c>
      <c r="AD9" s="640">
        <v>2.4220000000000002</v>
      </c>
      <c r="AE9" s="640">
        <v>2.4350000000000001</v>
      </c>
      <c r="AF9" s="640">
        <v>2.4780000000000002</v>
      </c>
      <c r="AG9" s="640">
        <v>2.4889999999999999</v>
      </c>
      <c r="AH9" s="640">
        <v>2.4969999999999999</v>
      </c>
      <c r="AI9" s="640">
        <v>2.5169999999999999</v>
      </c>
      <c r="AJ9" s="640">
        <v>2.52</v>
      </c>
      <c r="AK9" s="640">
        <v>2.5299999999999998</v>
      </c>
      <c r="AL9" s="640">
        <v>2.5489999999999999</v>
      </c>
      <c r="AM9" s="640">
        <v>2.5579999999999998</v>
      </c>
      <c r="AN9" s="640">
        <v>2.5539999999999998</v>
      </c>
      <c r="AO9" s="640">
        <v>2.5739999999999998</v>
      </c>
      <c r="AP9" s="640">
        <v>2.589</v>
      </c>
      <c r="AQ9" s="640">
        <v>2.601</v>
      </c>
      <c r="AR9" s="640">
        <v>2.6070000000000002</v>
      </c>
      <c r="AS9" s="640">
        <v>2.6139999999999999</v>
      </c>
      <c r="AT9" s="640">
        <v>2.617</v>
      </c>
      <c r="AU9" s="640">
        <v>2.6190000000000002</v>
      </c>
      <c r="AV9" s="640">
        <v>2.6230000000000002</v>
      </c>
      <c r="AW9" s="640">
        <v>2.621</v>
      </c>
      <c r="AX9" s="640">
        <v>2.629</v>
      </c>
      <c r="AY9" s="640">
        <v>2.6320000000000001</v>
      </c>
      <c r="AZ9" s="640">
        <v>2.6459999999999999</v>
      </c>
      <c r="BA9" s="640">
        <v>2.6659999999999999</v>
      </c>
      <c r="BB9" s="640">
        <v>2.6779999999999999</v>
      </c>
      <c r="BC9" s="640">
        <v>2.6960000000000002</v>
      </c>
      <c r="BD9" s="640">
        <v>2.694</v>
      </c>
      <c r="BE9" s="640">
        <v>2.7090000000000001</v>
      </c>
      <c r="BF9" s="640">
        <v>2.7240000000000002</v>
      </c>
      <c r="BG9" s="640">
        <v>2.7349999999999999</v>
      </c>
      <c r="BH9" s="640">
        <v>2.742</v>
      </c>
      <c r="BI9" s="640">
        <v>2.7549999999999999</v>
      </c>
      <c r="BJ9" s="640">
        <v>2.7690000000000001</v>
      </c>
      <c r="BK9" s="640">
        <v>2.782</v>
      </c>
      <c r="BL9" s="640">
        <v>2.798</v>
      </c>
      <c r="BM9" s="640">
        <v>2.81</v>
      </c>
      <c r="BN9" s="640">
        <v>2.831</v>
      </c>
      <c r="BO9" s="640">
        <v>2.8490000000000002</v>
      </c>
      <c r="BP9" s="640">
        <v>2.8660000000000001</v>
      </c>
      <c r="BQ9" s="640">
        <v>2.883</v>
      </c>
      <c r="BR9" s="640">
        <v>2.899</v>
      </c>
      <c r="BS9" s="640">
        <v>2.915</v>
      </c>
      <c r="BT9" s="640">
        <v>2.931</v>
      </c>
      <c r="BU9" s="640">
        <v>2.9470000000000001</v>
      </c>
      <c r="BV9" s="640">
        <v>2.9620000000000002</v>
      </c>
    </row>
    <row r="10" spans="1:75">
      <c r="A10" s="631" t="s">
        <v>630</v>
      </c>
      <c r="B10" s="631" t="s">
        <v>631</v>
      </c>
      <c r="C10" s="640">
        <v>2.0350000000000001</v>
      </c>
      <c r="D10" s="640">
        <v>2.06</v>
      </c>
      <c r="E10" s="640">
        <v>2.0640000000000001</v>
      </c>
      <c r="F10" s="640">
        <v>2.0870000000000002</v>
      </c>
      <c r="G10" s="640">
        <v>2.1040000000000001</v>
      </c>
      <c r="H10" s="640">
        <v>2.1150000000000002</v>
      </c>
      <c r="I10" s="640">
        <v>2.1480000000000001</v>
      </c>
      <c r="J10" s="640">
        <v>2.169</v>
      </c>
      <c r="K10" s="640">
        <v>2.1869999999999998</v>
      </c>
      <c r="L10" s="640">
        <v>2.214</v>
      </c>
      <c r="M10" s="640">
        <v>2.2330000000000001</v>
      </c>
      <c r="N10" s="640">
        <v>2.2210000000000001</v>
      </c>
      <c r="O10" s="640">
        <v>2.234</v>
      </c>
      <c r="P10" s="640">
        <v>2.2599999999999998</v>
      </c>
      <c r="Q10" s="640">
        <v>2.274</v>
      </c>
      <c r="R10" s="640">
        <v>2.3010000000000002</v>
      </c>
      <c r="S10" s="640">
        <v>2.3210000000000002</v>
      </c>
      <c r="T10" s="640">
        <v>2.3620000000000001</v>
      </c>
      <c r="U10" s="640">
        <v>2.4020000000000001</v>
      </c>
      <c r="V10" s="640">
        <v>2.351</v>
      </c>
      <c r="W10" s="640">
        <v>2.3439999999999999</v>
      </c>
      <c r="X10" s="640">
        <v>2.3479999999999999</v>
      </c>
      <c r="Y10" s="640">
        <v>2.3690000000000002</v>
      </c>
      <c r="Z10" s="640">
        <v>2.383</v>
      </c>
      <c r="AA10" s="640">
        <v>2.383</v>
      </c>
      <c r="AB10" s="640">
        <v>2.3839999999999999</v>
      </c>
      <c r="AC10" s="640">
        <v>2.399</v>
      </c>
      <c r="AD10" s="640">
        <v>2.4220000000000002</v>
      </c>
      <c r="AE10" s="640">
        <v>2.4350000000000001</v>
      </c>
      <c r="AF10" s="640">
        <v>2.4780000000000002</v>
      </c>
      <c r="AG10" s="640">
        <v>2.4889999999999999</v>
      </c>
      <c r="AH10" s="640">
        <v>2.4969999999999999</v>
      </c>
      <c r="AI10" s="640">
        <v>2.5169999999999999</v>
      </c>
      <c r="AJ10" s="640">
        <v>2.52</v>
      </c>
      <c r="AK10" s="640">
        <v>2.5299999999999998</v>
      </c>
      <c r="AL10" s="640">
        <v>2.5489999999999999</v>
      </c>
      <c r="AM10" s="640">
        <v>2.5579999999999998</v>
      </c>
      <c r="AN10" s="640">
        <v>2.5539999999999998</v>
      </c>
      <c r="AO10" s="640">
        <v>2.5739999999999998</v>
      </c>
      <c r="AP10" s="640">
        <v>2.589</v>
      </c>
      <c r="AQ10" s="640">
        <v>2.601</v>
      </c>
      <c r="AR10" s="640">
        <v>2.6070000000000002</v>
      </c>
      <c r="AS10" s="640">
        <v>2.6139999999999999</v>
      </c>
      <c r="AT10" s="640">
        <v>2.617</v>
      </c>
      <c r="AU10" s="640">
        <v>2.6190000000000002</v>
      </c>
      <c r="AV10" s="640">
        <v>2.6230000000000002</v>
      </c>
      <c r="AW10" s="640">
        <v>2.621</v>
      </c>
      <c r="AX10" s="640">
        <v>2.629</v>
      </c>
      <c r="AY10" s="640">
        <v>2.6320000000000001</v>
      </c>
      <c r="AZ10" s="640">
        <v>2.6459999999999999</v>
      </c>
      <c r="BA10" s="640">
        <v>2.6659999999999999</v>
      </c>
      <c r="BB10" s="640">
        <v>2.6779999999999999</v>
      </c>
      <c r="BC10" s="640">
        <v>2.6960000000000002</v>
      </c>
      <c r="BD10" s="640">
        <v>2.694</v>
      </c>
      <c r="BE10" s="640">
        <v>2.7090000000000001</v>
      </c>
      <c r="BF10" s="640">
        <v>2.7240000000000002</v>
      </c>
      <c r="BG10" s="640">
        <v>2.7349999999999999</v>
      </c>
      <c r="BH10" s="640">
        <v>2.7480000000000002</v>
      </c>
      <c r="BI10" s="640">
        <v>2.766</v>
      </c>
      <c r="BJ10" s="640">
        <v>2.7839999999999998</v>
      </c>
      <c r="BK10" s="640">
        <v>2.802</v>
      </c>
      <c r="BL10" s="640">
        <v>2.823</v>
      </c>
      <c r="BM10" s="640">
        <v>2.843</v>
      </c>
      <c r="BN10" s="640">
        <v>2.8690000000000002</v>
      </c>
      <c r="BO10" s="640">
        <v>2.895</v>
      </c>
      <c r="BP10" s="640">
        <v>2.919</v>
      </c>
      <c r="BQ10" s="640">
        <v>2.9449999999999998</v>
      </c>
      <c r="BR10" s="640">
        <v>2.97</v>
      </c>
      <c r="BS10" s="640">
        <v>2.9950000000000001</v>
      </c>
      <c r="BT10" s="640">
        <v>3.02</v>
      </c>
      <c r="BU10" s="640">
        <v>3.0470000000000002</v>
      </c>
      <c r="BV10" s="640">
        <v>3.0739999999999998</v>
      </c>
    </row>
    <row r="12" spans="1:75">
      <c r="C12" s="641"/>
      <c r="D12" s="641"/>
      <c r="E12" s="641"/>
      <c r="F12" s="641"/>
      <c r="G12" s="641"/>
      <c r="H12" s="641"/>
      <c r="I12" s="641"/>
      <c r="J12" s="641"/>
      <c r="K12" s="641"/>
      <c r="L12" s="641"/>
      <c r="M12" s="641"/>
      <c r="N12" s="641"/>
      <c r="O12" s="641"/>
      <c r="P12" s="641"/>
      <c r="Q12" s="641"/>
      <c r="R12" s="641"/>
      <c r="S12" s="641"/>
      <c r="T12" s="641"/>
      <c r="U12" s="641"/>
      <c r="V12" s="641"/>
      <c r="W12" s="641"/>
      <c r="X12" s="641"/>
      <c r="Y12" s="641"/>
      <c r="Z12" s="641"/>
      <c r="AA12" s="641"/>
      <c r="AB12" s="641"/>
      <c r="AC12" s="641"/>
      <c r="AD12" s="641"/>
      <c r="AE12" s="641"/>
      <c r="AF12" s="641"/>
      <c r="AG12" s="641"/>
      <c r="AH12" s="641"/>
      <c r="AI12" s="641"/>
      <c r="AJ12" s="641"/>
      <c r="AK12" s="641"/>
      <c r="AL12" s="641"/>
      <c r="AM12" s="641"/>
      <c r="AN12" s="641"/>
      <c r="AO12" s="641"/>
      <c r="AP12" s="641"/>
      <c r="AQ12" s="641"/>
      <c r="AR12" s="641"/>
      <c r="AS12" s="641"/>
      <c r="AT12" s="641"/>
    </row>
    <row r="13" spans="1:75">
      <c r="C13" s="640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40"/>
      <c r="U13" s="640"/>
      <c r="V13" s="640"/>
      <c r="W13" s="640"/>
      <c r="X13" s="640"/>
      <c r="Y13" s="640"/>
      <c r="Z13" s="640"/>
      <c r="AA13" s="640"/>
      <c r="AB13" s="640"/>
      <c r="AC13" s="640"/>
      <c r="AD13" s="640"/>
      <c r="AE13" s="640"/>
      <c r="AF13" s="640"/>
      <c r="AG13" s="640"/>
      <c r="AH13" s="640"/>
      <c r="AI13" s="640"/>
      <c r="AJ13" s="640"/>
      <c r="AK13" s="640"/>
      <c r="AL13" s="640"/>
      <c r="AM13" s="640"/>
      <c r="AN13" s="640"/>
      <c r="AO13" s="640"/>
      <c r="AP13" s="640"/>
      <c r="AQ13" s="640"/>
      <c r="AR13" s="640"/>
      <c r="AS13" s="640"/>
      <c r="AT13" s="640"/>
    </row>
    <row r="14" spans="1:75">
      <c r="C14" s="640"/>
      <c r="D14" s="640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640"/>
      <c r="AA14" s="640"/>
      <c r="AB14" s="640"/>
      <c r="AC14" s="640"/>
      <c r="AD14" s="640"/>
      <c r="AE14" s="640"/>
      <c r="AF14" s="640"/>
      <c r="AG14" s="640"/>
      <c r="AH14" s="640"/>
      <c r="AI14" s="640"/>
      <c r="AJ14" s="640"/>
      <c r="AK14" s="640"/>
      <c r="AL14" s="640"/>
      <c r="AM14" s="640"/>
      <c r="AN14" s="640"/>
      <c r="AO14" s="640"/>
      <c r="AP14" s="640"/>
      <c r="AQ14" s="640"/>
      <c r="AR14" s="640"/>
      <c r="AS14" s="640"/>
      <c r="AT14" s="640"/>
    </row>
    <row r="15" spans="1:75">
      <c r="C15" s="640"/>
      <c r="D15" s="640"/>
      <c r="E15" s="640"/>
      <c r="F15" s="640"/>
      <c r="G15" s="640"/>
      <c r="H15" s="640"/>
      <c r="I15" s="640"/>
      <c r="J15" s="640"/>
      <c r="K15" s="640"/>
      <c r="L15" s="640"/>
      <c r="M15" s="640"/>
      <c r="N15" s="640"/>
      <c r="O15" s="640"/>
      <c r="P15" s="640"/>
      <c r="Q15" s="640"/>
      <c r="R15" s="640"/>
      <c r="S15" s="640"/>
      <c r="T15" s="640"/>
      <c r="U15" s="640"/>
      <c r="V15" s="640"/>
      <c r="W15" s="640"/>
      <c r="X15" s="640"/>
      <c r="Y15" s="640"/>
      <c r="Z15" s="640"/>
      <c r="AA15" s="640"/>
      <c r="AB15" s="640"/>
      <c r="AC15" s="640"/>
      <c r="AD15" s="640"/>
      <c r="AE15" s="640"/>
      <c r="AF15" s="640"/>
      <c r="AG15" s="640"/>
      <c r="AH15" s="640"/>
      <c r="AI15" s="640"/>
      <c r="AJ15" s="640"/>
      <c r="AK15" s="640"/>
      <c r="AL15" s="640"/>
      <c r="AM15" s="640"/>
      <c r="AN15" s="640"/>
      <c r="AO15" s="640"/>
      <c r="AP15" s="640"/>
      <c r="AQ15" s="640"/>
      <c r="AR15" s="640"/>
      <c r="AS15" s="640"/>
      <c r="AT15" s="640"/>
    </row>
    <row r="16" spans="1:75">
      <c r="C16" s="640"/>
      <c r="D16" s="640"/>
      <c r="E16" s="640"/>
      <c r="F16" s="640"/>
      <c r="G16" s="640"/>
      <c r="H16" s="640"/>
      <c r="I16" s="640"/>
      <c r="J16" s="640"/>
      <c r="K16" s="640"/>
      <c r="L16" s="640"/>
      <c r="M16" s="640"/>
      <c r="N16" s="640"/>
      <c r="O16" s="640"/>
      <c r="P16" s="640"/>
      <c r="Q16" s="640"/>
      <c r="R16" s="640"/>
      <c r="S16" s="640"/>
      <c r="T16" s="640"/>
      <c r="U16" s="640"/>
      <c r="V16" s="640"/>
      <c r="W16" s="640"/>
      <c r="X16" s="640"/>
      <c r="Y16" s="640"/>
      <c r="Z16" s="640"/>
      <c r="AA16" s="640"/>
      <c r="AB16" s="640"/>
      <c r="AC16" s="640"/>
      <c r="AD16" s="640"/>
      <c r="AE16" s="640"/>
      <c r="AF16" s="640"/>
      <c r="AG16" s="640"/>
      <c r="AH16" s="640"/>
      <c r="AI16" s="640"/>
      <c r="AJ16" s="640"/>
      <c r="AK16" s="640"/>
      <c r="AL16" s="640"/>
      <c r="AM16" s="640"/>
      <c r="AN16" s="640"/>
      <c r="AO16" s="640"/>
      <c r="AP16" s="640"/>
      <c r="AQ16" s="640"/>
      <c r="AR16" s="640"/>
      <c r="AS16" s="640"/>
      <c r="AT16" s="640"/>
    </row>
    <row r="17" spans="3:69">
      <c r="C17" s="642"/>
      <c r="D17" s="642"/>
      <c r="E17" s="642"/>
      <c r="F17" s="642"/>
      <c r="G17" s="642"/>
      <c r="H17" s="642"/>
      <c r="I17" s="642"/>
      <c r="J17" s="642"/>
      <c r="K17" s="642"/>
      <c r="L17" s="642"/>
      <c r="M17" s="642"/>
      <c r="N17" s="642"/>
      <c r="O17" s="642"/>
      <c r="P17" s="642"/>
      <c r="Q17" s="642"/>
      <c r="R17" s="642"/>
      <c r="S17" s="642"/>
      <c r="T17" s="642"/>
      <c r="U17" s="642"/>
      <c r="V17" s="642"/>
      <c r="W17" s="642"/>
      <c r="X17" s="642"/>
      <c r="Y17" s="642"/>
      <c r="Z17" s="642"/>
      <c r="AA17" s="642"/>
      <c r="AB17" s="642"/>
      <c r="AC17" s="642"/>
      <c r="AD17" s="642"/>
      <c r="AE17" s="642"/>
      <c r="AF17" s="642"/>
      <c r="AG17" s="642"/>
      <c r="AH17" s="642"/>
      <c r="AI17" s="642"/>
      <c r="AJ17" s="642"/>
      <c r="AK17" s="642"/>
      <c r="AL17" s="642"/>
      <c r="AM17" s="642"/>
      <c r="AN17" s="642"/>
      <c r="AO17" s="642"/>
      <c r="AP17" s="642"/>
      <c r="BF17" s="643" t="s">
        <v>632</v>
      </c>
      <c r="BG17" s="644"/>
      <c r="BH17" s="644"/>
      <c r="BI17" s="645" t="s">
        <v>637</v>
      </c>
      <c r="BJ17" s="646"/>
      <c r="BK17" s="646"/>
      <c r="BL17" s="646"/>
      <c r="BM17" s="646"/>
      <c r="BN17" s="646"/>
      <c r="BO17" s="644"/>
      <c r="BP17" s="644"/>
      <c r="BQ17" s="644"/>
    </row>
    <row r="18" spans="3:69">
      <c r="BF18" s="647"/>
      <c r="BG18" s="648"/>
      <c r="BH18" s="648"/>
      <c r="BI18" s="648"/>
      <c r="BJ18" s="648"/>
      <c r="BK18" s="648"/>
      <c r="BL18" s="648"/>
      <c r="BM18" s="648"/>
      <c r="BN18" s="648"/>
      <c r="BO18" s="648"/>
      <c r="BP18" s="648"/>
      <c r="BQ18" s="649"/>
    </row>
    <row r="19" spans="3:69">
      <c r="BF19" s="650"/>
      <c r="BG19" s="651" t="s">
        <v>633</v>
      </c>
      <c r="BH19" s="652" t="s">
        <v>548</v>
      </c>
      <c r="BI19" s="652"/>
      <c r="BJ19" s="652"/>
      <c r="BK19" s="652"/>
      <c r="BL19" s="652"/>
      <c r="BM19" s="652"/>
      <c r="BN19" s="652"/>
      <c r="BO19" s="652"/>
      <c r="BP19" s="652"/>
      <c r="BQ19" s="653"/>
    </row>
    <row r="20" spans="3:69">
      <c r="BF20" s="650"/>
      <c r="BG20" s="652"/>
      <c r="BH20" s="639" t="str">
        <f>BA7</f>
        <v>2016Q3</v>
      </c>
      <c r="BI20" s="639" t="str">
        <f t="shared" ref="BI20:BJ20" si="0">BB7</f>
        <v>2016Q4</v>
      </c>
      <c r="BJ20" s="639" t="str">
        <f t="shared" si="0"/>
        <v>2017Q1</v>
      </c>
      <c r="BK20" s="639" t="str">
        <f>BD7</f>
        <v>2017Q2</v>
      </c>
      <c r="BL20" s="652"/>
      <c r="BM20" s="652"/>
      <c r="BN20" s="652"/>
      <c r="BO20" s="652"/>
      <c r="BP20" s="652"/>
      <c r="BQ20" s="654" t="s">
        <v>634</v>
      </c>
    </row>
    <row r="21" spans="3:69">
      <c r="BF21" s="650"/>
      <c r="BG21" s="652"/>
      <c r="BH21" s="640">
        <f>BA9</f>
        <v>2.6659999999999999</v>
      </c>
      <c r="BI21" s="640">
        <f t="shared" ref="BI21:BK21" si="1">BB9</f>
        <v>2.6779999999999999</v>
      </c>
      <c r="BJ21" s="640">
        <f t="shared" si="1"/>
        <v>2.6960000000000002</v>
      </c>
      <c r="BK21" s="640">
        <f t="shared" si="1"/>
        <v>2.694</v>
      </c>
      <c r="BL21" s="652"/>
      <c r="BM21" s="652"/>
      <c r="BN21" s="652"/>
      <c r="BO21" s="652"/>
      <c r="BP21" s="652"/>
      <c r="BQ21" s="655">
        <f>AVERAGE(BH21:BK21)</f>
        <v>2.6834999999999996</v>
      </c>
    </row>
    <row r="22" spans="3:69">
      <c r="BF22" s="650"/>
      <c r="BG22" s="652"/>
      <c r="BH22" s="652"/>
      <c r="BI22" s="652"/>
      <c r="BJ22" s="652"/>
      <c r="BK22" s="652"/>
      <c r="BL22" s="652"/>
      <c r="BM22" s="652"/>
      <c r="BN22" s="652"/>
      <c r="BO22" s="652"/>
      <c r="BP22" s="652"/>
      <c r="BQ22" s="656"/>
    </row>
    <row r="23" spans="3:69">
      <c r="BF23" s="650"/>
      <c r="BG23" s="651" t="s">
        <v>635</v>
      </c>
      <c r="BH23" s="652" t="s">
        <v>638</v>
      </c>
      <c r="BI23" s="652"/>
      <c r="BJ23" s="652"/>
      <c r="BK23" s="652"/>
      <c r="BL23" s="652"/>
      <c r="BM23" s="652"/>
      <c r="BN23" s="652"/>
      <c r="BO23" s="652"/>
      <c r="BP23" s="652"/>
      <c r="BQ23" s="656"/>
    </row>
    <row r="24" spans="3:69">
      <c r="BF24" s="650"/>
      <c r="BG24" s="652"/>
      <c r="BH24" s="639" t="str">
        <f>BE7</f>
        <v>2017Q3</v>
      </c>
      <c r="BI24" s="639" t="str">
        <f t="shared" ref="BI24:BO24" si="2">BF7</f>
        <v>2017Q4</v>
      </c>
      <c r="BJ24" s="639" t="str">
        <f t="shared" si="2"/>
        <v>2018Q1</v>
      </c>
      <c r="BK24" s="639" t="str">
        <f t="shared" si="2"/>
        <v>2018Q2</v>
      </c>
      <c r="BL24" s="639" t="str">
        <f t="shared" si="2"/>
        <v>2018Q3</v>
      </c>
      <c r="BM24" s="639" t="str">
        <f t="shared" si="2"/>
        <v>2018Q4</v>
      </c>
      <c r="BN24" s="639" t="str">
        <f t="shared" si="2"/>
        <v>2019Q1</v>
      </c>
      <c r="BO24" s="639" t="str">
        <f t="shared" si="2"/>
        <v>2019Q2</v>
      </c>
      <c r="BP24" s="652"/>
      <c r="BQ24" s="656"/>
    </row>
    <row r="25" spans="3:69">
      <c r="BF25" s="650"/>
      <c r="BG25" s="652"/>
      <c r="BH25" s="640">
        <f>BE9</f>
        <v>2.7090000000000001</v>
      </c>
      <c r="BI25" s="640">
        <f t="shared" ref="BI25:BO25" si="3">BF9</f>
        <v>2.7240000000000002</v>
      </c>
      <c r="BJ25" s="640">
        <f t="shared" si="3"/>
        <v>2.7349999999999999</v>
      </c>
      <c r="BK25" s="640">
        <f t="shared" si="3"/>
        <v>2.742</v>
      </c>
      <c r="BL25" s="640">
        <f t="shared" si="3"/>
        <v>2.7549999999999999</v>
      </c>
      <c r="BM25" s="640">
        <f t="shared" si="3"/>
        <v>2.7690000000000001</v>
      </c>
      <c r="BN25" s="640">
        <f t="shared" si="3"/>
        <v>2.782</v>
      </c>
      <c r="BO25" s="640">
        <f t="shared" si="3"/>
        <v>2.798</v>
      </c>
      <c r="BP25" s="652"/>
      <c r="BQ25" s="655">
        <f>AVERAGE(BH25:BO25)</f>
        <v>2.7517499999999995</v>
      </c>
    </row>
    <row r="26" spans="3:69">
      <c r="BF26" s="650"/>
      <c r="BG26" s="652"/>
      <c r="BH26" s="652"/>
      <c r="BI26" s="652"/>
      <c r="BJ26" s="652"/>
      <c r="BK26" s="652"/>
      <c r="BL26" s="652"/>
      <c r="BM26" s="652"/>
      <c r="BN26" s="652"/>
      <c r="BO26" s="652"/>
      <c r="BP26" s="652"/>
      <c r="BQ26" s="656"/>
    </row>
    <row r="27" spans="3:69">
      <c r="BF27" s="650"/>
      <c r="BG27" s="652"/>
      <c r="BH27" s="652"/>
      <c r="BI27" s="652"/>
      <c r="BJ27" s="652"/>
      <c r="BK27" s="652"/>
      <c r="BL27" s="652"/>
      <c r="BM27" s="652"/>
      <c r="BN27" s="652"/>
      <c r="BO27" s="652"/>
      <c r="BP27" s="657" t="s">
        <v>636</v>
      </c>
      <c r="BQ27" s="658">
        <f>(BQ25-BQ21)/BQ21</f>
        <v>2.5433202906651735E-2</v>
      </c>
    </row>
    <row r="28" spans="3:69">
      <c r="BF28" s="659"/>
      <c r="BG28" s="660"/>
      <c r="BH28" s="660"/>
      <c r="BI28" s="660"/>
      <c r="BJ28" s="660"/>
      <c r="BK28" s="660"/>
      <c r="BL28" s="660"/>
      <c r="BM28" s="660"/>
      <c r="BN28" s="660"/>
      <c r="BO28" s="660"/>
      <c r="BP28" s="660"/>
      <c r="BQ28" s="661"/>
    </row>
    <row r="29" spans="3:69">
      <c r="BF29" s="644"/>
      <c r="BG29" s="644"/>
      <c r="BH29" s="644"/>
      <c r="BI29" s="644"/>
      <c r="BJ29" s="644"/>
      <c r="BK29" s="644"/>
      <c r="BL29" s="644"/>
      <c r="BM29" s="644"/>
      <c r="BN29" s="644"/>
      <c r="BO29" s="644"/>
      <c r="BP29" s="644"/>
      <c r="BQ29" s="644"/>
    </row>
    <row r="30" spans="3:69">
      <c r="BF30" s="644"/>
      <c r="BG30" s="644"/>
      <c r="BH30" s="644"/>
      <c r="BI30" s="644"/>
      <c r="BJ30" s="644"/>
      <c r="BK30" s="644"/>
      <c r="BL30" s="644"/>
      <c r="BM30" s="644"/>
      <c r="BN30" s="644"/>
      <c r="BO30" s="644"/>
      <c r="BP30" s="644"/>
      <c r="BQ30" s="644"/>
    </row>
    <row r="31" spans="3:69">
      <c r="BF31" s="643" t="s">
        <v>632</v>
      </c>
      <c r="BG31" s="644"/>
      <c r="BH31" s="644"/>
      <c r="BI31" s="645"/>
      <c r="BJ31" s="646"/>
      <c r="BK31" s="646"/>
      <c r="BL31" s="646"/>
      <c r="BM31" s="646"/>
      <c r="BN31" s="646"/>
      <c r="BO31" s="644"/>
      <c r="BP31" s="644"/>
      <c r="BQ31" s="644"/>
    </row>
    <row r="32" spans="3:69">
      <c r="BF32" s="647"/>
      <c r="BG32" s="648"/>
      <c r="BH32" s="648"/>
      <c r="BI32" s="648"/>
      <c r="BJ32" s="648"/>
      <c r="BK32" s="648"/>
      <c r="BL32" s="648"/>
      <c r="BM32" s="648"/>
      <c r="BN32" s="648"/>
      <c r="BO32" s="648"/>
      <c r="BP32" s="648"/>
      <c r="BQ32" s="649"/>
    </row>
    <row r="33" spans="58:69">
      <c r="BF33" s="650"/>
      <c r="BG33" s="651" t="s">
        <v>633</v>
      </c>
      <c r="BH33" s="652" t="s">
        <v>643</v>
      </c>
      <c r="BI33" s="652"/>
      <c r="BJ33" s="652"/>
      <c r="BK33" s="652"/>
      <c r="BL33" s="652"/>
      <c r="BM33" s="652"/>
      <c r="BN33" s="652"/>
      <c r="BO33" s="652"/>
      <c r="BP33" s="652"/>
      <c r="BQ33" s="653"/>
    </row>
    <row r="34" spans="58:69">
      <c r="BF34" s="650"/>
      <c r="BG34" s="652"/>
      <c r="BH34" s="639" t="str">
        <f>BL7</f>
        <v>2019Q2</v>
      </c>
      <c r="BI34" s="639"/>
      <c r="BJ34" s="639"/>
      <c r="BK34" s="639"/>
      <c r="BL34" s="652"/>
      <c r="BM34" s="652"/>
      <c r="BN34" s="652"/>
      <c r="BO34" s="652"/>
      <c r="BP34" s="652"/>
      <c r="BQ34" s="654" t="s">
        <v>634</v>
      </c>
    </row>
    <row r="35" spans="58:69">
      <c r="BF35" s="650"/>
      <c r="BG35" s="652"/>
      <c r="BH35" s="640">
        <f>BL9</f>
        <v>2.798</v>
      </c>
      <c r="BI35" s="640"/>
      <c r="BJ35" s="640"/>
      <c r="BK35" s="640"/>
      <c r="BL35" s="652"/>
      <c r="BM35" s="652"/>
      <c r="BN35" s="652"/>
      <c r="BO35" s="652"/>
      <c r="BP35" s="652"/>
      <c r="BQ35" s="655">
        <f>AVERAGE(BH35:BK35)</f>
        <v>2.798</v>
      </c>
    </row>
    <row r="36" spans="58:69">
      <c r="BF36" s="650"/>
      <c r="BG36" s="652"/>
      <c r="BH36" s="652"/>
      <c r="BI36" s="652"/>
      <c r="BJ36" s="652"/>
      <c r="BK36" s="652"/>
      <c r="BL36" s="652"/>
      <c r="BM36" s="652"/>
      <c r="BN36" s="652"/>
      <c r="BO36" s="652"/>
      <c r="BP36" s="652"/>
      <c r="BQ36" s="656"/>
    </row>
    <row r="37" spans="58:69">
      <c r="BF37" s="650"/>
      <c r="BG37" s="651" t="s">
        <v>635</v>
      </c>
      <c r="BH37" s="652" t="s">
        <v>644</v>
      </c>
      <c r="BI37" s="652"/>
      <c r="BJ37" s="652"/>
      <c r="BK37" s="652"/>
      <c r="BL37" s="652"/>
      <c r="BM37" s="652"/>
      <c r="BN37" s="652"/>
      <c r="BO37" s="652"/>
      <c r="BP37" s="652"/>
      <c r="BQ37" s="656"/>
    </row>
    <row r="38" spans="58:69">
      <c r="BF38" s="650"/>
      <c r="BG38" s="652"/>
      <c r="BH38" s="639" t="str">
        <f>BM7</f>
        <v>2019Q3</v>
      </c>
      <c r="BI38" s="639" t="str">
        <f t="shared" ref="BI38:BO38" si="4">BN7</f>
        <v>2019Q4</v>
      </c>
      <c r="BJ38" s="639" t="str">
        <f t="shared" si="4"/>
        <v>2020Q1</v>
      </c>
      <c r="BK38" s="639" t="str">
        <f t="shared" si="4"/>
        <v>2020Q2</v>
      </c>
      <c r="BL38" s="639" t="str">
        <f t="shared" si="4"/>
        <v>2020Q3</v>
      </c>
      <c r="BM38" s="639" t="str">
        <f t="shared" si="4"/>
        <v>2020Q4</v>
      </c>
      <c r="BN38" s="639" t="str">
        <f t="shared" si="4"/>
        <v>2021Q1</v>
      </c>
      <c r="BO38" s="639" t="str">
        <f t="shared" si="4"/>
        <v>2021Q2</v>
      </c>
      <c r="BP38" s="652"/>
      <c r="BQ38" s="656"/>
    </row>
    <row r="39" spans="58:69">
      <c r="BF39" s="650"/>
      <c r="BG39" s="652"/>
      <c r="BH39" s="640">
        <f>BM9</f>
        <v>2.81</v>
      </c>
      <c r="BI39" s="640">
        <f t="shared" ref="BI39:BO39" si="5">BN9</f>
        <v>2.831</v>
      </c>
      <c r="BJ39" s="640">
        <f t="shared" si="5"/>
        <v>2.8490000000000002</v>
      </c>
      <c r="BK39" s="640">
        <f t="shared" si="5"/>
        <v>2.8660000000000001</v>
      </c>
      <c r="BL39" s="640">
        <f t="shared" si="5"/>
        <v>2.883</v>
      </c>
      <c r="BM39" s="640">
        <f t="shared" si="5"/>
        <v>2.899</v>
      </c>
      <c r="BN39" s="640">
        <f t="shared" si="5"/>
        <v>2.915</v>
      </c>
      <c r="BO39" s="640">
        <f t="shared" si="5"/>
        <v>2.931</v>
      </c>
      <c r="BP39" s="652"/>
      <c r="BQ39" s="655">
        <f>AVERAGE(BH39:BO39)</f>
        <v>2.8730000000000002</v>
      </c>
    </row>
    <row r="40" spans="58:69">
      <c r="BF40" s="650"/>
      <c r="BG40" s="652"/>
      <c r="BH40" s="652"/>
      <c r="BI40" s="652"/>
      <c r="BJ40" s="652"/>
      <c r="BK40" s="652"/>
      <c r="BL40" s="652"/>
      <c r="BM40" s="652"/>
      <c r="BN40" s="652"/>
      <c r="BO40" s="652"/>
      <c r="BP40" s="652"/>
      <c r="BQ40" s="656"/>
    </row>
    <row r="41" spans="58:69">
      <c r="BF41" s="650"/>
      <c r="BG41" s="652"/>
      <c r="BH41" s="652"/>
      <c r="BI41" s="652"/>
      <c r="BJ41" s="652"/>
      <c r="BK41" s="652"/>
      <c r="BL41" s="652"/>
      <c r="BM41" s="652"/>
      <c r="BN41" s="652"/>
      <c r="BO41" s="652"/>
      <c r="BP41" s="657" t="s">
        <v>636</v>
      </c>
      <c r="BQ41" s="658">
        <f>(BQ39-BQ35)/BQ35</f>
        <v>2.6804860614724868E-2</v>
      </c>
    </row>
    <row r="42" spans="58:69">
      <c r="BF42" s="659"/>
      <c r="BG42" s="660"/>
      <c r="BH42" s="660"/>
      <c r="BI42" s="660"/>
      <c r="BJ42" s="660"/>
      <c r="BK42" s="660"/>
      <c r="BL42" s="660"/>
      <c r="BM42" s="660"/>
      <c r="BN42" s="660"/>
      <c r="BO42" s="660"/>
      <c r="BP42" s="660"/>
      <c r="BQ42" s="661"/>
    </row>
  </sheetData>
  <mergeCells count="3">
    <mergeCell ref="A1:B1"/>
    <mergeCell ref="A2:B2"/>
    <mergeCell ref="A3:B3"/>
  </mergeCells>
  <pageMargins left="0.25" right="0.2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52"/>
  <sheetViews>
    <sheetView zoomScale="85" zoomScaleNormal="85" zoomScaleSheetLayoutView="90" workbookViewId="0">
      <selection activeCell="B2" sqref="B2:T28"/>
    </sheetView>
  </sheetViews>
  <sheetFormatPr defaultColWidth="10.6640625" defaultRowHeight="15"/>
  <cols>
    <col min="1" max="1" width="2.83203125" style="162" customWidth="1"/>
    <col min="2" max="2" width="1.83203125" style="162" customWidth="1"/>
    <col min="3" max="3" width="25.83203125" style="162" customWidth="1"/>
    <col min="4" max="4" width="17.33203125" style="162" customWidth="1"/>
    <col min="5" max="5" width="17.1640625" style="162" customWidth="1"/>
    <col min="6" max="6" width="19" style="162" customWidth="1"/>
    <col min="7" max="7" width="2.33203125" style="162" customWidth="1"/>
    <col min="8" max="8" width="6.83203125" style="162" customWidth="1"/>
    <col min="9" max="9" width="11" style="162" hidden="1" customWidth="1"/>
    <col min="10" max="11" width="13.1640625" style="162" hidden="1" customWidth="1"/>
    <col min="12" max="12" width="13" style="162" hidden="1" customWidth="1"/>
    <col min="13" max="13" width="15.1640625" style="162" hidden="1" customWidth="1"/>
    <col min="14" max="15" width="12.6640625" style="162" hidden="1" customWidth="1"/>
    <col min="16" max="16" width="4.33203125" style="162" customWidth="1"/>
    <col min="17" max="17" width="32.83203125" style="163" bestFit="1" customWidth="1"/>
    <col min="18" max="18" width="15.6640625" style="163" hidden="1" customWidth="1"/>
    <col min="19" max="19" width="11.5" style="163" bestFit="1" customWidth="1"/>
    <col min="20" max="20" width="78" style="162" customWidth="1"/>
    <col min="21" max="16384" width="10.6640625" style="162"/>
  </cols>
  <sheetData>
    <row r="1" spans="2:20" ht="9" customHeight="1" thickBot="1"/>
    <row r="2" spans="2:20" ht="33" customHeight="1" thickBot="1">
      <c r="B2" s="727" t="s">
        <v>102</v>
      </c>
      <c r="C2" s="728"/>
      <c r="D2" s="728"/>
      <c r="E2" s="728"/>
      <c r="F2" s="728"/>
      <c r="G2" s="729"/>
      <c r="J2" s="735" t="s">
        <v>55</v>
      </c>
      <c r="K2" s="736"/>
      <c r="L2" s="736"/>
      <c r="M2" s="737"/>
      <c r="N2" s="738" t="s">
        <v>101</v>
      </c>
      <c r="O2" s="739"/>
      <c r="Q2" s="732" t="s">
        <v>58</v>
      </c>
      <c r="R2" s="733"/>
      <c r="S2" s="733"/>
      <c r="T2" s="734"/>
    </row>
    <row r="3" spans="2:20" ht="15.75" thickBot="1">
      <c r="B3" s="164"/>
      <c r="C3" s="165"/>
      <c r="D3" s="723" t="s">
        <v>10</v>
      </c>
      <c r="E3" s="723"/>
      <c r="F3" s="165"/>
      <c r="G3" s="166"/>
      <c r="J3" s="167" t="s">
        <v>5</v>
      </c>
      <c r="K3" s="167" t="s">
        <v>6</v>
      </c>
      <c r="L3" s="168" t="s">
        <v>59</v>
      </c>
      <c r="M3" s="168" t="s">
        <v>100</v>
      </c>
      <c r="N3" s="315" t="s">
        <v>61</v>
      </c>
      <c r="O3" s="315" t="s">
        <v>8</v>
      </c>
      <c r="Q3" s="36"/>
      <c r="R3" s="37" t="s">
        <v>62</v>
      </c>
      <c r="S3" s="37" t="s">
        <v>63</v>
      </c>
      <c r="T3" s="38" t="s">
        <v>64</v>
      </c>
    </row>
    <row r="4" spans="2:20">
      <c r="B4" s="170"/>
      <c r="C4" s="171"/>
      <c r="D4" s="172" t="s">
        <v>11</v>
      </c>
      <c r="E4" s="172" t="s">
        <v>12</v>
      </c>
      <c r="F4" s="172" t="s">
        <v>13</v>
      </c>
      <c r="G4" s="173"/>
      <c r="J4" s="174" t="s">
        <v>10</v>
      </c>
      <c r="K4" s="174">
        <v>2</v>
      </c>
      <c r="L4" s="175">
        <f>$E$10</f>
        <v>2.5299999999999998</v>
      </c>
      <c r="M4" s="176">
        <v>12384.96579293692</v>
      </c>
      <c r="N4" s="316">
        <f>F27</f>
        <v>15896.103595234534</v>
      </c>
      <c r="O4" s="316">
        <f>F26</f>
        <v>190753.2431428144</v>
      </c>
      <c r="Q4" s="48" t="s">
        <v>66</v>
      </c>
      <c r="R4" s="49"/>
      <c r="S4" s="49"/>
      <c r="T4" s="50"/>
    </row>
    <row r="5" spans="2:20">
      <c r="B5" s="170"/>
      <c r="C5" s="178" t="s">
        <v>15</v>
      </c>
      <c r="D5" s="179">
        <f>[3]Summary!$D$3</f>
        <v>59445.949894732272</v>
      </c>
      <c r="E5" s="180">
        <f>K20</f>
        <v>0.12</v>
      </c>
      <c r="F5" s="179">
        <f>D5*E5</f>
        <v>7133.5139873678727</v>
      </c>
      <c r="G5" s="173"/>
      <c r="J5" s="174" t="s">
        <v>14</v>
      </c>
      <c r="K5" s="174">
        <v>2.5</v>
      </c>
      <c r="L5" s="175">
        <f>$E$37</f>
        <v>3.1300000000000003</v>
      </c>
      <c r="M5" s="176">
        <v>15304.426759290674</v>
      </c>
      <c r="N5" s="316">
        <f>F54</f>
        <v>19643.23174554958</v>
      </c>
      <c r="O5" s="316">
        <f>F53</f>
        <v>235718.78094659495</v>
      </c>
      <c r="Q5" s="57" t="s">
        <v>67</v>
      </c>
      <c r="R5" s="181">
        <v>56963.454693162494</v>
      </c>
      <c r="S5" s="59">
        <f>[3]Summary!D3</f>
        <v>59445.949894732272</v>
      </c>
      <c r="T5" s="60" t="s">
        <v>68</v>
      </c>
    </row>
    <row r="6" spans="2:20">
      <c r="B6" s="170"/>
      <c r="C6" s="178" t="s">
        <v>17</v>
      </c>
      <c r="D6" s="179">
        <f>[3]Summary!$D$4</f>
        <v>54148.47660227208</v>
      </c>
      <c r="E6" s="180">
        <f>L20</f>
        <v>0.32</v>
      </c>
      <c r="F6" s="179">
        <f>D6*E6</f>
        <v>17327.512512727066</v>
      </c>
      <c r="G6" s="173"/>
      <c r="J6" s="174" t="s">
        <v>16</v>
      </c>
      <c r="K6" s="174">
        <v>3</v>
      </c>
      <c r="L6" s="175">
        <f>$E$64</f>
        <v>3.76</v>
      </c>
      <c r="M6" s="176">
        <v>18421.576658861686</v>
      </c>
      <c r="N6" s="316">
        <f>F81</f>
        <v>23644.093641648971</v>
      </c>
      <c r="O6" s="316">
        <f>F80</f>
        <v>283729.12369978765</v>
      </c>
      <c r="Q6" s="57" t="s">
        <v>17</v>
      </c>
      <c r="R6" s="181">
        <v>44288.006717208307</v>
      </c>
      <c r="S6" s="59">
        <f>[3]Summary!D4</f>
        <v>54148.47660227208</v>
      </c>
      <c r="T6" s="60" t="s">
        <v>68</v>
      </c>
    </row>
    <row r="7" spans="2:20">
      <c r="B7" s="170"/>
      <c r="C7" s="178" t="s">
        <v>19</v>
      </c>
      <c r="D7" s="320">
        <f>S7</f>
        <v>36813</v>
      </c>
      <c r="E7" s="180">
        <f>M20</f>
        <v>2</v>
      </c>
      <c r="F7" s="179">
        <f>D7*E7</f>
        <v>73626</v>
      </c>
      <c r="G7" s="173"/>
      <c r="J7" s="174" t="s">
        <v>18</v>
      </c>
      <c r="K7" s="174">
        <v>3.5</v>
      </c>
      <c r="L7" s="175">
        <f>$E$91</f>
        <v>4.3499999999999996</v>
      </c>
      <c r="M7" s="176">
        <v>21252.305521859787</v>
      </c>
      <c r="N7" s="316">
        <f>F108</f>
        <v>27277.334137307033</v>
      </c>
      <c r="O7" s="316">
        <f>F107</f>
        <v>327328.0096476844</v>
      </c>
      <c r="Q7" s="57" t="s">
        <v>69</v>
      </c>
      <c r="R7" s="181">
        <v>33133.085374693743</v>
      </c>
      <c r="S7" s="318">
        <v>36813</v>
      </c>
      <c r="T7" s="319" t="s">
        <v>647</v>
      </c>
    </row>
    <row r="8" spans="2:20">
      <c r="B8" s="170"/>
      <c r="C8" s="178" t="s">
        <v>21</v>
      </c>
      <c r="D8" s="179">
        <f>[3]Summary!$D$6</f>
        <v>31960.232260837322</v>
      </c>
      <c r="E8" s="180">
        <f>N20</f>
        <v>0.09</v>
      </c>
      <c r="F8" s="179">
        <f>D8*E8</f>
        <v>2876.420903475359</v>
      </c>
      <c r="G8" s="173"/>
      <c r="J8" s="174" t="s">
        <v>20</v>
      </c>
      <c r="K8" s="174">
        <v>4</v>
      </c>
      <c r="L8" s="175">
        <f>$E$118</f>
        <v>4.97</v>
      </c>
      <c r="M8" s="176">
        <v>24296.825557024411</v>
      </c>
      <c r="N8" s="316">
        <f>F135</f>
        <v>31184.975602440831</v>
      </c>
      <c r="O8" s="316">
        <f>F134</f>
        <v>374219.70722928998</v>
      </c>
      <c r="Q8" s="57" t="s">
        <v>21</v>
      </c>
      <c r="R8" s="181">
        <v>33553.835835579885</v>
      </c>
      <c r="S8" s="59">
        <f>[3]Summary!D6</f>
        <v>31960.232260837322</v>
      </c>
      <c r="T8" s="60" t="s">
        <v>68</v>
      </c>
    </row>
    <row r="9" spans="2:20">
      <c r="B9" s="170"/>
      <c r="C9" s="178"/>
      <c r="D9" s="183"/>
      <c r="E9" s="184"/>
      <c r="F9" s="183"/>
      <c r="G9" s="173"/>
      <c r="J9" s="174" t="s">
        <v>22</v>
      </c>
      <c r="K9" s="174">
        <v>4.5</v>
      </c>
      <c r="L9" s="175">
        <f>$E$145</f>
        <v>5.58</v>
      </c>
      <c r="M9" s="176">
        <v>27278.81605778361</v>
      </c>
      <c r="N9" s="316">
        <f>F162</f>
        <v>35012.360410165253</v>
      </c>
      <c r="O9" s="316">
        <f>F161</f>
        <v>420148.32492198306</v>
      </c>
      <c r="Q9" s="48" t="s">
        <v>71</v>
      </c>
      <c r="R9" s="65"/>
      <c r="S9" s="65"/>
      <c r="T9" s="60"/>
    </row>
    <row r="10" spans="2:20">
      <c r="B10" s="170"/>
      <c r="C10" s="185" t="s">
        <v>24</v>
      </c>
      <c r="D10" s="185"/>
      <c r="E10" s="186">
        <f>SUM(E5:E8)</f>
        <v>2.5299999999999998</v>
      </c>
      <c r="F10" s="187">
        <f>SUM(F5:F8)</f>
        <v>100963.4474035703</v>
      </c>
      <c r="G10" s="173"/>
      <c r="J10" s="174" t="s">
        <v>23</v>
      </c>
      <c r="K10" s="174">
        <v>5</v>
      </c>
      <c r="L10" s="175">
        <f>$E$172</f>
        <v>6.21</v>
      </c>
      <c r="M10" s="176">
        <v>30380.815462353192</v>
      </c>
      <c r="N10" s="316">
        <f>F189</f>
        <v>38993.776645930317</v>
      </c>
      <c r="O10" s="316">
        <f>F188</f>
        <v>467925.31975116377</v>
      </c>
      <c r="P10" s="188"/>
      <c r="Q10" s="57" t="s">
        <v>33</v>
      </c>
      <c r="R10" s="181">
        <f>[3]Summary!C57</f>
        <v>6660.0522057504313</v>
      </c>
      <c r="S10" s="181">
        <f>[3]Summary!D16</f>
        <v>6660.0522057504313</v>
      </c>
      <c r="T10" s="60" t="s">
        <v>72</v>
      </c>
    </row>
    <row r="11" spans="2:20">
      <c r="B11" s="170"/>
      <c r="C11" s="189"/>
      <c r="D11" s="189"/>
      <c r="E11" s="189"/>
      <c r="F11" s="189"/>
      <c r="G11" s="173"/>
      <c r="J11" s="174" t="s">
        <v>25</v>
      </c>
      <c r="K11" s="174">
        <v>5.5</v>
      </c>
      <c r="L11" s="175">
        <f>$E$199</f>
        <v>6.8199999999999994</v>
      </c>
      <c r="M11" s="176">
        <v>33336.603394162164</v>
      </c>
      <c r="N11" s="316">
        <f>F216</f>
        <v>42787.530456407127</v>
      </c>
      <c r="O11" s="316">
        <f>F215</f>
        <v>513450.36547688552</v>
      </c>
      <c r="P11" s="188"/>
      <c r="Q11" s="57" t="s">
        <v>73</v>
      </c>
      <c r="R11" s="181">
        <f>[3]Summary!C58</f>
        <v>970.52246080765394</v>
      </c>
      <c r="S11" s="59">
        <f>[3]Summary!D58</f>
        <v>3250</v>
      </c>
      <c r="T11" s="60" t="s">
        <v>74</v>
      </c>
    </row>
    <row r="12" spans="2:20">
      <c r="B12" s="170"/>
      <c r="C12" s="190" t="s">
        <v>27</v>
      </c>
      <c r="D12" s="189"/>
      <c r="E12" s="191">
        <f>[3]Summary!$C$50</f>
        <v>0.21120948717799651</v>
      </c>
      <c r="F12" s="192">
        <f>F10*E12</f>
        <v>21324.437949830706</v>
      </c>
      <c r="G12" s="173"/>
      <c r="J12" s="174" t="s">
        <v>26</v>
      </c>
      <c r="K12" s="174">
        <v>6</v>
      </c>
      <c r="L12" s="175">
        <f>$E$226</f>
        <v>7.45</v>
      </c>
      <c r="M12" s="176">
        <v>36422.500559782464</v>
      </c>
      <c r="N12" s="316">
        <f>F243</f>
        <v>46748.279468480789</v>
      </c>
      <c r="O12" s="316">
        <f>F242</f>
        <v>560979.35362176946</v>
      </c>
      <c r="P12" s="188"/>
      <c r="Q12" s="57" t="s">
        <v>75</v>
      </c>
      <c r="R12" s="181">
        <f>[3]Summary!C59</f>
        <v>537.94963783271601</v>
      </c>
      <c r="S12" s="59">
        <f>[3]Summary!D59</f>
        <v>850</v>
      </c>
      <c r="T12" s="60" t="s">
        <v>74</v>
      </c>
    </row>
    <row r="13" spans="2:20">
      <c r="B13" s="170"/>
      <c r="C13" s="189"/>
      <c r="D13" s="189"/>
      <c r="E13" s="189"/>
      <c r="F13" s="193"/>
      <c r="G13" s="173"/>
      <c r="J13" s="174" t="s">
        <v>28</v>
      </c>
      <c r="K13" s="174">
        <v>6.5</v>
      </c>
      <c r="L13" s="175">
        <f>$E$253</f>
        <v>8.1199999999999992</v>
      </c>
      <c r="M13" s="176">
        <v>39716.211055125001</v>
      </c>
      <c r="N13" s="316">
        <f>F270</f>
        <v>50975.756889252931</v>
      </c>
      <c r="O13" s="316">
        <f>F269</f>
        <v>611709.0826710352</v>
      </c>
      <c r="P13" s="188"/>
      <c r="Q13" s="57" t="s">
        <v>35</v>
      </c>
      <c r="R13" s="181">
        <f>[3]Summary!C60</f>
        <v>155.25963021167379</v>
      </c>
      <c r="S13" s="59">
        <f>[3]Summary!D60</f>
        <v>400</v>
      </c>
      <c r="T13" s="60" t="s">
        <v>74</v>
      </c>
    </row>
    <row r="14" spans="2:20">
      <c r="B14" s="170"/>
      <c r="C14" s="185" t="s">
        <v>30</v>
      </c>
      <c r="D14" s="194"/>
      <c r="E14" s="194"/>
      <c r="F14" s="195">
        <f>F10+F12</f>
        <v>122287.88535340101</v>
      </c>
      <c r="G14" s="173"/>
      <c r="J14" s="174" t="s">
        <v>29</v>
      </c>
      <c r="K14" s="174">
        <v>7</v>
      </c>
      <c r="L14" s="175">
        <f>$E$280</f>
        <v>8.75</v>
      </c>
      <c r="M14" s="176">
        <v>42802.108220745315</v>
      </c>
      <c r="N14" s="316">
        <f>F297</f>
        <v>54936.505901326607</v>
      </c>
      <c r="O14" s="316">
        <f>F296</f>
        <v>659238.07081591932</v>
      </c>
      <c r="P14" s="188"/>
      <c r="Q14" s="57" t="s">
        <v>36</v>
      </c>
      <c r="R14" s="181">
        <f>[3]Summary!C61</f>
        <v>551.15331274062441</v>
      </c>
      <c r="S14" s="59">
        <f>[3]Summary!D61</f>
        <v>1500</v>
      </c>
      <c r="T14" s="60" t="s">
        <v>74</v>
      </c>
    </row>
    <row r="15" spans="2:20">
      <c r="B15" s="170"/>
      <c r="C15" s="178"/>
      <c r="D15" s="189"/>
      <c r="E15" s="189"/>
      <c r="F15" s="192"/>
      <c r="G15" s="173"/>
      <c r="J15" s="174" t="s">
        <v>31</v>
      </c>
      <c r="K15" s="174">
        <v>7.5</v>
      </c>
      <c r="L15" s="175">
        <f>$E$307</f>
        <v>9.3899999999999988</v>
      </c>
      <c r="M15" s="176">
        <v>45934.432681821774</v>
      </c>
      <c r="N15" s="316">
        <f>F324</f>
        <v>58956.844347118233</v>
      </c>
      <c r="O15" s="316">
        <f>F323</f>
        <v>707482.13216541882</v>
      </c>
      <c r="Q15" s="57" t="s">
        <v>76</v>
      </c>
      <c r="R15" s="181">
        <f>[3]Summary!C62</f>
        <v>932.97475448174271</v>
      </c>
      <c r="S15" s="59">
        <f>[3]Summary!D62</f>
        <v>1200</v>
      </c>
      <c r="T15" s="60" t="s">
        <v>74</v>
      </c>
    </row>
    <row r="16" spans="2:20" ht="15.75" thickBot="1">
      <c r="B16" s="170"/>
      <c r="C16" s="190" t="s">
        <v>33</v>
      </c>
      <c r="D16" s="189"/>
      <c r="E16" s="196">
        <f>$S$10</f>
        <v>6660.0522057504313</v>
      </c>
      <c r="F16" s="197">
        <f t="shared" ref="F16:F21" si="0">E16*$E$10</f>
        <v>16849.932080548591</v>
      </c>
      <c r="G16" s="173"/>
      <c r="J16" s="198" t="s">
        <v>32</v>
      </c>
      <c r="K16" s="198">
        <v>8</v>
      </c>
      <c r="L16" s="199">
        <f>$E$334</f>
        <v>10.030000000000001</v>
      </c>
      <c r="M16" s="200">
        <v>48394.787807513836</v>
      </c>
      <c r="N16" s="317">
        <f>F351</f>
        <v>62114.710150943989</v>
      </c>
      <c r="O16" s="317">
        <f>F350</f>
        <v>745376.5218113279</v>
      </c>
      <c r="Q16" s="57" t="s">
        <v>77</v>
      </c>
      <c r="R16" s="81">
        <f>[3]Summary!C51</f>
        <v>0.13278316809190258</v>
      </c>
      <c r="S16" s="82">
        <f>[3]Summary!D51</f>
        <v>0.12</v>
      </c>
      <c r="T16" s="60" t="s">
        <v>78</v>
      </c>
    </row>
    <row r="17" spans="2:21" ht="15.75" thickBot="1">
      <c r="B17" s="170"/>
      <c r="C17" s="190" t="s">
        <v>73</v>
      </c>
      <c r="D17" s="189"/>
      <c r="E17" s="196">
        <f>$S$11</f>
        <v>3250</v>
      </c>
      <c r="F17" s="197">
        <f t="shared" si="0"/>
        <v>8222.5</v>
      </c>
      <c r="G17" s="173"/>
      <c r="Q17" s="57" t="s">
        <v>27</v>
      </c>
      <c r="R17" s="83">
        <f>[3]Summary!$C$50</f>
        <v>0.21120948717799651</v>
      </c>
      <c r="S17" s="83">
        <f>[3]Summary!$C$50</f>
        <v>0.21120948717799651</v>
      </c>
      <c r="T17" s="60" t="s">
        <v>80</v>
      </c>
    </row>
    <row r="18" spans="2:21" ht="15.75" thickBot="1">
      <c r="B18" s="170"/>
      <c r="C18" s="190" t="s">
        <v>34</v>
      </c>
      <c r="D18" s="189"/>
      <c r="E18" s="196">
        <f>$S$12</f>
        <v>850</v>
      </c>
      <c r="F18" s="197">
        <f t="shared" si="0"/>
        <v>2150.5</v>
      </c>
      <c r="G18" s="173"/>
      <c r="H18" s="189"/>
      <c r="J18" s="724" t="s">
        <v>91</v>
      </c>
      <c r="K18" s="725"/>
      <c r="L18" s="725"/>
      <c r="M18" s="725"/>
      <c r="N18" s="725"/>
      <c r="O18" s="726"/>
      <c r="P18" s="202"/>
      <c r="Q18" s="203" t="s">
        <v>82</v>
      </c>
      <c r="R18" s="204">
        <f>[3]CAF!$BC$27</f>
        <v>5.4121725731895332E-2</v>
      </c>
      <c r="S18" s="204">
        <f>[3]CAF!$BC$27</f>
        <v>5.4121725731895332E-2</v>
      </c>
      <c r="T18" s="205" t="s">
        <v>83</v>
      </c>
    </row>
    <row r="19" spans="2:21" ht="15.75" thickBot="1">
      <c r="B19" s="170"/>
      <c r="C19" s="190" t="s">
        <v>35</v>
      </c>
      <c r="D19" s="189"/>
      <c r="E19" s="196">
        <f>$S$13</f>
        <v>400</v>
      </c>
      <c r="F19" s="197">
        <f t="shared" si="0"/>
        <v>1011.9999999999999</v>
      </c>
      <c r="G19" s="173"/>
      <c r="H19" s="189"/>
      <c r="J19" s="167" t="s">
        <v>6</v>
      </c>
      <c r="K19" s="206" t="s">
        <v>50</v>
      </c>
      <c r="L19" s="206" t="s">
        <v>84</v>
      </c>
      <c r="M19" s="206" t="s">
        <v>52</v>
      </c>
      <c r="N19" s="206" t="s">
        <v>85</v>
      </c>
      <c r="O19" s="168" t="s">
        <v>86</v>
      </c>
      <c r="P19" s="207"/>
      <c r="Q19" s="162"/>
      <c r="R19" s="162"/>
      <c r="S19" s="162"/>
    </row>
    <row r="20" spans="2:21">
      <c r="B20" s="170"/>
      <c r="C20" s="190" t="s">
        <v>36</v>
      </c>
      <c r="D20" s="189"/>
      <c r="E20" s="196">
        <f>$S$14</f>
        <v>1500</v>
      </c>
      <c r="F20" s="197">
        <f t="shared" si="0"/>
        <v>3794.9999999999995</v>
      </c>
      <c r="G20" s="173"/>
      <c r="H20" s="189"/>
      <c r="J20" s="174">
        <v>2</v>
      </c>
      <c r="K20" s="175">
        <v>0.12</v>
      </c>
      <c r="L20" s="175">
        <v>0.32</v>
      </c>
      <c r="M20" s="208">
        <v>2</v>
      </c>
      <c r="N20" s="175">
        <v>0.09</v>
      </c>
      <c r="O20" s="209">
        <f t="shared" ref="O20:O32" si="1">SUM(K20:N20)</f>
        <v>2.5299999999999998</v>
      </c>
      <c r="P20" s="210"/>
      <c r="Q20" s="162"/>
      <c r="R20" s="162"/>
      <c r="S20" s="162"/>
    </row>
    <row r="21" spans="2:21">
      <c r="B21" s="170"/>
      <c r="C21" s="190" t="s">
        <v>37</v>
      </c>
      <c r="D21" s="189"/>
      <c r="E21" s="196">
        <f>$S$15</f>
        <v>1200</v>
      </c>
      <c r="F21" s="197">
        <f t="shared" si="0"/>
        <v>3035.9999999999995</v>
      </c>
      <c r="G21" s="173"/>
      <c r="H21" s="189"/>
      <c r="J21" s="174">
        <v>2.5</v>
      </c>
      <c r="K21" s="175">
        <v>0.15</v>
      </c>
      <c r="L21" s="175">
        <v>0.38</v>
      </c>
      <c r="M21" s="208">
        <v>2.5</v>
      </c>
      <c r="N21" s="175">
        <v>0.1</v>
      </c>
      <c r="O21" s="209">
        <f t="shared" si="1"/>
        <v>3.1300000000000003</v>
      </c>
      <c r="P21" s="210"/>
      <c r="Q21" s="162"/>
      <c r="R21" s="162"/>
      <c r="S21" s="162"/>
    </row>
    <row r="22" spans="2:21">
      <c r="B22" s="170"/>
      <c r="C22" s="185" t="s">
        <v>40</v>
      </c>
      <c r="D22" s="194"/>
      <c r="E22" s="194"/>
      <c r="F22" s="211">
        <f>SUM(F14:F21)</f>
        <v>157353.81743394962</v>
      </c>
      <c r="G22" s="173"/>
      <c r="H22" s="189"/>
      <c r="J22" s="174">
        <v>3</v>
      </c>
      <c r="K22" s="175">
        <v>0.2</v>
      </c>
      <c r="L22" s="175">
        <v>0.45</v>
      </c>
      <c r="M22" s="208">
        <v>3</v>
      </c>
      <c r="N22" s="175">
        <v>0.11</v>
      </c>
      <c r="O22" s="209">
        <f t="shared" si="1"/>
        <v>3.76</v>
      </c>
      <c r="P22" s="210"/>
      <c r="Q22" s="162"/>
      <c r="R22" s="162"/>
      <c r="S22" s="162"/>
    </row>
    <row r="23" spans="2:21" ht="15.75" thickBot="1">
      <c r="B23" s="170"/>
      <c r="C23" s="212" t="s">
        <v>43</v>
      </c>
      <c r="D23" s="213"/>
      <c r="E23" s="214">
        <f>[3]Summary!$D$51</f>
        <v>0.12</v>
      </c>
      <c r="F23" s="215">
        <f>F22*E23</f>
        <v>18882.458092073954</v>
      </c>
      <c r="G23" s="173"/>
      <c r="H23" s="189"/>
      <c r="J23" s="174">
        <v>3.5</v>
      </c>
      <c r="K23" s="175">
        <v>0.22</v>
      </c>
      <c r="L23" s="175">
        <v>0.5</v>
      </c>
      <c r="M23" s="208">
        <v>3.5</v>
      </c>
      <c r="N23" s="175">
        <v>0.13</v>
      </c>
      <c r="O23" s="209">
        <f t="shared" si="1"/>
        <v>4.3499999999999996</v>
      </c>
      <c r="P23" s="210"/>
      <c r="Q23" s="162"/>
      <c r="T23" s="163"/>
      <c r="U23" s="163"/>
    </row>
    <row r="24" spans="2:21" ht="15.75" thickTop="1">
      <c r="B24" s="170"/>
      <c r="C24" s="190" t="s">
        <v>46</v>
      </c>
      <c r="D24" s="190"/>
      <c r="E24" s="190"/>
      <c r="F24" s="216">
        <f>SUM(F22:F23)</f>
        <v>176236.27552602359</v>
      </c>
      <c r="G24" s="173"/>
      <c r="H24" s="189"/>
      <c r="J24" s="174">
        <v>4</v>
      </c>
      <c r="K24" s="175">
        <v>0.25</v>
      </c>
      <c r="L24" s="175">
        <v>0.57999999999999996</v>
      </c>
      <c r="M24" s="208">
        <v>4</v>
      </c>
      <c r="N24" s="175">
        <v>0.14000000000000001</v>
      </c>
      <c r="O24" s="209">
        <f t="shared" si="1"/>
        <v>4.97</v>
      </c>
      <c r="P24" s="210"/>
      <c r="Q24" s="162"/>
      <c r="T24" s="163"/>
      <c r="U24" s="163"/>
    </row>
    <row r="25" spans="2:21">
      <c r="B25" s="170"/>
      <c r="C25" s="190" t="s">
        <v>48</v>
      </c>
      <c r="D25" s="190"/>
      <c r="E25" s="191">
        <f>[3]CAF!$BC$27</f>
        <v>5.4121725731895332E-2</v>
      </c>
      <c r="F25" s="216">
        <f>F24+(F24*E25)</f>
        <v>185774.48689405379</v>
      </c>
      <c r="G25" s="173"/>
      <c r="H25" s="189"/>
      <c r="J25" s="174">
        <v>4.5</v>
      </c>
      <c r="K25" s="175">
        <v>0.28000000000000003</v>
      </c>
      <c r="L25" s="175">
        <v>0.65</v>
      </c>
      <c r="M25" s="208">
        <v>4.5</v>
      </c>
      <c r="N25" s="175">
        <v>0.15</v>
      </c>
      <c r="O25" s="209">
        <f t="shared" si="1"/>
        <v>5.58</v>
      </c>
      <c r="P25" s="210"/>
      <c r="Q25" s="162"/>
      <c r="T25" s="163"/>
      <c r="U25" s="163"/>
    </row>
    <row r="26" spans="2:21" ht="15.75" thickBot="1">
      <c r="B26" s="170"/>
      <c r="C26" s="190" t="s">
        <v>103</v>
      </c>
      <c r="D26" s="189"/>
      <c r="E26" s="191">
        <v>2.6800000000000001E-2</v>
      </c>
      <c r="F26" s="217">
        <f>F25*(E26+1)</f>
        <v>190753.2431428144</v>
      </c>
      <c r="G26" s="173"/>
      <c r="H26" s="189"/>
      <c r="J26" s="174">
        <v>5</v>
      </c>
      <c r="K26" s="175">
        <v>0.3</v>
      </c>
      <c r="L26" s="175">
        <v>0.75</v>
      </c>
      <c r="M26" s="208">
        <v>5</v>
      </c>
      <c r="N26" s="175">
        <v>0.16</v>
      </c>
      <c r="O26" s="209">
        <f t="shared" si="1"/>
        <v>6.21</v>
      </c>
      <c r="P26" s="210"/>
      <c r="Q26" s="162"/>
      <c r="T26" s="163"/>
      <c r="U26" s="163"/>
    </row>
    <row r="27" spans="2:21" ht="15.75" thickBot="1">
      <c r="B27" s="170"/>
      <c r="C27" s="218" t="s">
        <v>53</v>
      </c>
      <c r="D27" s="189"/>
      <c r="E27" s="189"/>
      <c r="F27" s="219">
        <f>F26/12</f>
        <v>15896.103595234534</v>
      </c>
      <c r="G27" s="173"/>
      <c r="H27" s="189"/>
      <c r="J27" s="174">
        <v>5.5</v>
      </c>
      <c r="K27" s="175">
        <v>0.32</v>
      </c>
      <c r="L27" s="175">
        <v>0.82</v>
      </c>
      <c r="M27" s="208">
        <v>5.5</v>
      </c>
      <c r="N27" s="175">
        <v>0.18</v>
      </c>
      <c r="O27" s="209">
        <f t="shared" si="1"/>
        <v>6.8199999999999994</v>
      </c>
      <c r="P27" s="210"/>
      <c r="Q27" s="162"/>
      <c r="T27" s="163"/>
      <c r="U27" s="163"/>
    </row>
    <row r="28" spans="2:21" ht="15.75" thickBot="1">
      <c r="B28" s="220"/>
      <c r="C28" s="221"/>
      <c r="D28" s="222"/>
      <c r="E28" s="222"/>
      <c r="F28" s="223"/>
      <c r="G28" s="224"/>
      <c r="H28" s="189"/>
      <c r="J28" s="174">
        <v>6</v>
      </c>
      <c r="K28" s="175">
        <v>0.35</v>
      </c>
      <c r="L28" s="175">
        <v>0.9</v>
      </c>
      <c r="M28" s="208">
        <v>6</v>
      </c>
      <c r="N28" s="175">
        <v>0.2</v>
      </c>
      <c r="O28" s="209">
        <f t="shared" si="1"/>
        <v>7.45</v>
      </c>
      <c r="P28" s="210"/>
      <c r="Q28" s="162"/>
      <c r="T28" s="163"/>
      <c r="U28" s="163"/>
    </row>
    <row r="29" spans="2:21" ht="15.75" thickBot="1">
      <c r="C29" s="225"/>
      <c r="D29" s="225"/>
      <c r="E29" s="225"/>
      <c r="F29" s="225"/>
      <c r="J29" s="174">
        <v>6.5</v>
      </c>
      <c r="K29" s="175">
        <v>0.38</v>
      </c>
      <c r="L29" s="175">
        <v>1</v>
      </c>
      <c r="M29" s="208">
        <v>6.5</v>
      </c>
      <c r="N29" s="175">
        <v>0.24</v>
      </c>
      <c r="O29" s="209">
        <f t="shared" si="1"/>
        <v>8.1199999999999992</v>
      </c>
      <c r="P29" s="210"/>
      <c r="Q29" s="162"/>
      <c r="T29" s="163"/>
      <c r="U29" s="163"/>
    </row>
    <row r="30" spans="2:21">
      <c r="B30" s="164"/>
      <c r="C30" s="165"/>
      <c r="D30" s="723" t="s">
        <v>14</v>
      </c>
      <c r="E30" s="723"/>
      <c r="F30" s="165"/>
      <c r="G30" s="166"/>
      <c r="H30" s="189"/>
      <c r="J30" s="174">
        <v>7</v>
      </c>
      <c r="K30" s="175">
        <v>0.41</v>
      </c>
      <c r="L30" s="175">
        <v>1.08</v>
      </c>
      <c r="M30" s="208">
        <v>7</v>
      </c>
      <c r="N30" s="175">
        <v>0.26</v>
      </c>
      <c r="O30" s="209">
        <f t="shared" si="1"/>
        <v>8.75</v>
      </c>
      <c r="P30" s="210"/>
      <c r="Q30" s="162"/>
      <c r="T30" s="163"/>
      <c r="U30" s="163"/>
    </row>
    <row r="31" spans="2:21">
      <c r="B31" s="170"/>
      <c r="C31" s="171"/>
      <c r="D31" s="172" t="s">
        <v>11</v>
      </c>
      <c r="E31" s="172" t="s">
        <v>12</v>
      </c>
      <c r="F31" s="172" t="s">
        <v>13</v>
      </c>
      <c r="G31" s="173"/>
      <c r="H31" s="189"/>
      <c r="J31" s="174">
        <v>7.5</v>
      </c>
      <c r="K31" s="175">
        <v>0.45</v>
      </c>
      <c r="L31" s="175">
        <v>1.1499999999999999</v>
      </c>
      <c r="M31" s="208">
        <v>7.5</v>
      </c>
      <c r="N31" s="175">
        <v>0.28999999999999998</v>
      </c>
      <c r="O31" s="209">
        <f t="shared" si="1"/>
        <v>9.3899999999999988</v>
      </c>
      <c r="P31" s="210"/>
      <c r="Q31" s="162"/>
      <c r="T31" s="163"/>
      <c r="U31" s="163"/>
    </row>
    <row r="32" spans="2:21" ht="15.75" thickBot="1">
      <c r="B32" s="170"/>
      <c r="C32" s="178" t="s">
        <v>15</v>
      </c>
      <c r="D32" s="179">
        <f>[3]Summary!$D$3</f>
        <v>59445.949894732272</v>
      </c>
      <c r="E32" s="180">
        <v>0.15</v>
      </c>
      <c r="F32" s="179">
        <f>D32*E32</f>
        <v>8916.8924842098404</v>
      </c>
      <c r="G32" s="173"/>
      <c r="H32" s="189"/>
      <c r="J32" s="198">
        <v>8</v>
      </c>
      <c r="K32" s="199">
        <v>0.5</v>
      </c>
      <c r="L32" s="199">
        <v>1.22</v>
      </c>
      <c r="M32" s="226">
        <v>8</v>
      </c>
      <c r="N32" s="199">
        <v>0.31</v>
      </c>
      <c r="O32" s="227">
        <f t="shared" si="1"/>
        <v>10.030000000000001</v>
      </c>
      <c r="P32" s="210"/>
      <c r="Q32" s="162"/>
      <c r="T32" s="163"/>
      <c r="U32" s="163"/>
    </row>
    <row r="33" spans="2:20">
      <c r="B33" s="170"/>
      <c r="C33" s="178" t="s">
        <v>17</v>
      </c>
      <c r="D33" s="179">
        <f>[3]Summary!$D$4</f>
        <v>54148.47660227208</v>
      </c>
      <c r="E33" s="180">
        <v>0.38</v>
      </c>
      <c r="F33" s="179">
        <f>D33*E33</f>
        <v>20576.421108863389</v>
      </c>
      <c r="G33" s="173"/>
      <c r="T33" s="163"/>
    </row>
    <row r="34" spans="2:20">
      <c r="B34" s="170"/>
      <c r="C34" s="178" t="s">
        <v>19</v>
      </c>
      <c r="D34" s="320">
        <f>S7</f>
        <v>36813</v>
      </c>
      <c r="E34" s="180">
        <v>2.5</v>
      </c>
      <c r="F34" s="179">
        <f>D34*E34</f>
        <v>92032.5</v>
      </c>
      <c r="G34" s="173"/>
      <c r="T34" s="163"/>
    </row>
    <row r="35" spans="2:20">
      <c r="B35" s="170"/>
      <c r="C35" s="178" t="s">
        <v>21</v>
      </c>
      <c r="D35" s="179">
        <f>[3]Summary!$D$6</f>
        <v>31960.232260837322</v>
      </c>
      <c r="E35" s="180">
        <f>N21</f>
        <v>0.1</v>
      </c>
      <c r="F35" s="179">
        <f>D35*E35</f>
        <v>3196.0232260837324</v>
      </c>
      <c r="G35" s="173"/>
      <c r="T35" s="163"/>
    </row>
    <row r="36" spans="2:20">
      <c r="B36" s="170"/>
      <c r="C36" s="178"/>
      <c r="D36" s="183"/>
      <c r="E36" s="184"/>
      <c r="F36" s="183"/>
      <c r="G36" s="173"/>
      <c r="T36" s="163"/>
    </row>
    <row r="37" spans="2:20">
      <c r="B37" s="170"/>
      <c r="C37" s="185" t="s">
        <v>24</v>
      </c>
      <c r="D37" s="185"/>
      <c r="E37" s="186">
        <f>SUM(E32:E35)</f>
        <v>3.1300000000000003</v>
      </c>
      <c r="F37" s="187">
        <f>SUM(F32:F35)</f>
        <v>124721.83681915696</v>
      </c>
      <c r="G37" s="173"/>
      <c r="T37" s="163"/>
    </row>
    <row r="38" spans="2:20">
      <c r="B38" s="170"/>
      <c r="C38" s="189"/>
      <c r="D38" s="189"/>
      <c r="E38" s="189"/>
      <c r="F38" s="189"/>
      <c r="G38" s="173"/>
      <c r="T38" s="163"/>
    </row>
    <row r="39" spans="2:20">
      <c r="B39" s="170"/>
      <c r="C39" s="190" t="s">
        <v>27</v>
      </c>
      <c r="D39" s="189"/>
      <c r="E39" s="191">
        <f>[3]Summary!$C$50</f>
        <v>0.21120948717799651</v>
      </c>
      <c r="F39" s="192">
        <f>F37*E39</f>
        <v>26342.435194471906</v>
      </c>
      <c r="G39" s="173"/>
      <c r="T39" s="163"/>
    </row>
    <row r="40" spans="2:20">
      <c r="B40" s="170"/>
      <c r="C40" s="189"/>
      <c r="D40" s="189"/>
      <c r="E40" s="189"/>
      <c r="F40" s="193"/>
      <c r="G40" s="173"/>
    </row>
    <row r="41" spans="2:20">
      <c r="B41" s="170"/>
      <c r="C41" s="185" t="s">
        <v>30</v>
      </c>
      <c r="D41" s="194"/>
      <c r="E41" s="194"/>
      <c r="F41" s="195">
        <f>F37+F39</f>
        <v>151064.27201362886</v>
      </c>
      <c r="G41" s="173"/>
    </row>
    <row r="42" spans="2:20">
      <c r="B42" s="170"/>
      <c r="C42" s="178"/>
      <c r="D42" s="189"/>
      <c r="E42" s="189"/>
      <c r="F42" s="192"/>
      <c r="G42" s="173"/>
    </row>
    <row r="43" spans="2:20">
      <c r="B43" s="170"/>
      <c r="C43" s="190" t="s">
        <v>33</v>
      </c>
      <c r="D43" s="189"/>
      <c r="E43" s="196">
        <f>$S$10</f>
        <v>6660.0522057504313</v>
      </c>
      <c r="F43" s="197">
        <f t="shared" ref="F43:F48" si="2">E43*$E$37</f>
        <v>20845.963403998852</v>
      </c>
      <c r="G43" s="173"/>
    </row>
    <row r="44" spans="2:20">
      <c r="B44" s="170"/>
      <c r="C44" s="190" t="s">
        <v>73</v>
      </c>
      <c r="D44" s="189"/>
      <c r="E44" s="196">
        <f>$S$11</f>
        <v>3250</v>
      </c>
      <c r="F44" s="197">
        <f t="shared" si="2"/>
        <v>10172.500000000002</v>
      </c>
      <c r="G44" s="173"/>
    </row>
    <row r="45" spans="2:20">
      <c r="B45" s="170"/>
      <c r="C45" s="190" t="s">
        <v>34</v>
      </c>
      <c r="D45" s="189"/>
      <c r="E45" s="196">
        <f>$S$12</f>
        <v>850</v>
      </c>
      <c r="F45" s="197">
        <f t="shared" si="2"/>
        <v>2660.5000000000005</v>
      </c>
      <c r="G45" s="173"/>
    </row>
    <row r="46" spans="2:20">
      <c r="B46" s="170"/>
      <c r="C46" s="190" t="s">
        <v>35</v>
      </c>
      <c r="D46" s="189"/>
      <c r="E46" s="196">
        <f>$S$13</f>
        <v>400</v>
      </c>
      <c r="F46" s="197">
        <f t="shared" si="2"/>
        <v>1252.0000000000002</v>
      </c>
      <c r="G46" s="173"/>
    </row>
    <row r="47" spans="2:20">
      <c r="B47" s="170"/>
      <c r="C47" s="190" t="s">
        <v>36</v>
      </c>
      <c r="D47" s="189"/>
      <c r="E47" s="196">
        <f>$S$14</f>
        <v>1500</v>
      </c>
      <c r="F47" s="197">
        <f t="shared" si="2"/>
        <v>4695.0000000000009</v>
      </c>
      <c r="G47" s="173"/>
    </row>
    <row r="48" spans="2:20">
      <c r="B48" s="170"/>
      <c r="C48" s="190" t="s">
        <v>37</v>
      </c>
      <c r="D48" s="189"/>
      <c r="E48" s="196">
        <f>$S$15</f>
        <v>1200</v>
      </c>
      <c r="F48" s="197">
        <f t="shared" si="2"/>
        <v>3756.0000000000005</v>
      </c>
      <c r="G48" s="173"/>
    </row>
    <row r="49" spans="2:7">
      <c r="B49" s="170"/>
      <c r="C49" s="185" t="s">
        <v>40</v>
      </c>
      <c r="D49" s="194"/>
      <c r="E49" s="194"/>
      <c r="F49" s="211">
        <f>SUM(F41:F48)</f>
        <v>194446.2354176277</v>
      </c>
      <c r="G49" s="173"/>
    </row>
    <row r="50" spans="2:7" ht="15.75" thickBot="1">
      <c r="B50" s="170"/>
      <c r="C50" s="212" t="s">
        <v>43</v>
      </c>
      <c r="D50" s="213"/>
      <c r="E50" s="214">
        <f>[3]Summary!$D$51</f>
        <v>0.12</v>
      </c>
      <c r="F50" s="215">
        <f>F49*E50</f>
        <v>23333.548250115324</v>
      </c>
      <c r="G50" s="173"/>
    </row>
    <row r="51" spans="2:7" ht="15.75" thickTop="1">
      <c r="B51" s="170"/>
      <c r="C51" s="190" t="s">
        <v>46</v>
      </c>
      <c r="D51" s="190"/>
      <c r="E51" s="190"/>
      <c r="F51" s="216">
        <f>SUM(F49:F50)</f>
        <v>217779.78366774303</v>
      </c>
      <c r="G51" s="173"/>
    </row>
    <row r="52" spans="2:7">
      <c r="B52" s="170"/>
      <c r="C52" s="190" t="s">
        <v>48</v>
      </c>
      <c r="D52" s="190"/>
      <c r="E52" s="191">
        <f>[3]CAF!$BC$27</f>
        <v>5.4121725731895332E-2</v>
      </c>
      <c r="F52" s="216">
        <f>F51+(F51*E52)</f>
        <v>229566.40138936011</v>
      </c>
      <c r="G52" s="173"/>
    </row>
    <row r="53" spans="2:7" ht="15.75" thickBot="1">
      <c r="B53" s="170"/>
      <c r="C53" s="190" t="s">
        <v>103</v>
      </c>
      <c r="D53" s="189"/>
      <c r="E53" s="191">
        <v>2.6800000000000001E-2</v>
      </c>
      <c r="F53" s="217">
        <f>F52*(E53+1)</f>
        <v>235718.78094659495</v>
      </c>
      <c r="G53" s="173"/>
    </row>
    <row r="54" spans="2:7" ht="15.75" thickBot="1">
      <c r="B54" s="170"/>
      <c r="C54" s="218" t="s">
        <v>53</v>
      </c>
      <c r="D54" s="189"/>
      <c r="E54" s="189"/>
      <c r="F54" s="219">
        <f>F53/12</f>
        <v>19643.23174554958</v>
      </c>
      <c r="G54" s="173"/>
    </row>
    <row r="55" spans="2:7" ht="7.5" customHeight="1" thickBot="1">
      <c r="B55" s="220"/>
      <c r="C55" s="221"/>
      <c r="D55" s="222"/>
      <c r="E55" s="222"/>
      <c r="F55" s="223"/>
      <c r="G55" s="224"/>
    </row>
    <row r="56" spans="2:7" ht="15.75" thickBot="1"/>
    <row r="57" spans="2:7">
      <c r="B57" s="164"/>
      <c r="C57" s="165"/>
      <c r="D57" s="723" t="s">
        <v>16</v>
      </c>
      <c r="E57" s="723"/>
      <c r="F57" s="165"/>
      <c r="G57" s="166"/>
    </row>
    <row r="58" spans="2:7">
      <c r="B58" s="170"/>
      <c r="C58" s="171"/>
      <c r="D58" s="172" t="s">
        <v>11</v>
      </c>
      <c r="E58" s="172" t="s">
        <v>12</v>
      </c>
      <c r="F58" s="172" t="s">
        <v>13</v>
      </c>
      <c r="G58" s="173"/>
    </row>
    <row r="59" spans="2:7">
      <c r="B59" s="170"/>
      <c r="C59" s="178" t="s">
        <v>15</v>
      </c>
      <c r="D59" s="179">
        <f>[3]Summary!$D$3</f>
        <v>59445.949894732272</v>
      </c>
      <c r="E59" s="180">
        <f>K22</f>
        <v>0.2</v>
      </c>
      <c r="F59" s="179">
        <f>D59*E59</f>
        <v>11889.189978946455</v>
      </c>
      <c r="G59" s="173"/>
    </row>
    <row r="60" spans="2:7">
      <c r="B60" s="170"/>
      <c r="C60" s="178" t="s">
        <v>17</v>
      </c>
      <c r="D60" s="179">
        <f>[3]Summary!$D$4</f>
        <v>54148.47660227208</v>
      </c>
      <c r="E60" s="180">
        <f>L22</f>
        <v>0.45</v>
      </c>
      <c r="F60" s="179">
        <f>D60*E60</f>
        <v>24366.814471022437</v>
      </c>
      <c r="G60" s="173"/>
    </row>
    <row r="61" spans="2:7">
      <c r="B61" s="170"/>
      <c r="C61" s="178" t="s">
        <v>19</v>
      </c>
      <c r="D61" s="320">
        <f>S7</f>
        <v>36813</v>
      </c>
      <c r="E61" s="180">
        <f>M22</f>
        <v>3</v>
      </c>
      <c r="F61" s="179">
        <f>D61*E61</f>
        <v>110439</v>
      </c>
      <c r="G61" s="173"/>
    </row>
    <row r="62" spans="2:7">
      <c r="B62" s="170"/>
      <c r="C62" s="178" t="s">
        <v>21</v>
      </c>
      <c r="D62" s="179">
        <f>[3]Summary!$D$6</f>
        <v>31960.232260837322</v>
      </c>
      <c r="E62" s="180">
        <f>N22</f>
        <v>0.11</v>
      </c>
      <c r="F62" s="179">
        <f>D62*E62</f>
        <v>3515.6255486921054</v>
      </c>
      <c r="G62" s="173"/>
    </row>
    <row r="63" spans="2:7">
      <c r="B63" s="170"/>
      <c r="C63" s="178"/>
      <c r="D63" s="183"/>
      <c r="E63" s="184"/>
      <c r="F63" s="183"/>
      <c r="G63" s="173"/>
    </row>
    <row r="64" spans="2:7">
      <c r="B64" s="170"/>
      <c r="C64" s="185" t="s">
        <v>24</v>
      </c>
      <c r="D64" s="185"/>
      <c r="E64" s="186">
        <f>SUM(E59:E62)</f>
        <v>3.76</v>
      </c>
      <c r="F64" s="187">
        <f>SUM(F59:F62)</f>
        <v>150210.629998661</v>
      </c>
      <c r="G64" s="173"/>
    </row>
    <row r="65" spans="2:7">
      <c r="B65" s="170"/>
      <c r="C65" s="189"/>
      <c r="D65" s="189"/>
      <c r="E65" s="189"/>
      <c r="F65" s="189"/>
      <c r="G65" s="173"/>
    </row>
    <row r="66" spans="2:7">
      <c r="B66" s="170"/>
      <c r="C66" s="190" t="s">
        <v>27</v>
      </c>
      <c r="D66" s="189"/>
      <c r="E66" s="191">
        <f>[3]Summary!$C$50</f>
        <v>0.21120948717799651</v>
      </c>
      <c r="F66" s="192">
        <f>F64*E66</f>
        <v>31725.910130700966</v>
      </c>
      <c r="G66" s="173"/>
    </row>
    <row r="67" spans="2:7">
      <c r="B67" s="170"/>
      <c r="C67" s="189"/>
      <c r="D67" s="189"/>
      <c r="E67" s="189"/>
      <c r="F67" s="193"/>
      <c r="G67" s="173"/>
    </row>
    <row r="68" spans="2:7">
      <c r="B68" s="170"/>
      <c r="C68" s="185" t="s">
        <v>30</v>
      </c>
      <c r="D68" s="194"/>
      <c r="E68" s="194"/>
      <c r="F68" s="195">
        <f>F64+F66</f>
        <v>181936.54012936197</v>
      </c>
      <c r="G68" s="173"/>
    </row>
    <row r="69" spans="2:7">
      <c r="B69" s="170"/>
      <c r="C69" s="178"/>
      <c r="D69" s="189"/>
      <c r="E69" s="189"/>
      <c r="F69" s="192"/>
      <c r="G69" s="173"/>
    </row>
    <row r="70" spans="2:7">
      <c r="B70" s="170"/>
      <c r="C70" s="190" t="s">
        <v>33</v>
      </c>
      <c r="D70" s="189"/>
      <c r="E70" s="196">
        <f>$S$10</f>
        <v>6660.0522057504313</v>
      </c>
      <c r="F70" s="197">
        <f>E70*$E$64</f>
        <v>25041.796293621621</v>
      </c>
      <c r="G70" s="173"/>
    </row>
    <row r="71" spans="2:7">
      <c r="B71" s="170"/>
      <c r="C71" s="190" t="s">
        <v>73</v>
      </c>
      <c r="D71" s="189"/>
      <c r="E71" s="196">
        <f>$S$11</f>
        <v>3250</v>
      </c>
      <c r="F71" s="197">
        <f t="shared" ref="F71:F75" si="3">E71*$E$64</f>
        <v>12220</v>
      </c>
      <c r="G71" s="173"/>
    </row>
    <row r="72" spans="2:7">
      <c r="B72" s="170"/>
      <c r="C72" s="190" t="s">
        <v>34</v>
      </c>
      <c r="D72" s="189"/>
      <c r="E72" s="196">
        <f>$S$12</f>
        <v>850</v>
      </c>
      <c r="F72" s="197">
        <f t="shared" si="3"/>
        <v>3196</v>
      </c>
      <c r="G72" s="173"/>
    </row>
    <row r="73" spans="2:7">
      <c r="B73" s="170"/>
      <c r="C73" s="190" t="s">
        <v>35</v>
      </c>
      <c r="D73" s="189"/>
      <c r="E73" s="196">
        <f>$S$13</f>
        <v>400</v>
      </c>
      <c r="F73" s="197">
        <f t="shared" si="3"/>
        <v>1504</v>
      </c>
      <c r="G73" s="173"/>
    </row>
    <row r="74" spans="2:7">
      <c r="B74" s="170"/>
      <c r="C74" s="190" t="s">
        <v>36</v>
      </c>
      <c r="D74" s="189"/>
      <c r="E74" s="196">
        <f>$S$14</f>
        <v>1500</v>
      </c>
      <c r="F74" s="197">
        <f t="shared" si="3"/>
        <v>5640</v>
      </c>
      <c r="G74" s="173"/>
    </row>
    <row r="75" spans="2:7">
      <c r="B75" s="170"/>
      <c r="C75" s="190" t="s">
        <v>37</v>
      </c>
      <c r="D75" s="189"/>
      <c r="E75" s="196">
        <f>$S$15</f>
        <v>1200</v>
      </c>
      <c r="F75" s="197">
        <f t="shared" si="3"/>
        <v>4512</v>
      </c>
      <c r="G75" s="173"/>
    </row>
    <row r="76" spans="2:7">
      <c r="B76" s="170"/>
      <c r="C76" s="185" t="s">
        <v>40</v>
      </c>
      <c r="D76" s="194"/>
      <c r="E76" s="194"/>
      <c r="F76" s="211">
        <f>SUM(F68:F75)</f>
        <v>234050.33642298359</v>
      </c>
      <c r="G76" s="173"/>
    </row>
    <row r="77" spans="2:7" ht="15.75" thickBot="1">
      <c r="B77" s="170"/>
      <c r="C77" s="212" t="s">
        <v>43</v>
      </c>
      <c r="D77" s="213"/>
      <c r="E77" s="214">
        <f>[3]Summary!$D$51</f>
        <v>0.12</v>
      </c>
      <c r="F77" s="215">
        <f>F76*E77</f>
        <v>28086.04037075803</v>
      </c>
      <c r="G77" s="173"/>
    </row>
    <row r="78" spans="2:7" ht="15.75" thickTop="1">
      <c r="B78" s="170"/>
      <c r="C78" s="190" t="s">
        <v>46</v>
      </c>
      <c r="D78" s="190"/>
      <c r="E78" s="190"/>
      <c r="F78" s="216">
        <f>SUM(F76:F77)</f>
        <v>262136.37679374163</v>
      </c>
      <c r="G78" s="173"/>
    </row>
    <row r="79" spans="2:7">
      <c r="B79" s="170"/>
      <c r="C79" s="190" t="s">
        <v>48</v>
      </c>
      <c r="D79" s="189"/>
      <c r="E79" s="191">
        <f>[3]CAF!$BC$27</f>
        <v>5.4121725731895332E-2</v>
      </c>
      <c r="F79" s="216">
        <f>F78+(F78*E79)</f>
        <v>276323.64988292527</v>
      </c>
      <c r="G79" s="173"/>
    </row>
    <row r="80" spans="2:7" ht="15.75" thickBot="1">
      <c r="B80" s="170"/>
      <c r="C80" s="190" t="s">
        <v>103</v>
      </c>
      <c r="D80" s="189"/>
      <c r="E80" s="191">
        <v>2.6800000000000001E-2</v>
      </c>
      <c r="F80" s="217">
        <f>F79*(E80+1)</f>
        <v>283729.12369978765</v>
      </c>
      <c r="G80" s="173"/>
    </row>
    <row r="81" spans="2:7" ht="15.75" thickBot="1">
      <c r="B81" s="170"/>
      <c r="C81" s="218" t="s">
        <v>53</v>
      </c>
      <c r="D81" s="189"/>
      <c r="E81" s="189"/>
      <c r="F81" s="219">
        <f>F80/12</f>
        <v>23644.093641648971</v>
      </c>
      <c r="G81" s="173"/>
    </row>
    <row r="82" spans="2:7" ht="6.75" customHeight="1" thickBot="1">
      <c r="B82" s="220"/>
      <c r="C82" s="221"/>
      <c r="D82" s="222"/>
      <c r="E82" s="222"/>
      <c r="F82" s="223"/>
      <c r="G82" s="224"/>
    </row>
    <row r="83" spans="2:7" ht="15.75" thickBot="1"/>
    <row r="84" spans="2:7">
      <c r="B84" s="164"/>
      <c r="C84" s="165"/>
      <c r="D84" s="723" t="s">
        <v>18</v>
      </c>
      <c r="E84" s="723"/>
      <c r="F84" s="165"/>
      <c r="G84" s="166"/>
    </row>
    <row r="85" spans="2:7">
      <c r="B85" s="170"/>
      <c r="C85" s="171"/>
      <c r="D85" s="172" t="s">
        <v>11</v>
      </c>
      <c r="E85" s="172" t="s">
        <v>12</v>
      </c>
      <c r="F85" s="172" t="s">
        <v>13</v>
      </c>
      <c r="G85" s="173"/>
    </row>
    <row r="86" spans="2:7">
      <c r="B86" s="170"/>
      <c r="C86" s="178" t="s">
        <v>15</v>
      </c>
      <c r="D86" s="179">
        <f>[3]Summary!$D$3</f>
        <v>59445.949894732272</v>
      </c>
      <c r="E86" s="180">
        <f>K23</f>
        <v>0.22</v>
      </c>
      <c r="F86" s="179">
        <f>D86*E86</f>
        <v>13078.1089768411</v>
      </c>
      <c r="G86" s="173"/>
    </row>
    <row r="87" spans="2:7">
      <c r="B87" s="170"/>
      <c r="C87" s="178" t="s">
        <v>17</v>
      </c>
      <c r="D87" s="179">
        <f>[3]Summary!$D$4</f>
        <v>54148.47660227208</v>
      </c>
      <c r="E87" s="180">
        <f>L23</f>
        <v>0.5</v>
      </c>
      <c r="F87" s="179">
        <f>D87*E87</f>
        <v>27074.23830113604</v>
      </c>
      <c r="G87" s="173"/>
    </row>
    <row r="88" spans="2:7">
      <c r="B88" s="170"/>
      <c r="C88" s="178" t="s">
        <v>19</v>
      </c>
      <c r="D88" s="320">
        <f>S7</f>
        <v>36813</v>
      </c>
      <c r="E88" s="180">
        <f>M23</f>
        <v>3.5</v>
      </c>
      <c r="F88" s="179">
        <f>D88*E88</f>
        <v>128845.5</v>
      </c>
      <c r="G88" s="173"/>
    </row>
    <row r="89" spans="2:7">
      <c r="B89" s="170"/>
      <c r="C89" s="178" t="s">
        <v>21</v>
      </c>
      <c r="D89" s="179">
        <f>[3]Summary!$D$6</f>
        <v>31960.232260837322</v>
      </c>
      <c r="E89" s="180">
        <f>N23</f>
        <v>0.13</v>
      </c>
      <c r="F89" s="179">
        <f>D89*E89</f>
        <v>4154.8301939088524</v>
      </c>
      <c r="G89" s="173"/>
    </row>
    <row r="90" spans="2:7">
      <c r="B90" s="170"/>
      <c r="C90" s="178"/>
      <c r="D90" s="183"/>
      <c r="E90" s="184"/>
      <c r="F90" s="183"/>
      <c r="G90" s="173"/>
    </row>
    <row r="91" spans="2:7">
      <c r="B91" s="170"/>
      <c r="C91" s="185" t="s">
        <v>24</v>
      </c>
      <c r="D91" s="185"/>
      <c r="E91" s="186">
        <f>SUM(E86:E89)</f>
        <v>4.3499999999999996</v>
      </c>
      <c r="F91" s="187">
        <f>SUM(F86:F89)</f>
        <v>173152.67747188601</v>
      </c>
      <c r="G91" s="173"/>
    </row>
    <row r="92" spans="2:7">
      <c r="B92" s="170"/>
      <c r="C92" s="189"/>
      <c r="D92" s="189"/>
      <c r="E92" s="189"/>
      <c r="F92" s="189"/>
      <c r="G92" s="173"/>
    </row>
    <row r="93" spans="2:7">
      <c r="B93" s="170"/>
      <c r="C93" s="190" t="s">
        <v>27</v>
      </c>
      <c r="D93" s="189"/>
      <c r="E93" s="191">
        <f>[3]Summary!$C$50</f>
        <v>0.21120948717799651</v>
      </c>
      <c r="F93" s="192">
        <f>F91*E93</f>
        <v>36571.488212334072</v>
      </c>
      <c r="G93" s="173"/>
    </row>
    <row r="94" spans="2:7">
      <c r="B94" s="170"/>
      <c r="C94" s="189"/>
      <c r="D94" s="189"/>
      <c r="E94" s="189"/>
      <c r="F94" s="193"/>
      <c r="G94" s="173"/>
    </row>
    <row r="95" spans="2:7">
      <c r="B95" s="170"/>
      <c r="C95" s="185" t="s">
        <v>30</v>
      </c>
      <c r="D95" s="194"/>
      <c r="E95" s="194"/>
      <c r="F95" s="195">
        <f>F91+F93</f>
        <v>209724.16568422009</v>
      </c>
      <c r="G95" s="173"/>
    </row>
    <row r="96" spans="2:7">
      <c r="B96" s="170"/>
      <c r="C96" s="178"/>
      <c r="D96" s="189"/>
      <c r="E96" s="189"/>
      <c r="F96" s="192"/>
      <c r="G96" s="173"/>
    </row>
    <row r="97" spans="2:7">
      <c r="B97" s="170"/>
      <c r="C97" s="190" t="s">
        <v>33</v>
      </c>
      <c r="D97" s="189"/>
      <c r="E97" s="196">
        <f>$S$10</f>
        <v>6660.0522057504313</v>
      </c>
      <c r="F97" s="197">
        <f t="shared" ref="F97:F102" si="4">E97*$E$91</f>
        <v>28971.227095014372</v>
      </c>
      <c r="G97" s="173"/>
    </row>
    <row r="98" spans="2:7">
      <c r="B98" s="170"/>
      <c r="C98" s="190" t="s">
        <v>73</v>
      </c>
      <c r="D98" s="189"/>
      <c r="E98" s="196">
        <f>$S$11</f>
        <v>3250</v>
      </c>
      <c r="F98" s="197">
        <f t="shared" si="4"/>
        <v>14137.499999999998</v>
      </c>
      <c r="G98" s="173"/>
    </row>
    <row r="99" spans="2:7">
      <c r="B99" s="170"/>
      <c r="C99" s="190" t="s">
        <v>34</v>
      </c>
      <c r="D99" s="189"/>
      <c r="E99" s="196">
        <f>$S$12</f>
        <v>850</v>
      </c>
      <c r="F99" s="197">
        <f t="shared" si="4"/>
        <v>3697.4999999999995</v>
      </c>
      <c r="G99" s="173"/>
    </row>
    <row r="100" spans="2:7">
      <c r="B100" s="170"/>
      <c r="C100" s="190" t="s">
        <v>35</v>
      </c>
      <c r="D100" s="189"/>
      <c r="E100" s="196">
        <f>$S$13</f>
        <v>400</v>
      </c>
      <c r="F100" s="197">
        <f t="shared" si="4"/>
        <v>1739.9999999999998</v>
      </c>
      <c r="G100" s="173"/>
    </row>
    <row r="101" spans="2:7">
      <c r="B101" s="170"/>
      <c r="C101" s="190" t="s">
        <v>36</v>
      </c>
      <c r="D101" s="189"/>
      <c r="E101" s="196">
        <f>$S$14</f>
        <v>1500</v>
      </c>
      <c r="F101" s="197">
        <f t="shared" si="4"/>
        <v>6524.9999999999991</v>
      </c>
      <c r="G101" s="173"/>
    </row>
    <row r="102" spans="2:7">
      <c r="B102" s="170"/>
      <c r="C102" s="190" t="s">
        <v>37</v>
      </c>
      <c r="D102" s="189"/>
      <c r="E102" s="196">
        <f>$S$15</f>
        <v>1200</v>
      </c>
      <c r="F102" s="197">
        <f t="shared" si="4"/>
        <v>5220</v>
      </c>
      <c r="G102" s="173"/>
    </row>
    <row r="103" spans="2:7">
      <c r="B103" s="170"/>
      <c r="C103" s="185" t="s">
        <v>40</v>
      </c>
      <c r="D103" s="194"/>
      <c r="E103" s="194"/>
      <c r="F103" s="211">
        <f>SUM(F95:F102)</f>
        <v>270015.39277923445</v>
      </c>
      <c r="G103" s="173"/>
    </row>
    <row r="104" spans="2:7" ht="15.75" thickBot="1">
      <c r="B104" s="170"/>
      <c r="C104" s="212" t="s">
        <v>43</v>
      </c>
      <c r="D104" s="213"/>
      <c r="E104" s="214">
        <f>[3]Summary!$D$51</f>
        <v>0.12</v>
      </c>
      <c r="F104" s="215">
        <f>F103*E104</f>
        <v>32401.847133508134</v>
      </c>
      <c r="G104" s="173"/>
    </row>
    <row r="105" spans="2:7" ht="15.75" thickTop="1">
      <c r="B105" s="170"/>
      <c r="C105" s="190" t="s">
        <v>46</v>
      </c>
      <c r="D105" s="190"/>
      <c r="E105" s="190"/>
      <c r="F105" s="216">
        <f>SUM(F103:F104)</f>
        <v>302417.23991274257</v>
      </c>
      <c r="G105" s="173"/>
    </row>
    <row r="106" spans="2:7">
      <c r="B106" s="170"/>
      <c r="C106" s="190" t="s">
        <v>48</v>
      </c>
      <c r="D106" s="189"/>
      <c r="E106" s="191">
        <f>[3]CAF!$BC$27</f>
        <v>5.4121725731895332E-2</v>
      </c>
      <c r="F106" s="216">
        <f>F105+(F105*E106)</f>
        <v>318784.58282789681</v>
      </c>
      <c r="G106" s="173"/>
    </row>
    <row r="107" spans="2:7" ht="15.75" thickBot="1">
      <c r="B107" s="170"/>
      <c r="C107" s="190" t="s">
        <v>103</v>
      </c>
      <c r="D107" s="189"/>
      <c r="E107" s="191">
        <v>2.6800000000000001E-2</v>
      </c>
      <c r="F107" s="217">
        <f>F106*(E107+1)</f>
        <v>327328.0096476844</v>
      </c>
      <c r="G107" s="173"/>
    </row>
    <row r="108" spans="2:7" ht="15.75" thickBot="1">
      <c r="B108" s="170"/>
      <c r="C108" s="218" t="s">
        <v>53</v>
      </c>
      <c r="D108" s="189"/>
      <c r="E108" s="189"/>
      <c r="F108" s="219">
        <f>F107/12</f>
        <v>27277.334137307033</v>
      </c>
      <c r="G108" s="173"/>
    </row>
    <row r="109" spans="2:7" ht="6.75" customHeight="1" thickBot="1">
      <c r="B109" s="220"/>
      <c r="C109" s="221"/>
      <c r="D109" s="222"/>
      <c r="E109" s="222"/>
      <c r="F109" s="223"/>
      <c r="G109" s="224"/>
    </row>
    <row r="110" spans="2:7" ht="15.75" thickBot="1"/>
    <row r="111" spans="2:7">
      <c r="B111" s="164"/>
      <c r="C111" s="165"/>
      <c r="D111" s="723" t="s">
        <v>20</v>
      </c>
      <c r="E111" s="723"/>
      <c r="F111" s="165"/>
      <c r="G111" s="166"/>
    </row>
    <row r="112" spans="2:7">
      <c r="B112" s="170"/>
      <c r="C112" s="171"/>
      <c r="D112" s="172" t="s">
        <v>11</v>
      </c>
      <c r="E112" s="172" t="s">
        <v>12</v>
      </c>
      <c r="F112" s="172" t="s">
        <v>13</v>
      </c>
      <c r="G112" s="173"/>
    </row>
    <row r="113" spans="2:7">
      <c r="B113" s="170"/>
      <c r="C113" s="178" t="s">
        <v>15</v>
      </c>
      <c r="D113" s="179">
        <f>[3]Summary!$D$3</f>
        <v>59445.949894732272</v>
      </c>
      <c r="E113" s="180">
        <f>K24</f>
        <v>0.25</v>
      </c>
      <c r="F113" s="179">
        <f>D113*E113</f>
        <v>14861.487473683068</v>
      </c>
      <c r="G113" s="173"/>
    </row>
    <row r="114" spans="2:7">
      <c r="B114" s="170"/>
      <c r="C114" s="178" t="s">
        <v>17</v>
      </c>
      <c r="D114" s="179">
        <f>[3]Summary!$D$4</f>
        <v>54148.47660227208</v>
      </c>
      <c r="E114" s="180">
        <f>L24</f>
        <v>0.57999999999999996</v>
      </c>
      <c r="F114" s="179">
        <f>D114*E114</f>
        <v>31406.116429317804</v>
      </c>
      <c r="G114" s="173"/>
    </row>
    <row r="115" spans="2:7">
      <c r="B115" s="170"/>
      <c r="C115" s="178" t="s">
        <v>19</v>
      </c>
      <c r="D115" s="320">
        <f>S7</f>
        <v>36813</v>
      </c>
      <c r="E115" s="180">
        <f>M24</f>
        <v>4</v>
      </c>
      <c r="F115" s="179">
        <f>D115*E115</f>
        <v>147252</v>
      </c>
      <c r="G115" s="173"/>
    </row>
    <row r="116" spans="2:7">
      <c r="B116" s="170"/>
      <c r="C116" s="178" t="s">
        <v>21</v>
      </c>
      <c r="D116" s="179">
        <f>[3]Summary!$D$6</f>
        <v>31960.232260837322</v>
      </c>
      <c r="E116" s="180">
        <f>N24</f>
        <v>0.14000000000000001</v>
      </c>
      <c r="F116" s="179">
        <f>D116*E116</f>
        <v>4474.4325165172258</v>
      </c>
      <c r="G116" s="173"/>
    </row>
    <row r="117" spans="2:7">
      <c r="B117" s="170"/>
      <c r="C117" s="178"/>
      <c r="D117" s="183"/>
      <c r="E117" s="184"/>
      <c r="F117" s="183"/>
      <c r="G117" s="173"/>
    </row>
    <row r="118" spans="2:7">
      <c r="B118" s="170"/>
      <c r="C118" s="185" t="s">
        <v>24</v>
      </c>
      <c r="D118" s="185"/>
      <c r="E118" s="186">
        <f>SUM(E113:E116)</f>
        <v>4.97</v>
      </c>
      <c r="F118" s="187">
        <f>SUM(F113:F116)</f>
        <v>197994.03641951812</v>
      </c>
      <c r="G118" s="173"/>
    </row>
    <row r="119" spans="2:7">
      <c r="B119" s="170"/>
      <c r="C119" s="189"/>
      <c r="D119" s="189"/>
      <c r="E119" s="189"/>
      <c r="F119" s="189"/>
      <c r="G119" s="173"/>
    </row>
    <row r="120" spans="2:7">
      <c r="B120" s="170"/>
      <c r="C120" s="190" t="s">
        <v>27</v>
      </c>
      <c r="D120" s="189"/>
      <c r="E120" s="191">
        <f>[3]Summary!$C$50</f>
        <v>0.21120948717799651</v>
      </c>
      <c r="F120" s="192">
        <f>F118*E120</f>
        <v>41818.218896467988</v>
      </c>
      <c r="G120" s="173"/>
    </row>
    <row r="121" spans="2:7">
      <c r="B121" s="170"/>
      <c r="C121" s="189"/>
      <c r="D121" s="189"/>
      <c r="E121" s="189"/>
      <c r="F121" s="193"/>
      <c r="G121" s="173"/>
    </row>
    <row r="122" spans="2:7">
      <c r="B122" s="170"/>
      <c r="C122" s="185" t="s">
        <v>30</v>
      </c>
      <c r="D122" s="194"/>
      <c r="E122" s="194"/>
      <c r="F122" s="195">
        <f>F118+F120</f>
        <v>239812.25531598611</v>
      </c>
      <c r="G122" s="173"/>
    </row>
    <row r="123" spans="2:7">
      <c r="B123" s="170"/>
      <c r="C123" s="178"/>
      <c r="D123" s="189"/>
      <c r="E123" s="189"/>
      <c r="F123" s="192"/>
      <c r="G123" s="173"/>
    </row>
    <row r="124" spans="2:7">
      <c r="B124" s="170"/>
      <c r="C124" s="190" t="s">
        <v>33</v>
      </c>
      <c r="D124" s="189"/>
      <c r="E124" s="196">
        <f>$S$10</f>
        <v>6660.0522057504313</v>
      </c>
      <c r="F124" s="197">
        <f>E124*$E$118</f>
        <v>33100.459462579645</v>
      </c>
      <c r="G124" s="173"/>
    </row>
    <row r="125" spans="2:7">
      <c r="B125" s="170"/>
      <c r="C125" s="190" t="s">
        <v>73</v>
      </c>
      <c r="D125" s="189"/>
      <c r="E125" s="196">
        <f>$S$11</f>
        <v>3250</v>
      </c>
      <c r="F125" s="197">
        <f t="shared" ref="F125:F129" si="5">E125*$E$118</f>
        <v>16152.5</v>
      </c>
      <c r="G125" s="173"/>
    </row>
    <row r="126" spans="2:7">
      <c r="B126" s="170"/>
      <c r="C126" s="190" t="s">
        <v>34</v>
      </c>
      <c r="D126" s="189"/>
      <c r="E126" s="196">
        <f>$S$12</f>
        <v>850</v>
      </c>
      <c r="F126" s="197">
        <f t="shared" si="5"/>
        <v>4224.5</v>
      </c>
      <c r="G126" s="173"/>
    </row>
    <row r="127" spans="2:7">
      <c r="B127" s="170"/>
      <c r="C127" s="190" t="s">
        <v>35</v>
      </c>
      <c r="D127" s="189"/>
      <c r="E127" s="196">
        <f>$S$13</f>
        <v>400</v>
      </c>
      <c r="F127" s="197">
        <f t="shared" si="5"/>
        <v>1988</v>
      </c>
      <c r="G127" s="173"/>
    </row>
    <row r="128" spans="2:7">
      <c r="B128" s="170"/>
      <c r="C128" s="190" t="s">
        <v>36</v>
      </c>
      <c r="D128" s="189"/>
      <c r="E128" s="196">
        <f>$S$14</f>
        <v>1500</v>
      </c>
      <c r="F128" s="197">
        <f t="shared" si="5"/>
        <v>7455</v>
      </c>
      <c r="G128" s="173"/>
    </row>
    <row r="129" spans="2:7">
      <c r="B129" s="170"/>
      <c r="C129" s="190" t="s">
        <v>37</v>
      </c>
      <c r="D129" s="189"/>
      <c r="E129" s="196">
        <f>$S$15</f>
        <v>1200</v>
      </c>
      <c r="F129" s="197">
        <f t="shared" si="5"/>
        <v>5964</v>
      </c>
      <c r="G129" s="173"/>
    </row>
    <row r="130" spans="2:7">
      <c r="B130" s="170"/>
      <c r="C130" s="185" t="s">
        <v>40</v>
      </c>
      <c r="D130" s="194"/>
      <c r="E130" s="194"/>
      <c r="F130" s="211">
        <f>SUM(F122:F129)</f>
        <v>308696.71477856574</v>
      </c>
      <c r="G130" s="173"/>
    </row>
    <row r="131" spans="2:7" ht="15.75" thickBot="1">
      <c r="B131" s="170"/>
      <c r="C131" s="212" t="s">
        <v>43</v>
      </c>
      <c r="D131" s="213"/>
      <c r="E131" s="214">
        <f>[3]Summary!$D$51</f>
        <v>0.12</v>
      </c>
      <c r="F131" s="215">
        <f>F130*E131</f>
        <v>37043.605773427887</v>
      </c>
      <c r="G131" s="173"/>
    </row>
    <row r="132" spans="2:7" ht="15.75" thickTop="1">
      <c r="B132" s="170"/>
      <c r="C132" s="190" t="s">
        <v>46</v>
      </c>
      <c r="D132" s="190"/>
      <c r="E132" s="190"/>
      <c r="F132" s="216">
        <f>SUM(F130:F131)</f>
        <v>345740.32055199362</v>
      </c>
      <c r="G132" s="173"/>
    </row>
    <row r="133" spans="2:7">
      <c r="B133" s="170"/>
      <c r="C133" s="190" t="s">
        <v>48</v>
      </c>
      <c r="D133" s="189"/>
      <c r="E133" s="191">
        <f>[3]CAF!$BC$27</f>
        <v>5.4121725731895332E-2</v>
      </c>
      <c r="F133" s="216">
        <f>F132+(F132*E133)</f>
        <v>364452.38335536618</v>
      </c>
      <c r="G133" s="173"/>
    </row>
    <row r="134" spans="2:7" ht="15.75" thickBot="1">
      <c r="B134" s="170"/>
      <c r="C134" s="190" t="s">
        <v>103</v>
      </c>
      <c r="D134" s="189"/>
      <c r="E134" s="191">
        <v>2.6800000000000001E-2</v>
      </c>
      <c r="F134" s="217">
        <f>F133*(E134+1)</f>
        <v>374219.70722928998</v>
      </c>
      <c r="G134" s="173"/>
    </row>
    <row r="135" spans="2:7" ht="15.75" thickBot="1">
      <c r="B135" s="170"/>
      <c r="C135" s="218" t="s">
        <v>53</v>
      </c>
      <c r="D135" s="189"/>
      <c r="E135" s="189"/>
      <c r="F135" s="219">
        <f>F134/12</f>
        <v>31184.975602440831</v>
      </c>
      <c r="G135" s="173"/>
    </row>
    <row r="136" spans="2:7" ht="6" customHeight="1" thickBot="1">
      <c r="B136" s="220"/>
      <c r="C136" s="221"/>
      <c r="D136" s="222"/>
      <c r="E136" s="222"/>
      <c r="F136" s="223"/>
      <c r="G136" s="224"/>
    </row>
    <row r="137" spans="2:7" ht="15.75" thickBot="1"/>
    <row r="138" spans="2:7">
      <c r="B138" s="164"/>
      <c r="C138" s="165"/>
      <c r="D138" s="723" t="s">
        <v>22</v>
      </c>
      <c r="E138" s="723"/>
      <c r="F138" s="165"/>
      <c r="G138" s="166"/>
    </row>
    <row r="139" spans="2:7">
      <c r="B139" s="170"/>
      <c r="C139" s="171"/>
      <c r="D139" s="172" t="s">
        <v>11</v>
      </c>
      <c r="E139" s="172" t="s">
        <v>12</v>
      </c>
      <c r="F139" s="172" t="s">
        <v>13</v>
      </c>
      <c r="G139" s="173"/>
    </row>
    <row r="140" spans="2:7">
      <c r="B140" s="170"/>
      <c r="C140" s="178" t="s">
        <v>15</v>
      </c>
      <c r="D140" s="179">
        <f>[3]Summary!$D$3</f>
        <v>59445.949894732272</v>
      </c>
      <c r="E140" s="180">
        <f>K25</f>
        <v>0.28000000000000003</v>
      </c>
      <c r="F140" s="179">
        <f>D140*E140</f>
        <v>16644.865970525039</v>
      </c>
      <c r="G140" s="173"/>
    </row>
    <row r="141" spans="2:7">
      <c r="B141" s="170"/>
      <c r="C141" s="178" t="s">
        <v>17</v>
      </c>
      <c r="D141" s="179">
        <f>[3]Summary!$D$4</f>
        <v>54148.47660227208</v>
      </c>
      <c r="E141" s="180">
        <f>L25</f>
        <v>0.65</v>
      </c>
      <c r="F141" s="179">
        <f>D141*E141</f>
        <v>35196.509791476856</v>
      </c>
      <c r="G141" s="173"/>
    </row>
    <row r="142" spans="2:7">
      <c r="B142" s="170"/>
      <c r="C142" s="178" t="s">
        <v>19</v>
      </c>
      <c r="D142" s="320">
        <f>S7</f>
        <v>36813</v>
      </c>
      <c r="E142" s="180">
        <f>M25</f>
        <v>4.5</v>
      </c>
      <c r="F142" s="179">
        <f>D142*E142</f>
        <v>165658.5</v>
      </c>
      <c r="G142" s="173"/>
    </row>
    <row r="143" spans="2:7">
      <c r="B143" s="170"/>
      <c r="C143" s="178" t="s">
        <v>21</v>
      </c>
      <c r="D143" s="179">
        <f>[3]Summary!$D$6</f>
        <v>31960.232260837322</v>
      </c>
      <c r="E143" s="180">
        <f>N25</f>
        <v>0.15</v>
      </c>
      <c r="F143" s="179">
        <f>D143*E143</f>
        <v>4794.0348391255984</v>
      </c>
      <c r="G143" s="173"/>
    </row>
    <row r="144" spans="2:7">
      <c r="B144" s="170"/>
      <c r="C144" s="178"/>
      <c r="D144" s="183"/>
      <c r="E144" s="184"/>
      <c r="F144" s="183"/>
      <c r="G144" s="173"/>
    </row>
    <row r="145" spans="2:7">
      <c r="B145" s="170"/>
      <c r="C145" s="185" t="s">
        <v>24</v>
      </c>
      <c r="D145" s="185"/>
      <c r="E145" s="186">
        <f>SUM(E140:E143)</f>
        <v>5.58</v>
      </c>
      <c r="F145" s="187">
        <f>SUM(F140:F143)</f>
        <v>222293.91060112751</v>
      </c>
      <c r="G145" s="173"/>
    </row>
    <row r="146" spans="2:7">
      <c r="B146" s="170"/>
      <c r="C146" s="189"/>
      <c r="D146" s="189"/>
      <c r="E146" s="189"/>
      <c r="F146" s="189"/>
      <c r="G146" s="173"/>
    </row>
    <row r="147" spans="2:7">
      <c r="B147" s="170"/>
      <c r="C147" s="190" t="s">
        <v>27</v>
      </c>
      <c r="D147" s="189"/>
      <c r="E147" s="191">
        <f>[3]Summary!$C$50</f>
        <v>0.21120948717799651</v>
      </c>
      <c r="F147" s="192">
        <f>F145*E147</f>
        <v>46950.582860855546</v>
      </c>
      <c r="G147" s="173"/>
    </row>
    <row r="148" spans="2:7">
      <c r="B148" s="170"/>
      <c r="C148" s="189"/>
      <c r="D148" s="189"/>
      <c r="E148" s="189"/>
      <c r="F148" s="193"/>
      <c r="G148" s="173"/>
    </row>
    <row r="149" spans="2:7">
      <c r="B149" s="170"/>
      <c r="C149" s="185" t="s">
        <v>30</v>
      </c>
      <c r="D149" s="194"/>
      <c r="E149" s="194"/>
      <c r="F149" s="195">
        <f>F145+F147</f>
        <v>269244.49346198305</v>
      </c>
      <c r="G149" s="173"/>
    </row>
    <row r="150" spans="2:7">
      <c r="B150" s="170"/>
      <c r="C150" s="178"/>
      <c r="D150" s="189"/>
      <c r="E150" s="189"/>
      <c r="F150" s="192"/>
      <c r="G150" s="173"/>
    </row>
    <row r="151" spans="2:7">
      <c r="B151" s="170"/>
      <c r="C151" s="190" t="s">
        <v>33</v>
      </c>
      <c r="D151" s="189"/>
      <c r="E151" s="196">
        <f>$S$10</f>
        <v>6660.0522057504313</v>
      </c>
      <c r="F151" s="197">
        <f t="shared" ref="F151:F156" si="6">E151*$E$145</f>
        <v>37163.091308087409</v>
      </c>
      <c r="G151" s="173"/>
    </row>
    <row r="152" spans="2:7">
      <c r="B152" s="170"/>
      <c r="C152" s="190" t="s">
        <v>73</v>
      </c>
      <c r="D152" s="189"/>
      <c r="E152" s="196">
        <f>$S$11</f>
        <v>3250</v>
      </c>
      <c r="F152" s="197">
        <f t="shared" si="6"/>
        <v>18135</v>
      </c>
      <c r="G152" s="173"/>
    </row>
    <row r="153" spans="2:7">
      <c r="B153" s="170"/>
      <c r="C153" s="190" t="s">
        <v>34</v>
      </c>
      <c r="D153" s="189"/>
      <c r="E153" s="196">
        <f>$S$12</f>
        <v>850</v>
      </c>
      <c r="F153" s="197">
        <f t="shared" si="6"/>
        <v>4743</v>
      </c>
      <c r="G153" s="173"/>
    </row>
    <row r="154" spans="2:7">
      <c r="B154" s="170"/>
      <c r="C154" s="190" t="s">
        <v>35</v>
      </c>
      <c r="D154" s="189"/>
      <c r="E154" s="196">
        <f>$S$13</f>
        <v>400</v>
      </c>
      <c r="F154" s="197">
        <f t="shared" si="6"/>
        <v>2232</v>
      </c>
      <c r="G154" s="173"/>
    </row>
    <row r="155" spans="2:7">
      <c r="B155" s="170"/>
      <c r="C155" s="190" t="s">
        <v>36</v>
      </c>
      <c r="D155" s="189"/>
      <c r="E155" s="196">
        <f>$S$14</f>
        <v>1500</v>
      </c>
      <c r="F155" s="197">
        <f t="shared" si="6"/>
        <v>8370</v>
      </c>
      <c r="G155" s="173"/>
    </row>
    <row r="156" spans="2:7">
      <c r="B156" s="170"/>
      <c r="C156" s="190" t="s">
        <v>37</v>
      </c>
      <c r="D156" s="189"/>
      <c r="E156" s="196">
        <f>$S$15</f>
        <v>1200</v>
      </c>
      <c r="F156" s="197">
        <f t="shared" si="6"/>
        <v>6696</v>
      </c>
      <c r="G156" s="173"/>
    </row>
    <row r="157" spans="2:7">
      <c r="B157" s="170"/>
      <c r="C157" s="185" t="s">
        <v>40</v>
      </c>
      <c r="D157" s="194"/>
      <c r="E157" s="194"/>
      <c r="F157" s="211">
        <f>SUM(F149:F156)</f>
        <v>346583.58477007045</v>
      </c>
      <c r="G157" s="173"/>
    </row>
    <row r="158" spans="2:7" ht="15.75" thickBot="1">
      <c r="B158" s="170"/>
      <c r="C158" s="212" t="s">
        <v>43</v>
      </c>
      <c r="D158" s="213"/>
      <c r="E158" s="214">
        <f>[3]Summary!$D$51</f>
        <v>0.12</v>
      </c>
      <c r="F158" s="215">
        <f>F157*E158</f>
        <v>41590.030172408449</v>
      </c>
      <c r="G158" s="173"/>
    </row>
    <row r="159" spans="2:7" ht="15.75" thickTop="1">
      <c r="B159" s="170"/>
      <c r="C159" s="190" t="s">
        <v>46</v>
      </c>
      <c r="D159" s="190"/>
      <c r="E159" s="190"/>
      <c r="F159" s="216">
        <f>SUM(F157:F158)</f>
        <v>388173.61494247889</v>
      </c>
      <c r="G159" s="173"/>
    </row>
    <row r="160" spans="2:7">
      <c r="B160" s="170"/>
      <c r="C160" s="190" t="s">
        <v>48</v>
      </c>
      <c r="D160" s="189"/>
      <c r="E160" s="191">
        <f>[3]CAF!$BC$27</f>
        <v>5.4121725731895332E-2</v>
      </c>
      <c r="F160" s="216">
        <f>F159+(F159*E160)</f>
        <v>409182.24086675409</v>
      </c>
      <c r="G160" s="173"/>
    </row>
    <row r="161" spans="2:7" ht="15.75" thickBot="1">
      <c r="B161" s="170"/>
      <c r="C161" s="190" t="s">
        <v>103</v>
      </c>
      <c r="D161" s="189"/>
      <c r="E161" s="191">
        <v>2.6800000000000001E-2</v>
      </c>
      <c r="F161" s="216">
        <f>F160*(E161+1)</f>
        <v>420148.32492198306</v>
      </c>
      <c r="G161" s="173"/>
    </row>
    <row r="162" spans="2:7" ht="15.75" thickBot="1">
      <c r="B162" s="170"/>
      <c r="C162" s="218" t="s">
        <v>53</v>
      </c>
      <c r="D162" s="189"/>
      <c r="E162" s="189"/>
      <c r="F162" s="219">
        <f>F161/12</f>
        <v>35012.360410165253</v>
      </c>
      <c r="G162" s="173"/>
    </row>
    <row r="163" spans="2:7" ht="7.5" customHeight="1" thickBot="1">
      <c r="B163" s="220"/>
      <c r="C163" s="221"/>
      <c r="D163" s="222"/>
      <c r="E163" s="222"/>
      <c r="F163" s="223"/>
      <c r="G163" s="224"/>
    </row>
    <row r="164" spans="2:7" ht="15.75" thickBot="1"/>
    <row r="165" spans="2:7">
      <c r="B165" s="164"/>
      <c r="C165" s="165"/>
      <c r="D165" s="723" t="s">
        <v>23</v>
      </c>
      <c r="E165" s="723"/>
      <c r="F165" s="165"/>
      <c r="G165" s="166"/>
    </row>
    <row r="166" spans="2:7">
      <c r="B166" s="170"/>
      <c r="C166" s="171"/>
      <c r="D166" s="172" t="s">
        <v>11</v>
      </c>
      <c r="E166" s="172" t="s">
        <v>12</v>
      </c>
      <c r="F166" s="172" t="s">
        <v>13</v>
      </c>
      <c r="G166" s="173"/>
    </row>
    <row r="167" spans="2:7">
      <c r="B167" s="170"/>
      <c r="C167" s="178" t="s">
        <v>15</v>
      </c>
      <c r="D167" s="179">
        <f>[3]Summary!$D$3</f>
        <v>59445.949894732272</v>
      </c>
      <c r="E167" s="180">
        <f>K26</f>
        <v>0.3</v>
      </c>
      <c r="F167" s="179">
        <f>D167*E167</f>
        <v>17833.784968419681</v>
      </c>
      <c r="G167" s="173"/>
    </row>
    <row r="168" spans="2:7">
      <c r="B168" s="170"/>
      <c r="C168" s="178" t="s">
        <v>17</v>
      </c>
      <c r="D168" s="179">
        <f>[3]Summary!$D$4</f>
        <v>54148.47660227208</v>
      </c>
      <c r="E168" s="180">
        <f>L26</f>
        <v>0.75</v>
      </c>
      <c r="F168" s="179">
        <f>D168*E168</f>
        <v>40611.357451704062</v>
      </c>
      <c r="G168" s="173"/>
    </row>
    <row r="169" spans="2:7">
      <c r="B169" s="170"/>
      <c r="C169" s="178" t="s">
        <v>19</v>
      </c>
      <c r="D169" s="320">
        <f>S7</f>
        <v>36813</v>
      </c>
      <c r="E169" s="180">
        <f>M26</f>
        <v>5</v>
      </c>
      <c r="F169" s="179">
        <f>D169*E169</f>
        <v>184065</v>
      </c>
      <c r="G169" s="173"/>
    </row>
    <row r="170" spans="2:7">
      <c r="B170" s="170"/>
      <c r="C170" s="178" t="s">
        <v>21</v>
      </c>
      <c r="D170" s="179">
        <f>[3]Summary!$D$6</f>
        <v>31960.232260837322</v>
      </c>
      <c r="E170" s="180">
        <f>N26</f>
        <v>0.16</v>
      </c>
      <c r="F170" s="179">
        <f>D170*E170</f>
        <v>5113.6371617339719</v>
      </c>
      <c r="G170" s="173"/>
    </row>
    <row r="171" spans="2:7">
      <c r="B171" s="170"/>
      <c r="C171" s="178"/>
      <c r="D171" s="183"/>
      <c r="E171" s="184"/>
      <c r="F171" s="183"/>
      <c r="G171" s="173"/>
    </row>
    <row r="172" spans="2:7">
      <c r="B172" s="170"/>
      <c r="C172" s="185" t="s">
        <v>24</v>
      </c>
      <c r="D172" s="185"/>
      <c r="E172" s="186">
        <f>SUM(E167:E170)</f>
        <v>6.21</v>
      </c>
      <c r="F172" s="187">
        <f>SUM(F167:F170)</f>
        <v>247623.7795818577</v>
      </c>
      <c r="G172" s="173"/>
    </row>
    <row r="173" spans="2:7">
      <c r="B173" s="170"/>
      <c r="C173" s="189"/>
      <c r="D173" s="189"/>
      <c r="E173" s="189"/>
      <c r="F173" s="189"/>
      <c r="G173" s="173"/>
    </row>
    <row r="174" spans="2:7">
      <c r="B174" s="170"/>
      <c r="C174" s="190" t="s">
        <v>27</v>
      </c>
      <c r="D174" s="189"/>
      <c r="E174" s="191">
        <f>[3]Summary!$C$50</f>
        <v>0.21120948717799651</v>
      </c>
      <c r="F174" s="192">
        <f>F172*E174</f>
        <v>52300.491498561409</v>
      </c>
      <c r="G174" s="173"/>
    </row>
    <row r="175" spans="2:7">
      <c r="B175" s="170"/>
      <c r="C175" s="189"/>
      <c r="D175" s="189"/>
      <c r="E175" s="189"/>
      <c r="F175" s="193"/>
      <c r="G175" s="173"/>
    </row>
    <row r="176" spans="2:7">
      <c r="B176" s="170"/>
      <c r="C176" s="185" t="s">
        <v>30</v>
      </c>
      <c r="D176" s="194"/>
      <c r="E176" s="194"/>
      <c r="F176" s="195">
        <f>F172+F174</f>
        <v>299924.27108041913</v>
      </c>
      <c r="G176" s="173"/>
    </row>
    <row r="177" spans="2:7">
      <c r="B177" s="170"/>
      <c r="C177" s="178"/>
      <c r="D177" s="189"/>
      <c r="E177" s="189"/>
      <c r="F177" s="192"/>
      <c r="G177" s="173"/>
    </row>
    <row r="178" spans="2:7">
      <c r="B178" s="170"/>
      <c r="C178" s="190" t="s">
        <v>33</v>
      </c>
      <c r="D178" s="189"/>
      <c r="E178" s="196">
        <f>$S$10</f>
        <v>6660.0522057504313</v>
      </c>
      <c r="F178" s="197">
        <f t="shared" ref="F178:F183" si="7">E178*$E$172</f>
        <v>41358.924197710177</v>
      </c>
      <c r="G178" s="173"/>
    </row>
    <row r="179" spans="2:7">
      <c r="B179" s="170"/>
      <c r="C179" s="190" t="s">
        <v>73</v>
      </c>
      <c r="D179" s="189"/>
      <c r="E179" s="196">
        <f>$S$11</f>
        <v>3250</v>
      </c>
      <c r="F179" s="197">
        <f t="shared" si="7"/>
        <v>20182.5</v>
      </c>
      <c r="G179" s="173"/>
    </row>
    <row r="180" spans="2:7">
      <c r="B180" s="170"/>
      <c r="C180" s="190" t="s">
        <v>34</v>
      </c>
      <c r="D180" s="189"/>
      <c r="E180" s="196">
        <f>$S$12</f>
        <v>850</v>
      </c>
      <c r="F180" s="197">
        <f t="shared" si="7"/>
        <v>5278.5</v>
      </c>
      <c r="G180" s="173"/>
    </row>
    <row r="181" spans="2:7">
      <c r="B181" s="170"/>
      <c r="C181" s="190" t="s">
        <v>35</v>
      </c>
      <c r="D181" s="189"/>
      <c r="E181" s="196">
        <f>$S$13</f>
        <v>400</v>
      </c>
      <c r="F181" s="197">
        <f t="shared" si="7"/>
        <v>2484</v>
      </c>
      <c r="G181" s="173"/>
    </row>
    <row r="182" spans="2:7">
      <c r="B182" s="170"/>
      <c r="C182" s="190" t="s">
        <v>36</v>
      </c>
      <c r="D182" s="189"/>
      <c r="E182" s="196">
        <f>$S$14</f>
        <v>1500</v>
      </c>
      <c r="F182" s="197">
        <f t="shared" si="7"/>
        <v>9315</v>
      </c>
      <c r="G182" s="173"/>
    </row>
    <row r="183" spans="2:7">
      <c r="B183" s="170"/>
      <c r="C183" s="190" t="s">
        <v>37</v>
      </c>
      <c r="D183" s="189"/>
      <c r="E183" s="196">
        <f>$S$15</f>
        <v>1200</v>
      </c>
      <c r="F183" s="197">
        <f t="shared" si="7"/>
        <v>7452</v>
      </c>
      <c r="G183" s="173"/>
    </row>
    <row r="184" spans="2:7">
      <c r="B184" s="170"/>
      <c r="C184" s="185" t="s">
        <v>40</v>
      </c>
      <c r="D184" s="194"/>
      <c r="E184" s="194"/>
      <c r="F184" s="211">
        <f>SUM(F176:F183)</f>
        <v>385995.19527812931</v>
      </c>
      <c r="G184" s="173"/>
    </row>
    <row r="185" spans="2:7" ht="15.75" thickBot="1">
      <c r="B185" s="170"/>
      <c r="C185" s="212" t="s">
        <v>43</v>
      </c>
      <c r="D185" s="213"/>
      <c r="E185" s="214">
        <f>[3]Summary!$D$51</f>
        <v>0.12</v>
      </c>
      <c r="F185" s="215">
        <f>F184*E185</f>
        <v>46319.423433375516</v>
      </c>
      <c r="G185" s="173"/>
    </row>
    <row r="186" spans="2:7" ht="15.75" thickTop="1">
      <c r="B186" s="170"/>
      <c r="C186" s="190" t="s">
        <v>46</v>
      </c>
      <c r="D186" s="190"/>
      <c r="E186" s="190"/>
      <c r="F186" s="216">
        <f>SUM(F184:F185)</f>
        <v>432314.61871150485</v>
      </c>
      <c r="G186" s="173"/>
    </row>
    <row r="187" spans="2:7">
      <c r="B187" s="170"/>
      <c r="C187" s="190" t="s">
        <v>48</v>
      </c>
      <c r="D187" s="189"/>
      <c r="E187" s="191">
        <f>[3]CAF!$BC$27</f>
        <v>5.4121725731895332E-2</v>
      </c>
      <c r="F187" s="216">
        <f>F186+(F186*E187)</f>
        <v>455712.23193529784</v>
      </c>
      <c r="G187" s="173"/>
    </row>
    <row r="188" spans="2:7" ht="15.75" thickBot="1">
      <c r="B188" s="170"/>
      <c r="C188" s="190" t="s">
        <v>103</v>
      </c>
      <c r="D188" s="189"/>
      <c r="E188" s="191">
        <v>2.6800000000000001E-2</v>
      </c>
      <c r="F188" s="217">
        <f>F187*(E188+1)</f>
        <v>467925.31975116377</v>
      </c>
      <c r="G188" s="173"/>
    </row>
    <row r="189" spans="2:7" ht="15.75" thickBot="1">
      <c r="B189" s="170"/>
      <c r="C189" s="218" t="s">
        <v>53</v>
      </c>
      <c r="D189" s="189"/>
      <c r="E189" s="189"/>
      <c r="F189" s="219">
        <f>F188/12</f>
        <v>38993.776645930317</v>
      </c>
      <c r="G189" s="173"/>
    </row>
    <row r="190" spans="2:7" ht="7.5" customHeight="1" thickBot="1">
      <c r="B190" s="220"/>
      <c r="C190" s="221"/>
      <c r="D190" s="222"/>
      <c r="E190" s="222"/>
      <c r="F190" s="223"/>
      <c r="G190" s="224"/>
    </row>
    <row r="191" spans="2:7" ht="15.75" thickBot="1"/>
    <row r="192" spans="2:7">
      <c r="B192" s="164"/>
      <c r="C192" s="165"/>
      <c r="D192" s="723" t="s">
        <v>25</v>
      </c>
      <c r="E192" s="723"/>
      <c r="F192" s="165"/>
      <c r="G192" s="166"/>
    </row>
    <row r="193" spans="2:7">
      <c r="B193" s="170"/>
      <c r="C193" s="171"/>
      <c r="D193" s="172" t="s">
        <v>11</v>
      </c>
      <c r="E193" s="172" t="s">
        <v>12</v>
      </c>
      <c r="F193" s="172" t="s">
        <v>13</v>
      </c>
      <c r="G193" s="173"/>
    </row>
    <row r="194" spans="2:7">
      <c r="B194" s="170"/>
      <c r="C194" s="178" t="s">
        <v>15</v>
      </c>
      <c r="D194" s="179">
        <f>[3]Summary!$D$3</f>
        <v>59445.949894732272</v>
      </c>
      <c r="E194" s="180">
        <f>K27</f>
        <v>0.32</v>
      </c>
      <c r="F194" s="179">
        <f>D194*E194</f>
        <v>19022.703966314326</v>
      </c>
      <c r="G194" s="173"/>
    </row>
    <row r="195" spans="2:7">
      <c r="B195" s="170"/>
      <c r="C195" s="178" t="s">
        <v>17</v>
      </c>
      <c r="D195" s="179">
        <f>[3]Summary!$D$4</f>
        <v>54148.47660227208</v>
      </c>
      <c r="E195" s="180">
        <f>L27</f>
        <v>0.82</v>
      </c>
      <c r="F195" s="179">
        <f>D195*E195</f>
        <v>44401.750813863102</v>
      </c>
      <c r="G195" s="173"/>
    </row>
    <row r="196" spans="2:7">
      <c r="B196" s="170"/>
      <c r="C196" s="178" t="s">
        <v>19</v>
      </c>
      <c r="D196" s="320">
        <f>S7</f>
        <v>36813</v>
      </c>
      <c r="E196" s="180">
        <f>M27</f>
        <v>5.5</v>
      </c>
      <c r="F196" s="179">
        <f>D196*E196</f>
        <v>202471.5</v>
      </c>
      <c r="G196" s="173"/>
    </row>
    <row r="197" spans="2:7">
      <c r="B197" s="170"/>
      <c r="C197" s="178" t="s">
        <v>21</v>
      </c>
      <c r="D197" s="179">
        <f>[3]Summary!$D$6</f>
        <v>31960.232260837322</v>
      </c>
      <c r="E197" s="180">
        <f>N27</f>
        <v>0.18</v>
      </c>
      <c r="F197" s="179">
        <f>D197*E197</f>
        <v>5752.8418069507179</v>
      </c>
      <c r="G197" s="173"/>
    </row>
    <row r="198" spans="2:7">
      <c r="B198" s="170"/>
      <c r="C198" s="178"/>
      <c r="D198" s="183"/>
      <c r="E198" s="184"/>
      <c r="F198" s="183"/>
      <c r="G198" s="173"/>
    </row>
    <row r="199" spans="2:7">
      <c r="B199" s="170"/>
      <c r="C199" s="185" t="s">
        <v>24</v>
      </c>
      <c r="D199" s="185"/>
      <c r="E199" s="186">
        <f>SUM(E194:E197)</f>
        <v>6.8199999999999994</v>
      </c>
      <c r="F199" s="187">
        <f>SUM(F194:F197)</f>
        <v>271648.79658712819</v>
      </c>
      <c r="G199" s="173"/>
    </row>
    <row r="200" spans="2:7">
      <c r="B200" s="170"/>
      <c r="C200" s="189"/>
      <c r="D200" s="189"/>
      <c r="E200" s="189"/>
      <c r="F200" s="189"/>
      <c r="G200" s="173"/>
    </row>
    <row r="201" spans="2:7">
      <c r="B201" s="170"/>
      <c r="C201" s="190" t="s">
        <v>27</v>
      </c>
      <c r="D201" s="189"/>
      <c r="E201" s="191">
        <f>[3]Summary!$C$50</f>
        <v>0.21120948717799651</v>
      </c>
      <c r="F201" s="192">
        <f>F199*E201</f>
        <v>57374.803019687235</v>
      </c>
      <c r="G201" s="173"/>
    </row>
    <row r="202" spans="2:7">
      <c r="B202" s="170"/>
      <c r="C202" s="189"/>
      <c r="D202" s="189"/>
      <c r="E202" s="189"/>
      <c r="F202" s="193"/>
      <c r="G202" s="173"/>
    </row>
    <row r="203" spans="2:7">
      <c r="B203" s="170"/>
      <c r="C203" s="185" t="s">
        <v>30</v>
      </c>
      <c r="D203" s="194"/>
      <c r="E203" s="194"/>
      <c r="F203" s="195">
        <f>F199+F201</f>
        <v>329023.59960681543</v>
      </c>
      <c r="G203" s="173"/>
    </row>
    <row r="204" spans="2:7">
      <c r="B204" s="170"/>
      <c r="C204" s="178"/>
      <c r="D204" s="189"/>
      <c r="E204" s="189"/>
      <c r="F204" s="192"/>
      <c r="G204" s="173"/>
    </row>
    <row r="205" spans="2:7">
      <c r="B205" s="170"/>
      <c r="C205" s="190" t="s">
        <v>33</v>
      </c>
      <c r="D205" s="189"/>
      <c r="E205" s="196">
        <f>$S$10</f>
        <v>6660.0522057504313</v>
      </c>
      <c r="F205" s="197">
        <f t="shared" ref="F205:F210" si="8">E205*$E$199</f>
        <v>45421.556043217941</v>
      </c>
      <c r="G205" s="173"/>
    </row>
    <row r="206" spans="2:7">
      <c r="B206" s="170"/>
      <c r="C206" s="190" t="s">
        <v>73</v>
      </c>
      <c r="D206" s="189"/>
      <c r="E206" s="196">
        <f>$S$11</f>
        <v>3250</v>
      </c>
      <c r="F206" s="197">
        <f t="shared" si="8"/>
        <v>22164.999999999996</v>
      </c>
      <c r="G206" s="173"/>
    </row>
    <row r="207" spans="2:7">
      <c r="B207" s="170"/>
      <c r="C207" s="190" t="s">
        <v>34</v>
      </c>
      <c r="D207" s="189"/>
      <c r="E207" s="196">
        <f>$S$12</f>
        <v>850</v>
      </c>
      <c r="F207" s="197">
        <f t="shared" si="8"/>
        <v>5796.9999999999991</v>
      </c>
      <c r="G207" s="173"/>
    </row>
    <row r="208" spans="2:7">
      <c r="B208" s="170"/>
      <c r="C208" s="190" t="s">
        <v>35</v>
      </c>
      <c r="D208" s="189"/>
      <c r="E208" s="196">
        <f>$S$13</f>
        <v>400</v>
      </c>
      <c r="F208" s="197">
        <f t="shared" si="8"/>
        <v>2727.9999999999995</v>
      </c>
      <c r="G208" s="173"/>
    </row>
    <row r="209" spans="2:7">
      <c r="B209" s="170"/>
      <c r="C209" s="190" t="s">
        <v>36</v>
      </c>
      <c r="D209" s="189"/>
      <c r="E209" s="196">
        <f>$S$14</f>
        <v>1500</v>
      </c>
      <c r="F209" s="197">
        <f t="shared" si="8"/>
        <v>10230</v>
      </c>
      <c r="G209" s="173"/>
    </row>
    <row r="210" spans="2:7">
      <c r="B210" s="170"/>
      <c r="C210" s="190" t="s">
        <v>37</v>
      </c>
      <c r="D210" s="189"/>
      <c r="E210" s="196">
        <f>$S$15</f>
        <v>1200</v>
      </c>
      <c r="F210" s="197">
        <f t="shared" si="8"/>
        <v>8183.9999999999991</v>
      </c>
      <c r="G210" s="173"/>
    </row>
    <row r="211" spans="2:7">
      <c r="B211" s="170"/>
      <c r="C211" s="185" t="s">
        <v>40</v>
      </c>
      <c r="D211" s="194"/>
      <c r="E211" s="194"/>
      <c r="F211" s="211">
        <f>SUM(F203:F210)</f>
        <v>423549.15565003338</v>
      </c>
      <c r="G211" s="173"/>
    </row>
    <row r="212" spans="2:7" ht="15.75" thickBot="1">
      <c r="B212" s="170"/>
      <c r="C212" s="212" t="s">
        <v>43</v>
      </c>
      <c r="D212" s="213"/>
      <c r="E212" s="214">
        <f>[3]Summary!$D$51</f>
        <v>0.12</v>
      </c>
      <c r="F212" s="215">
        <f>F211*E212</f>
        <v>50825.898678004007</v>
      </c>
      <c r="G212" s="173"/>
    </row>
    <row r="213" spans="2:7" ht="15.75" thickTop="1">
      <c r="B213" s="170"/>
      <c r="C213" s="190" t="s">
        <v>46</v>
      </c>
      <c r="D213" s="190"/>
      <c r="E213" s="190"/>
      <c r="F213" s="216">
        <f>SUM(F211:F212)</f>
        <v>474375.05432803737</v>
      </c>
      <c r="G213" s="173"/>
    </row>
    <row r="214" spans="2:7">
      <c r="B214" s="170"/>
      <c r="C214" s="190" t="s">
        <v>48</v>
      </c>
      <c r="D214" s="189"/>
      <c r="E214" s="191">
        <f>[3]CAF!$BC$27</f>
        <v>5.4121725731895332E-2</v>
      </c>
      <c r="F214" s="216">
        <f>F213+(F213*E214)</f>
        <v>500049.05091243237</v>
      </c>
      <c r="G214" s="173"/>
    </row>
    <row r="215" spans="2:7" ht="15.75" thickBot="1">
      <c r="B215" s="170"/>
      <c r="C215" s="190" t="s">
        <v>103</v>
      </c>
      <c r="D215" s="189"/>
      <c r="E215" s="191">
        <v>2.6800000000000001E-2</v>
      </c>
      <c r="F215" s="217">
        <f>F214*(E215+1)</f>
        <v>513450.36547688552</v>
      </c>
      <c r="G215" s="173"/>
    </row>
    <row r="216" spans="2:7" ht="15.75" thickBot="1">
      <c r="B216" s="170"/>
      <c r="C216" s="218" t="s">
        <v>53</v>
      </c>
      <c r="D216" s="189"/>
      <c r="E216" s="189"/>
      <c r="F216" s="219">
        <f>F215/12</f>
        <v>42787.530456407127</v>
      </c>
      <c r="G216" s="173"/>
    </row>
    <row r="217" spans="2:7" ht="7.5" customHeight="1" thickBot="1">
      <c r="B217" s="220"/>
      <c r="C217" s="221"/>
      <c r="D217" s="222"/>
      <c r="E217" s="222"/>
      <c r="F217" s="223"/>
      <c r="G217" s="224"/>
    </row>
    <row r="218" spans="2:7" ht="15.75" thickBot="1"/>
    <row r="219" spans="2:7">
      <c r="B219" s="164"/>
      <c r="C219" s="165"/>
      <c r="D219" s="723" t="s">
        <v>26</v>
      </c>
      <c r="E219" s="723"/>
      <c r="F219" s="165"/>
      <c r="G219" s="166"/>
    </row>
    <row r="220" spans="2:7">
      <c r="B220" s="170"/>
      <c r="C220" s="171"/>
      <c r="D220" s="172" t="s">
        <v>11</v>
      </c>
      <c r="E220" s="172" t="s">
        <v>12</v>
      </c>
      <c r="F220" s="172" t="s">
        <v>13</v>
      </c>
      <c r="G220" s="173"/>
    </row>
    <row r="221" spans="2:7">
      <c r="B221" s="170"/>
      <c r="C221" s="178" t="s">
        <v>15</v>
      </c>
      <c r="D221" s="179">
        <f>[3]Summary!$D$3</f>
        <v>59445.949894732272</v>
      </c>
      <c r="E221" s="180">
        <f>K28</f>
        <v>0.35</v>
      </c>
      <c r="F221" s="179">
        <f>D221*E221</f>
        <v>20806.082463156294</v>
      </c>
      <c r="G221" s="173"/>
    </row>
    <row r="222" spans="2:7">
      <c r="B222" s="170"/>
      <c r="C222" s="178" t="s">
        <v>17</v>
      </c>
      <c r="D222" s="179">
        <f>[3]Summary!$D$4</f>
        <v>54148.47660227208</v>
      </c>
      <c r="E222" s="180">
        <f>L28</f>
        <v>0.9</v>
      </c>
      <c r="F222" s="179">
        <f>D222*E222</f>
        <v>48733.628942044874</v>
      </c>
      <c r="G222" s="173"/>
    </row>
    <row r="223" spans="2:7">
      <c r="B223" s="170"/>
      <c r="C223" s="178" t="s">
        <v>19</v>
      </c>
      <c r="D223" s="320">
        <f>S7</f>
        <v>36813</v>
      </c>
      <c r="E223" s="180">
        <f>M28</f>
        <v>6</v>
      </c>
      <c r="F223" s="179">
        <f>D223*E223</f>
        <v>220878</v>
      </c>
      <c r="G223" s="173"/>
    </row>
    <row r="224" spans="2:7">
      <c r="B224" s="170"/>
      <c r="C224" s="178" t="s">
        <v>21</v>
      </c>
      <c r="D224" s="179">
        <f>[3]Summary!$D$6</f>
        <v>31960.232260837322</v>
      </c>
      <c r="E224" s="180">
        <f>N28</f>
        <v>0.2</v>
      </c>
      <c r="F224" s="179">
        <f>D224*E224</f>
        <v>6392.0464521674648</v>
      </c>
      <c r="G224" s="173"/>
    </row>
    <row r="225" spans="2:7">
      <c r="B225" s="170"/>
      <c r="C225" s="178"/>
      <c r="D225" s="183"/>
      <c r="E225" s="184"/>
      <c r="F225" s="183"/>
      <c r="G225" s="173"/>
    </row>
    <row r="226" spans="2:7">
      <c r="B226" s="170"/>
      <c r="C226" s="185" t="s">
        <v>24</v>
      </c>
      <c r="D226" s="185"/>
      <c r="E226" s="186">
        <f>SUM(E221:E224)</f>
        <v>7.45</v>
      </c>
      <c r="F226" s="187">
        <f>SUM(F221:F224)</f>
        <v>296809.75785736862</v>
      </c>
      <c r="G226" s="173"/>
    </row>
    <row r="227" spans="2:7">
      <c r="B227" s="170"/>
      <c r="C227" s="189"/>
      <c r="D227" s="189"/>
      <c r="E227" s="189"/>
      <c r="F227" s="189"/>
      <c r="G227" s="173"/>
    </row>
    <row r="228" spans="2:7">
      <c r="B228" s="170"/>
      <c r="C228" s="190" t="s">
        <v>27</v>
      </c>
      <c r="D228" s="189"/>
      <c r="E228" s="191">
        <f>[3]Summary!$C$50</f>
        <v>0.21120948717799651</v>
      </c>
      <c r="F228" s="192">
        <f>F226*E228</f>
        <v>62689.036746480146</v>
      </c>
      <c r="G228" s="173"/>
    </row>
    <row r="229" spans="2:7">
      <c r="B229" s="170"/>
      <c r="C229" s="189"/>
      <c r="D229" s="189"/>
      <c r="E229" s="189"/>
      <c r="F229" s="193"/>
      <c r="G229" s="173"/>
    </row>
    <row r="230" spans="2:7">
      <c r="B230" s="170"/>
      <c r="C230" s="185" t="s">
        <v>30</v>
      </c>
      <c r="D230" s="194"/>
      <c r="E230" s="194"/>
      <c r="F230" s="195">
        <f>F226+F228</f>
        <v>359498.79460384877</v>
      </c>
      <c r="G230" s="173"/>
    </row>
    <row r="231" spans="2:7">
      <c r="B231" s="170"/>
      <c r="C231" s="178"/>
      <c r="D231" s="189"/>
      <c r="E231" s="189"/>
      <c r="F231" s="192"/>
      <c r="G231" s="173"/>
    </row>
    <row r="232" spans="2:7">
      <c r="B232" s="170"/>
      <c r="C232" s="190" t="s">
        <v>33</v>
      </c>
      <c r="D232" s="189"/>
      <c r="E232" s="196">
        <f>$S$10</f>
        <v>6660.0522057504313</v>
      </c>
      <c r="F232" s="197">
        <f t="shared" ref="F232:F237" si="9">E232*$E$226</f>
        <v>49617.388932840717</v>
      </c>
      <c r="G232" s="173"/>
    </row>
    <row r="233" spans="2:7">
      <c r="B233" s="170"/>
      <c r="C233" s="190" t="s">
        <v>73</v>
      </c>
      <c r="D233" s="189"/>
      <c r="E233" s="196">
        <f>$S$11</f>
        <v>3250</v>
      </c>
      <c r="F233" s="197">
        <f t="shared" si="9"/>
        <v>24212.5</v>
      </c>
      <c r="G233" s="173"/>
    </row>
    <row r="234" spans="2:7">
      <c r="B234" s="170"/>
      <c r="C234" s="190" t="s">
        <v>34</v>
      </c>
      <c r="D234" s="189"/>
      <c r="E234" s="196">
        <f>$S$12</f>
        <v>850</v>
      </c>
      <c r="F234" s="197">
        <f t="shared" si="9"/>
        <v>6332.5</v>
      </c>
      <c r="G234" s="173"/>
    </row>
    <row r="235" spans="2:7">
      <c r="B235" s="170"/>
      <c r="C235" s="190" t="s">
        <v>35</v>
      </c>
      <c r="D235" s="189"/>
      <c r="E235" s="196">
        <f>$S$13</f>
        <v>400</v>
      </c>
      <c r="F235" s="197">
        <f t="shared" si="9"/>
        <v>2980</v>
      </c>
      <c r="G235" s="173"/>
    </row>
    <row r="236" spans="2:7">
      <c r="B236" s="170"/>
      <c r="C236" s="190" t="s">
        <v>36</v>
      </c>
      <c r="D236" s="189"/>
      <c r="E236" s="196">
        <f>$S$14</f>
        <v>1500</v>
      </c>
      <c r="F236" s="197">
        <f t="shared" si="9"/>
        <v>11175</v>
      </c>
      <c r="G236" s="173"/>
    </row>
    <row r="237" spans="2:7">
      <c r="B237" s="170"/>
      <c r="C237" s="190" t="s">
        <v>37</v>
      </c>
      <c r="D237" s="189"/>
      <c r="E237" s="196">
        <f>$S$15</f>
        <v>1200</v>
      </c>
      <c r="F237" s="197">
        <f t="shared" si="9"/>
        <v>8940</v>
      </c>
      <c r="G237" s="173"/>
    </row>
    <row r="238" spans="2:7">
      <c r="B238" s="170"/>
      <c r="C238" s="185" t="s">
        <v>40</v>
      </c>
      <c r="D238" s="194"/>
      <c r="E238" s="194"/>
      <c r="F238" s="211">
        <f>SUM(F230:F237)</f>
        <v>462756.1835366895</v>
      </c>
      <c r="G238" s="173"/>
    </row>
    <row r="239" spans="2:7" ht="15.75" thickBot="1">
      <c r="B239" s="170"/>
      <c r="C239" s="212" t="s">
        <v>43</v>
      </c>
      <c r="D239" s="213"/>
      <c r="E239" s="214">
        <f>[3]Summary!$D$51</f>
        <v>0.12</v>
      </c>
      <c r="F239" s="215">
        <f>F238*E239</f>
        <v>55530.742024402738</v>
      </c>
      <c r="G239" s="173"/>
    </row>
    <row r="240" spans="2:7" ht="15.75" thickTop="1">
      <c r="B240" s="170"/>
      <c r="C240" s="190" t="s">
        <v>46</v>
      </c>
      <c r="D240" s="190"/>
      <c r="E240" s="190"/>
      <c r="F240" s="216">
        <f>SUM(F238:F239)</f>
        <v>518286.92556109221</v>
      </c>
      <c r="G240" s="173"/>
    </row>
    <row r="241" spans="2:7">
      <c r="B241" s="170"/>
      <c r="C241" s="190" t="s">
        <v>48</v>
      </c>
      <c r="D241" s="189"/>
      <c r="E241" s="191">
        <f>[3]CAF!$BC$27</f>
        <v>5.4121725731895332E-2</v>
      </c>
      <c r="F241" s="216">
        <f>F240+(F240*E241)</f>
        <v>546337.50839673693</v>
      </c>
      <c r="G241" s="173"/>
    </row>
    <row r="242" spans="2:7" ht="15.75" thickBot="1">
      <c r="B242" s="170"/>
      <c r="C242" s="190" t="s">
        <v>103</v>
      </c>
      <c r="D242" s="189"/>
      <c r="E242" s="191">
        <v>2.6800000000000001E-2</v>
      </c>
      <c r="F242" s="217">
        <f>F241*(E242+1)</f>
        <v>560979.35362176946</v>
      </c>
      <c r="G242" s="173"/>
    </row>
    <row r="243" spans="2:7" ht="15.75" thickBot="1">
      <c r="B243" s="170"/>
      <c r="C243" s="218" t="s">
        <v>53</v>
      </c>
      <c r="D243" s="189"/>
      <c r="E243" s="189"/>
      <c r="F243" s="219">
        <f>F242/12</f>
        <v>46748.279468480789</v>
      </c>
      <c r="G243" s="173"/>
    </row>
    <row r="244" spans="2:7" ht="7.5" customHeight="1" thickBot="1">
      <c r="B244" s="220"/>
      <c r="C244" s="221"/>
      <c r="D244" s="222"/>
      <c r="E244" s="222"/>
      <c r="F244" s="223"/>
      <c r="G244" s="224"/>
    </row>
    <row r="245" spans="2:7" ht="15.75" thickBot="1"/>
    <row r="246" spans="2:7">
      <c r="B246" s="164"/>
      <c r="C246" s="165"/>
      <c r="D246" s="723" t="s">
        <v>28</v>
      </c>
      <c r="E246" s="723"/>
      <c r="F246" s="165"/>
      <c r="G246" s="166"/>
    </row>
    <row r="247" spans="2:7">
      <c r="B247" s="170"/>
      <c r="C247" s="171"/>
      <c r="D247" s="172" t="s">
        <v>11</v>
      </c>
      <c r="E247" s="172" t="s">
        <v>12</v>
      </c>
      <c r="F247" s="172" t="s">
        <v>13</v>
      </c>
      <c r="G247" s="173"/>
    </row>
    <row r="248" spans="2:7">
      <c r="B248" s="170"/>
      <c r="C248" s="178" t="s">
        <v>15</v>
      </c>
      <c r="D248" s="179">
        <f>[3]Summary!$D$3</f>
        <v>59445.949894732272</v>
      </c>
      <c r="E248" s="180">
        <f>K29</f>
        <v>0.38</v>
      </c>
      <c r="F248" s="179">
        <f>D248*E248</f>
        <v>22589.460959998265</v>
      </c>
      <c r="G248" s="173"/>
    </row>
    <row r="249" spans="2:7">
      <c r="B249" s="170"/>
      <c r="C249" s="178" t="s">
        <v>17</v>
      </c>
      <c r="D249" s="179">
        <f>[3]Summary!$D$4</f>
        <v>54148.47660227208</v>
      </c>
      <c r="E249" s="180">
        <f>L29</f>
        <v>1</v>
      </c>
      <c r="F249" s="179">
        <f>D249*E249</f>
        <v>54148.47660227208</v>
      </c>
      <c r="G249" s="173"/>
    </row>
    <row r="250" spans="2:7">
      <c r="B250" s="170"/>
      <c r="C250" s="178" t="s">
        <v>19</v>
      </c>
      <c r="D250" s="320">
        <f>S7</f>
        <v>36813</v>
      </c>
      <c r="E250" s="180">
        <f>M29</f>
        <v>6.5</v>
      </c>
      <c r="F250" s="179">
        <f>D250*E250</f>
        <v>239284.5</v>
      </c>
      <c r="G250" s="173"/>
    </row>
    <row r="251" spans="2:7">
      <c r="B251" s="170"/>
      <c r="C251" s="178" t="s">
        <v>21</v>
      </c>
      <c r="D251" s="179">
        <f>[3]Summary!$D$6</f>
        <v>31960.232260837322</v>
      </c>
      <c r="E251" s="180">
        <f>N29</f>
        <v>0.24</v>
      </c>
      <c r="F251" s="179">
        <f>D251*E251</f>
        <v>7670.4557426009569</v>
      </c>
      <c r="G251" s="173"/>
    </row>
    <row r="252" spans="2:7">
      <c r="B252" s="170"/>
      <c r="C252" s="178"/>
      <c r="D252" s="183"/>
      <c r="E252" s="184"/>
      <c r="F252" s="183"/>
      <c r="G252" s="173"/>
    </row>
    <row r="253" spans="2:7">
      <c r="B253" s="170"/>
      <c r="C253" s="185" t="s">
        <v>24</v>
      </c>
      <c r="D253" s="185"/>
      <c r="E253" s="186">
        <f>SUM(E248:E251)</f>
        <v>8.1199999999999992</v>
      </c>
      <c r="F253" s="187">
        <f>SUM(F248:F251)</f>
        <v>323692.89330487128</v>
      </c>
      <c r="G253" s="173"/>
    </row>
    <row r="254" spans="2:7">
      <c r="B254" s="170"/>
      <c r="C254" s="189"/>
      <c r="D254" s="189"/>
      <c r="E254" s="189"/>
      <c r="F254" s="189"/>
      <c r="G254" s="173"/>
    </row>
    <row r="255" spans="2:7">
      <c r="B255" s="170"/>
      <c r="C255" s="190" t="s">
        <v>27</v>
      </c>
      <c r="D255" s="189"/>
      <c r="E255" s="191">
        <f>[3]Summary!$C$50</f>
        <v>0.21120948717799651</v>
      </c>
      <c r="F255" s="192">
        <f>F253*E255</f>
        <v>68367.009998083799</v>
      </c>
      <c r="G255" s="173"/>
    </row>
    <row r="256" spans="2:7">
      <c r="B256" s="170"/>
      <c r="C256" s="189"/>
      <c r="D256" s="189"/>
      <c r="E256" s="189"/>
      <c r="F256" s="193"/>
      <c r="G256" s="173"/>
    </row>
    <row r="257" spans="2:7">
      <c r="B257" s="170"/>
      <c r="C257" s="185" t="s">
        <v>30</v>
      </c>
      <c r="D257" s="194"/>
      <c r="E257" s="194"/>
      <c r="F257" s="195">
        <f>F253+F255</f>
        <v>392059.90330295509</v>
      </c>
      <c r="G257" s="173"/>
    </row>
    <row r="258" spans="2:7">
      <c r="B258" s="170"/>
      <c r="C258" s="178"/>
      <c r="D258" s="189"/>
      <c r="E258" s="189"/>
      <c r="F258" s="192"/>
      <c r="G258" s="173"/>
    </row>
    <row r="259" spans="2:7">
      <c r="B259" s="170"/>
      <c r="C259" s="190" t="s">
        <v>33</v>
      </c>
      <c r="D259" s="189"/>
      <c r="E259" s="196">
        <f>$S$10</f>
        <v>6660.0522057504313</v>
      </c>
      <c r="F259" s="197">
        <f t="shared" ref="F259:F264" si="10">E259*$E$253</f>
        <v>54079.623910693495</v>
      </c>
      <c r="G259" s="173"/>
    </row>
    <row r="260" spans="2:7">
      <c r="B260" s="170"/>
      <c r="C260" s="190" t="s">
        <v>73</v>
      </c>
      <c r="D260" s="189"/>
      <c r="E260" s="196">
        <f>$S$11</f>
        <v>3250</v>
      </c>
      <c r="F260" s="197">
        <f t="shared" si="10"/>
        <v>26389.999999999996</v>
      </c>
      <c r="G260" s="173"/>
    </row>
    <row r="261" spans="2:7">
      <c r="B261" s="170"/>
      <c r="C261" s="190" t="s">
        <v>34</v>
      </c>
      <c r="D261" s="189"/>
      <c r="E261" s="196">
        <f>$S$12</f>
        <v>850</v>
      </c>
      <c r="F261" s="197">
        <f t="shared" si="10"/>
        <v>6901.9999999999991</v>
      </c>
      <c r="G261" s="173"/>
    </row>
    <row r="262" spans="2:7">
      <c r="B262" s="170"/>
      <c r="C262" s="190" t="s">
        <v>35</v>
      </c>
      <c r="D262" s="189"/>
      <c r="E262" s="196">
        <f>$S$13</f>
        <v>400</v>
      </c>
      <c r="F262" s="197">
        <f t="shared" si="10"/>
        <v>3247.9999999999995</v>
      </c>
      <c r="G262" s="173"/>
    </row>
    <row r="263" spans="2:7">
      <c r="B263" s="170"/>
      <c r="C263" s="190" t="s">
        <v>36</v>
      </c>
      <c r="D263" s="189"/>
      <c r="E263" s="196">
        <f>$S$14</f>
        <v>1500</v>
      </c>
      <c r="F263" s="197">
        <f t="shared" si="10"/>
        <v>12179.999999999998</v>
      </c>
      <c r="G263" s="173"/>
    </row>
    <row r="264" spans="2:7">
      <c r="B264" s="170"/>
      <c r="C264" s="190" t="s">
        <v>37</v>
      </c>
      <c r="D264" s="189"/>
      <c r="E264" s="196">
        <f>$S$15</f>
        <v>1200</v>
      </c>
      <c r="F264" s="197">
        <f t="shared" si="10"/>
        <v>9743.9999999999982</v>
      </c>
      <c r="G264" s="173"/>
    </row>
    <row r="265" spans="2:7">
      <c r="B265" s="170"/>
      <c r="C265" s="185" t="s">
        <v>40</v>
      </c>
      <c r="D265" s="194"/>
      <c r="E265" s="194"/>
      <c r="F265" s="211">
        <f>SUM(F257:F264)</f>
        <v>504603.5272136486</v>
      </c>
      <c r="G265" s="173"/>
    </row>
    <row r="266" spans="2:7" ht="15.75" thickBot="1">
      <c r="B266" s="170"/>
      <c r="C266" s="212" t="s">
        <v>43</v>
      </c>
      <c r="D266" s="213"/>
      <c r="E266" s="214">
        <f>[3]Summary!$D$51</f>
        <v>0.12</v>
      </c>
      <c r="F266" s="215">
        <f>F265*E266</f>
        <v>60552.42326563783</v>
      </c>
      <c r="G266" s="173"/>
    </row>
    <row r="267" spans="2:7" ht="15.75" thickTop="1">
      <c r="B267" s="170"/>
      <c r="C267" s="190" t="s">
        <v>46</v>
      </c>
      <c r="D267" s="190"/>
      <c r="E267" s="190"/>
      <c r="F267" s="216">
        <f>SUM(F265:F266)</f>
        <v>565155.95047928649</v>
      </c>
      <c r="G267" s="173"/>
    </row>
    <row r="268" spans="2:7">
      <c r="B268" s="170"/>
      <c r="C268" s="190" t="s">
        <v>48</v>
      </c>
      <c r="D268" s="189"/>
      <c r="E268" s="191">
        <f>[3]CAF!$BC$27</f>
        <v>5.4121725731895332E-2</v>
      </c>
      <c r="F268" s="216">
        <f>F267+(F267*E268)</f>
        <v>595743.16582687502</v>
      </c>
      <c r="G268" s="173"/>
    </row>
    <row r="269" spans="2:7" ht="15.75" thickBot="1">
      <c r="B269" s="170"/>
      <c r="C269" s="190" t="s">
        <v>103</v>
      </c>
      <c r="D269" s="189"/>
      <c r="E269" s="191">
        <v>2.6800000000000001E-2</v>
      </c>
      <c r="F269" s="217">
        <f>F268*(E269+1)</f>
        <v>611709.0826710352</v>
      </c>
      <c r="G269" s="173"/>
    </row>
    <row r="270" spans="2:7" ht="15.75" thickBot="1">
      <c r="B270" s="170"/>
      <c r="C270" s="218" t="s">
        <v>53</v>
      </c>
      <c r="D270" s="189"/>
      <c r="E270" s="189"/>
      <c r="F270" s="219">
        <f>F269/12</f>
        <v>50975.756889252931</v>
      </c>
      <c r="G270" s="173"/>
    </row>
    <row r="271" spans="2:7" ht="6.75" customHeight="1" thickBot="1">
      <c r="B271" s="220"/>
      <c r="C271" s="221"/>
      <c r="D271" s="222"/>
      <c r="E271" s="222"/>
      <c r="F271" s="223"/>
      <c r="G271" s="224"/>
    </row>
    <row r="272" spans="2:7" ht="15.75" thickBot="1"/>
    <row r="273" spans="2:7">
      <c r="B273" s="164"/>
      <c r="C273" s="165"/>
      <c r="D273" s="723" t="s">
        <v>29</v>
      </c>
      <c r="E273" s="723"/>
      <c r="F273" s="165"/>
      <c r="G273" s="166"/>
    </row>
    <row r="274" spans="2:7">
      <c r="B274" s="170"/>
      <c r="C274" s="171"/>
      <c r="D274" s="172" t="s">
        <v>11</v>
      </c>
      <c r="E274" s="172" t="s">
        <v>12</v>
      </c>
      <c r="F274" s="172" t="s">
        <v>13</v>
      </c>
      <c r="G274" s="173"/>
    </row>
    <row r="275" spans="2:7">
      <c r="B275" s="170"/>
      <c r="C275" s="178" t="s">
        <v>15</v>
      </c>
      <c r="D275" s="179">
        <f>[3]Summary!$D$3</f>
        <v>59445.949894732272</v>
      </c>
      <c r="E275" s="180">
        <f>K30</f>
        <v>0.41</v>
      </c>
      <c r="F275" s="179">
        <f>D275*E275</f>
        <v>24372.839456840229</v>
      </c>
      <c r="G275" s="173"/>
    </row>
    <row r="276" spans="2:7">
      <c r="B276" s="170"/>
      <c r="C276" s="178" t="s">
        <v>17</v>
      </c>
      <c r="D276" s="179">
        <f>[3]Summary!$D$4</f>
        <v>54148.47660227208</v>
      </c>
      <c r="E276" s="180">
        <f>L30</f>
        <v>1.08</v>
      </c>
      <c r="F276" s="179">
        <f>D276*E276</f>
        <v>58480.354730453852</v>
      </c>
      <c r="G276" s="173"/>
    </row>
    <row r="277" spans="2:7">
      <c r="B277" s="170"/>
      <c r="C277" s="178" t="s">
        <v>19</v>
      </c>
      <c r="D277" s="320">
        <f>S7</f>
        <v>36813</v>
      </c>
      <c r="E277" s="180">
        <f>M30</f>
        <v>7</v>
      </c>
      <c r="F277" s="179">
        <f>D277*E277</f>
        <v>257691</v>
      </c>
      <c r="G277" s="173"/>
    </row>
    <row r="278" spans="2:7">
      <c r="B278" s="170"/>
      <c r="C278" s="178" t="s">
        <v>21</v>
      </c>
      <c r="D278" s="179">
        <f>[3]Summary!$D$6</f>
        <v>31960.232260837322</v>
      </c>
      <c r="E278" s="180">
        <f>N30</f>
        <v>0.26</v>
      </c>
      <c r="F278" s="179">
        <f>D278*E278</f>
        <v>8309.6603878177048</v>
      </c>
      <c r="G278" s="173"/>
    </row>
    <row r="279" spans="2:7">
      <c r="B279" s="170"/>
      <c r="C279" s="178"/>
      <c r="D279" s="183"/>
      <c r="E279" s="184"/>
      <c r="F279" s="183"/>
      <c r="G279" s="173"/>
    </row>
    <row r="280" spans="2:7">
      <c r="B280" s="170"/>
      <c r="C280" s="185" t="s">
        <v>24</v>
      </c>
      <c r="D280" s="185"/>
      <c r="E280" s="186">
        <f>SUM(E275:E278)</f>
        <v>8.75</v>
      </c>
      <c r="F280" s="187">
        <f>SUM(F275:F278)</f>
        <v>348853.85457511182</v>
      </c>
      <c r="G280" s="173"/>
    </row>
    <row r="281" spans="2:7">
      <c r="B281" s="170"/>
      <c r="C281" s="189"/>
      <c r="D281" s="189"/>
      <c r="E281" s="189"/>
      <c r="F281" s="189"/>
      <c r="G281" s="173"/>
    </row>
    <row r="282" spans="2:7">
      <c r="B282" s="170"/>
      <c r="C282" s="190" t="s">
        <v>27</v>
      </c>
      <c r="D282" s="189"/>
      <c r="E282" s="191">
        <f>[3]Summary!$C$50</f>
        <v>0.21120948717799651</v>
      </c>
      <c r="F282" s="192">
        <f>F280*E282</f>
        <v>73681.243724876738</v>
      </c>
      <c r="G282" s="173"/>
    </row>
    <row r="283" spans="2:7">
      <c r="B283" s="170"/>
      <c r="C283" s="189"/>
      <c r="D283" s="189"/>
      <c r="E283" s="189"/>
      <c r="F283" s="193"/>
      <c r="G283" s="173"/>
    </row>
    <row r="284" spans="2:7">
      <c r="B284" s="170"/>
      <c r="C284" s="185" t="s">
        <v>30</v>
      </c>
      <c r="D284" s="194"/>
      <c r="E284" s="194"/>
      <c r="F284" s="195">
        <f>F280+F282</f>
        <v>422535.09829998855</v>
      </c>
      <c r="G284" s="173"/>
    </row>
    <row r="285" spans="2:7">
      <c r="B285" s="170"/>
      <c r="C285" s="178"/>
      <c r="D285" s="189"/>
      <c r="E285" s="189"/>
      <c r="F285" s="192"/>
      <c r="G285" s="173"/>
    </row>
    <row r="286" spans="2:7">
      <c r="B286" s="170"/>
      <c r="C286" s="190" t="s">
        <v>33</v>
      </c>
      <c r="D286" s="189"/>
      <c r="E286" s="196">
        <f>$S$10</f>
        <v>6660.0522057504313</v>
      </c>
      <c r="F286" s="197">
        <f t="shared" ref="F286:F291" si="11">E286*$E$280</f>
        <v>58275.456800316271</v>
      </c>
      <c r="G286" s="173"/>
    </row>
    <row r="287" spans="2:7">
      <c r="B287" s="170"/>
      <c r="C287" s="190" t="s">
        <v>73</v>
      </c>
      <c r="D287" s="189"/>
      <c r="E287" s="196">
        <f>$S$11</f>
        <v>3250</v>
      </c>
      <c r="F287" s="197">
        <f t="shared" si="11"/>
        <v>28437.5</v>
      </c>
      <c r="G287" s="173"/>
    </row>
    <row r="288" spans="2:7">
      <c r="B288" s="170"/>
      <c r="C288" s="190" t="s">
        <v>34</v>
      </c>
      <c r="D288" s="189"/>
      <c r="E288" s="196">
        <f>$S$12</f>
        <v>850</v>
      </c>
      <c r="F288" s="197">
        <f t="shared" si="11"/>
        <v>7437.5</v>
      </c>
      <c r="G288" s="173"/>
    </row>
    <row r="289" spans="2:7">
      <c r="B289" s="170"/>
      <c r="C289" s="190" t="s">
        <v>35</v>
      </c>
      <c r="D289" s="189"/>
      <c r="E289" s="196">
        <f>$S$13</f>
        <v>400</v>
      </c>
      <c r="F289" s="197">
        <f t="shared" si="11"/>
        <v>3500</v>
      </c>
      <c r="G289" s="173"/>
    </row>
    <row r="290" spans="2:7">
      <c r="B290" s="170"/>
      <c r="C290" s="190" t="s">
        <v>36</v>
      </c>
      <c r="D290" s="189"/>
      <c r="E290" s="196">
        <f>$S$14</f>
        <v>1500</v>
      </c>
      <c r="F290" s="197">
        <f t="shared" si="11"/>
        <v>13125</v>
      </c>
      <c r="G290" s="173"/>
    </row>
    <row r="291" spans="2:7">
      <c r="B291" s="170"/>
      <c r="C291" s="190" t="s">
        <v>37</v>
      </c>
      <c r="D291" s="189"/>
      <c r="E291" s="196">
        <f>$S$15</f>
        <v>1200</v>
      </c>
      <c r="F291" s="197">
        <f t="shared" si="11"/>
        <v>10500</v>
      </c>
      <c r="G291" s="173"/>
    </row>
    <row r="292" spans="2:7">
      <c r="B292" s="170"/>
      <c r="C292" s="185" t="s">
        <v>40</v>
      </c>
      <c r="D292" s="194"/>
      <c r="E292" s="194"/>
      <c r="F292" s="211">
        <f>SUM(F284:F291)</f>
        <v>543810.55510030477</v>
      </c>
      <c r="G292" s="173"/>
    </row>
    <row r="293" spans="2:7" ht="15.75" thickBot="1">
      <c r="B293" s="170"/>
      <c r="C293" s="212" t="s">
        <v>43</v>
      </c>
      <c r="D293" s="213"/>
      <c r="E293" s="214">
        <f>[3]Summary!$D$51</f>
        <v>0.12</v>
      </c>
      <c r="F293" s="215">
        <f>F292*E293</f>
        <v>65257.266612036568</v>
      </c>
      <c r="G293" s="173"/>
    </row>
    <row r="294" spans="2:7" ht="15.75" thickTop="1">
      <c r="B294" s="170"/>
      <c r="C294" s="190" t="s">
        <v>46</v>
      </c>
      <c r="D294" s="190"/>
      <c r="E294" s="190"/>
      <c r="F294" s="216">
        <f>SUM(F292:F293)</f>
        <v>609067.82171234139</v>
      </c>
      <c r="G294" s="173"/>
    </row>
    <row r="295" spans="2:7">
      <c r="B295" s="170"/>
      <c r="C295" s="190" t="s">
        <v>48</v>
      </c>
      <c r="D295" s="189"/>
      <c r="E295" s="191">
        <f>[3]CAF!$BC$27</f>
        <v>5.4121725731895332E-2</v>
      </c>
      <c r="F295" s="216">
        <f>F294+(F294*E295)</f>
        <v>642031.62331117969</v>
      </c>
      <c r="G295" s="173"/>
    </row>
    <row r="296" spans="2:7" ht="15.75" thickBot="1">
      <c r="B296" s="170"/>
      <c r="C296" s="190" t="s">
        <v>103</v>
      </c>
      <c r="D296" s="189"/>
      <c r="E296" s="191">
        <v>2.6800000000000001E-2</v>
      </c>
      <c r="F296" s="217">
        <f>F295*(E296+1)</f>
        <v>659238.07081591932</v>
      </c>
      <c r="G296" s="173"/>
    </row>
    <row r="297" spans="2:7" ht="15.75" thickBot="1">
      <c r="B297" s="170"/>
      <c r="C297" s="218" t="s">
        <v>53</v>
      </c>
      <c r="D297" s="189"/>
      <c r="E297" s="189"/>
      <c r="F297" s="219">
        <f>F296/12</f>
        <v>54936.505901326607</v>
      </c>
      <c r="G297" s="173"/>
    </row>
    <row r="298" spans="2:7" ht="8.25" customHeight="1" thickBot="1">
      <c r="B298" s="220"/>
      <c r="C298" s="221"/>
      <c r="D298" s="222"/>
      <c r="E298" s="222"/>
      <c r="F298" s="223"/>
      <c r="G298" s="224"/>
    </row>
    <row r="299" spans="2:7" ht="15.75" thickBot="1"/>
    <row r="300" spans="2:7">
      <c r="B300" s="164"/>
      <c r="C300" s="165"/>
      <c r="D300" s="723" t="s">
        <v>31</v>
      </c>
      <c r="E300" s="723"/>
      <c r="F300" s="165"/>
      <c r="G300" s="166"/>
    </row>
    <row r="301" spans="2:7">
      <c r="B301" s="170"/>
      <c r="C301" s="171"/>
      <c r="D301" s="172" t="s">
        <v>11</v>
      </c>
      <c r="E301" s="172" t="s">
        <v>12</v>
      </c>
      <c r="F301" s="172" t="s">
        <v>13</v>
      </c>
      <c r="G301" s="173"/>
    </row>
    <row r="302" spans="2:7">
      <c r="B302" s="170"/>
      <c r="C302" s="178" t="s">
        <v>15</v>
      </c>
      <c r="D302" s="179">
        <f>[3]Summary!$D$3</f>
        <v>59445.949894732272</v>
      </c>
      <c r="E302" s="180">
        <f>K31</f>
        <v>0.45</v>
      </c>
      <c r="F302" s="179">
        <f>D302*E302</f>
        <v>26750.677452629523</v>
      </c>
      <c r="G302" s="173"/>
    </row>
    <row r="303" spans="2:7">
      <c r="B303" s="170"/>
      <c r="C303" s="178" t="s">
        <v>17</v>
      </c>
      <c r="D303" s="179">
        <f>[3]Summary!$D$4</f>
        <v>54148.47660227208</v>
      </c>
      <c r="E303" s="180">
        <f>L31</f>
        <v>1.1499999999999999</v>
      </c>
      <c r="F303" s="179">
        <f>D303*E303</f>
        <v>62270.748092612885</v>
      </c>
      <c r="G303" s="173"/>
    </row>
    <row r="304" spans="2:7">
      <c r="B304" s="170"/>
      <c r="C304" s="178" t="s">
        <v>19</v>
      </c>
      <c r="D304" s="320">
        <f>S7</f>
        <v>36813</v>
      </c>
      <c r="E304" s="180">
        <f>M31</f>
        <v>7.5</v>
      </c>
      <c r="F304" s="179">
        <f>D304*E304</f>
        <v>276097.5</v>
      </c>
      <c r="G304" s="173"/>
    </row>
    <row r="305" spans="2:7">
      <c r="B305" s="170"/>
      <c r="C305" s="178" t="s">
        <v>21</v>
      </c>
      <c r="D305" s="179">
        <f>[3]Summary!$D$6</f>
        <v>31960.232260837322</v>
      </c>
      <c r="E305" s="180">
        <f>N31</f>
        <v>0.28999999999999998</v>
      </c>
      <c r="F305" s="179">
        <f>D305*E305</f>
        <v>9268.4673556428224</v>
      </c>
      <c r="G305" s="173"/>
    </row>
    <row r="306" spans="2:7">
      <c r="B306" s="170"/>
      <c r="C306" s="178"/>
      <c r="D306" s="183"/>
      <c r="E306" s="184"/>
      <c r="F306" s="183"/>
      <c r="G306" s="173"/>
    </row>
    <row r="307" spans="2:7">
      <c r="B307" s="170"/>
      <c r="C307" s="185" t="s">
        <v>24</v>
      </c>
      <c r="D307" s="185"/>
      <c r="E307" s="186">
        <f>SUM(E302:E305)</f>
        <v>9.3899999999999988</v>
      </c>
      <c r="F307" s="187">
        <f>SUM(F302:F305)</f>
        <v>374387.3929008852</v>
      </c>
      <c r="G307" s="173"/>
    </row>
    <row r="308" spans="2:7">
      <c r="B308" s="170"/>
      <c r="C308" s="189"/>
      <c r="D308" s="189"/>
      <c r="E308" s="189"/>
      <c r="F308" s="189"/>
      <c r="G308" s="173"/>
    </row>
    <row r="309" spans="2:7">
      <c r="B309" s="170"/>
      <c r="C309" s="190" t="s">
        <v>27</v>
      </c>
      <c r="D309" s="189"/>
      <c r="E309" s="191">
        <f>[3]Summary!$C$50</f>
        <v>0.21120948717799651</v>
      </c>
      <c r="F309" s="192">
        <f>F307*E309</f>
        <v>79074.169260503055</v>
      </c>
      <c r="G309" s="173"/>
    </row>
    <row r="310" spans="2:7">
      <c r="B310" s="170"/>
      <c r="C310" s="189"/>
      <c r="D310" s="189"/>
      <c r="E310" s="189"/>
      <c r="F310" s="193"/>
      <c r="G310" s="173"/>
    </row>
    <row r="311" spans="2:7">
      <c r="B311" s="170"/>
      <c r="C311" s="185" t="s">
        <v>30</v>
      </c>
      <c r="D311" s="194"/>
      <c r="E311" s="194"/>
      <c r="F311" s="195">
        <f>F307+F309</f>
        <v>453461.56216138822</v>
      </c>
      <c r="G311" s="173"/>
    </row>
    <row r="312" spans="2:7">
      <c r="B312" s="170"/>
      <c r="C312" s="178"/>
      <c r="D312" s="189"/>
      <c r="E312" s="189"/>
      <c r="F312" s="192"/>
      <c r="G312" s="173"/>
    </row>
    <row r="313" spans="2:7">
      <c r="B313" s="170"/>
      <c r="C313" s="190" t="s">
        <v>33</v>
      </c>
      <c r="D313" s="189"/>
      <c r="E313" s="196">
        <f>$S$10</f>
        <v>6660.0522057504313</v>
      </c>
      <c r="F313" s="197">
        <f t="shared" ref="F313:F318" si="12">E313*$E$307</f>
        <v>62537.890211996542</v>
      </c>
      <c r="G313" s="173"/>
    </row>
    <row r="314" spans="2:7">
      <c r="B314" s="170"/>
      <c r="C314" s="190" t="s">
        <v>73</v>
      </c>
      <c r="D314" s="189"/>
      <c r="E314" s="196">
        <f>$S$11</f>
        <v>3250</v>
      </c>
      <c r="F314" s="197">
        <f t="shared" si="12"/>
        <v>30517.499999999996</v>
      </c>
      <c r="G314" s="173"/>
    </row>
    <row r="315" spans="2:7">
      <c r="B315" s="170"/>
      <c r="C315" s="190" t="s">
        <v>34</v>
      </c>
      <c r="D315" s="189"/>
      <c r="E315" s="196">
        <f>$S$12</f>
        <v>850</v>
      </c>
      <c r="F315" s="197">
        <f t="shared" si="12"/>
        <v>7981.4999999999991</v>
      </c>
      <c r="G315" s="173"/>
    </row>
    <row r="316" spans="2:7">
      <c r="B316" s="170"/>
      <c r="C316" s="190" t="s">
        <v>35</v>
      </c>
      <c r="D316" s="189"/>
      <c r="E316" s="196">
        <f>$S$13</f>
        <v>400</v>
      </c>
      <c r="F316" s="197">
        <f t="shared" si="12"/>
        <v>3755.9999999999995</v>
      </c>
      <c r="G316" s="173"/>
    </row>
    <row r="317" spans="2:7">
      <c r="B317" s="170"/>
      <c r="C317" s="190" t="s">
        <v>36</v>
      </c>
      <c r="D317" s="189"/>
      <c r="E317" s="196">
        <f>$S$14</f>
        <v>1500</v>
      </c>
      <c r="F317" s="197">
        <f t="shared" si="12"/>
        <v>14084.999999999998</v>
      </c>
      <c r="G317" s="173"/>
    </row>
    <row r="318" spans="2:7">
      <c r="B318" s="170"/>
      <c r="C318" s="190" t="s">
        <v>37</v>
      </c>
      <c r="D318" s="189"/>
      <c r="E318" s="196">
        <f>$S$15</f>
        <v>1200</v>
      </c>
      <c r="F318" s="197">
        <f t="shared" si="12"/>
        <v>11267.999999999998</v>
      </c>
      <c r="G318" s="173"/>
    </row>
    <row r="319" spans="2:7">
      <c r="B319" s="170"/>
      <c r="C319" s="185" t="s">
        <v>40</v>
      </c>
      <c r="D319" s="194"/>
      <c r="E319" s="194"/>
      <c r="F319" s="211">
        <f>SUM(F311:F318)</f>
        <v>583607.45237338473</v>
      </c>
      <c r="G319" s="173"/>
    </row>
    <row r="320" spans="2:7" ht="15.75" thickBot="1">
      <c r="B320" s="170"/>
      <c r="C320" s="212" t="s">
        <v>43</v>
      </c>
      <c r="D320" s="213"/>
      <c r="E320" s="214">
        <f>[3]Summary!$D$51</f>
        <v>0.12</v>
      </c>
      <c r="F320" s="215">
        <f>F319*E320</f>
        <v>70032.894284806171</v>
      </c>
      <c r="G320" s="173"/>
    </row>
    <row r="321" spans="2:7" ht="15.75" thickTop="1">
      <c r="B321" s="170"/>
      <c r="C321" s="190" t="s">
        <v>46</v>
      </c>
      <c r="D321" s="190"/>
      <c r="E321" s="190"/>
      <c r="F321" s="216">
        <f>SUM(F319:F320)</f>
        <v>653640.34665819095</v>
      </c>
      <c r="G321" s="173"/>
    </row>
    <row r="322" spans="2:7">
      <c r="B322" s="170"/>
      <c r="C322" s="190" t="s">
        <v>48</v>
      </c>
      <c r="D322" s="189"/>
      <c r="E322" s="191">
        <f>[3]CAF!$BC$27</f>
        <v>5.4121725731895332E-2</v>
      </c>
      <c r="F322" s="217">
        <f>F321+(F321*E322)</f>
        <v>689016.49022732652</v>
      </c>
      <c r="G322" s="173"/>
    </row>
    <row r="323" spans="2:7" ht="15.75" thickBot="1">
      <c r="B323" s="170"/>
      <c r="C323" s="190" t="s">
        <v>103</v>
      </c>
      <c r="D323" s="189"/>
      <c r="E323" s="191">
        <v>2.6800000000000001E-2</v>
      </c>
      <c r="F323" s="216">
        <f>F322*(E323+1)</f>
        <v>707482.13216541882</v>
      </c>
      <c r="G323" s="173"/>
    </row>
    <row r="324" spans="2:7" ht="15.75" thickBot="1">
      <c r="B324" s="170"/>
      <c r="C324" s="218" t="s">
        <v>53</v>
      </c>
      <c r="D324" s="189"/>
      <c r="E324" s="189"/>
      <c r="F324" s="219">
        <f>F323/12</f>
        <v>58956.844347118233</v>
      </c>
      <c r="G324" s="173"/>
    </row>
    <row r="325" spans="2:7" ht="6.75" customHeight="1" thickBot="1">
      <c r="B325" s="220"/>
      <c r="C325" s="221"/>
      <c r="D325" s="222"/>
      <c r="E325" s="222"/>
      <c r="F325" s="223"/>
      <c r="G325" s="224"/>
    </row>
    <row r="326" spans="2:7" ht="15.75" thickBot="1"/>
    <row r="327" spans="2:7">
      <c r="B327" s="164"/>
      <c r="C327" s="165"/>
      <c r="D327" s="723" t="s">
        <v>32</v>
      </c>
      <c r="E327" s="723"/>
      <c r="F327" s="165"/>
      <c r="G327" s="166"/>
    </row>
    <row r="328" spans="2:7">
      <c r="B328" s="170"/>
      <c r="C328" s="171"/>
      <c r="D328" s="229" t="s">
        <v>11</v>
      </c>
      <c r="E328" s="229" t="s">
        <v>12</v>
      </c>
      <c r="F328" s="229" t="s">
        <v>13</v>
      </c>
      <c r="G328" s="173"/>
    </row>
    <row r="329" spans="2:7">
      <c r="B329" s="170"/>
      <c r="C329" s="230" t="s">
        <v>15</v>
      </c>
      <c r="D329" s="231">
        <f>[3]Summary!$D$3</f>
        <v>59445.949894732272</v>
      </c>
      <c r="E329" s="232">
        <f>K32</f>
        <v>0.5</v>
      </c>
      <c r="F329" s="231">
        <f>D329*E329</f>
        <v>29722.974947366136</v>
      </c>
      <c r="G329" s="173"/>
    </row>
    <row r="330" spans="2:7">
      <c r="B330" s="170"/>
      <c r="C330" s="178" t="s">
        <v>17</v>
      </c>
      <c r="D330" s="179">
        <f>[3]Summary!$D$4</f>
        <v>54148.47660227208</v>
      </c>
      <c r="E330" s="180">
        <f>L32</f>
        <v>1.22</v>
      </c>
      <c r="F330" s="179">
        <f>D330*E330</f>
        <v>66061.141454771932</v>
      </c>
      <c r="G330" s="173"/>
    </row>
    <row r="331" spans="2:7">
      <c r="B331" s="170"/>
      <c r="C331" s="178" t="s">
        <v>19</v>
      </c>
      <c r="D331" s="320">
        <f>S7</f>
        <v>36813</v>
      </c>
      <c r="E331" s="180">
        <f>M32</f>
        <v>8</v>
      </c>
      <c r="F331" s="179">
        <f>D331*E331</f>
        <v>294504</v>
      </c>
      <c r="G331" s="173"/>
    </row>
    <row r="332" spans="2:7">
      <c r="B332" s="170"/>
      <c r="C332" s="178" t="s">
        <v>21</v>
      </c>
      <c r="D332" s="179">
        <f>[3]Summary!$D$6</f>
        <v>31960.232260837322</v>
      </c>
      <c r="E332" s="180">
        <f>N32</f>
        <v>0.31</v>
      </c>
      <c r="F332" s="179">
        <f>D332*E332</f>
        <v>9907.6720008595694</v>
      </c>
      <c r="G332" s="173"/>
    </row>
    <row r="333" spans="2:7">
      <c r="B333" s="170"/>
      <c r="C333" s="178"/>
      <c r="D333" s="183"/>
      <c r="E333" s="184"/>
      <c r="F333" s="183"/>
      <c r="G333" s="173"/>
    </row>
    <row r="334" spans="2:7">
      <c r="B334" s="170"/>
      <c r="C334" s="185" t="s">
        <v>24</v>
      </c>
      <c r="D334" s="185"/>
      <c r="E334" s="186">
        <f>SUM(E329:E332)</f>
        <v>10.030000000000001</v>
      </c>
      <c r="F334" s="187">
        <f>SUM(F329:F332)</f>
        <v>400195.78840299766</v>
      </c>
      <c r="G334" s="173"/>
    </row>
    <row r="335" spans="2:7">
      <c r="B335" s="170"/>
      <c r="C335" s="189"/>
      <c r="D335" s="189"/>
      <c r="E335" s="189"/>
      <c r="F335" s="189"/>
      <c r="G335" s="173"/>
    </row>
    <row r="336" spans="2:7">
      <c r="B336" s="170"/>
      <c r="C336" s="190" t="s">
        <v>27</v>
      </c>
      <c r="D336" s="189"/>
      <c r="E336" s="191">
        <f>[3]Summary!$C$50</f>
        <v>0.21120948717799651</v>
      </c>
      <c r="F336" s="192">
        <f>F334*E336</f>
        <v>84525.147239391139</v>
      </c>
      <c r="G336" s="173"/>
    </row>
    <row r="337" spans="2:7">
      <c r="B337" s="170"/>
      <c r="C337" s="189"/>
      <c r="D337" s="189"/>
      <c r="E337" s="189"/>
      <c r="F337" s="193"/>
      <c r="G337" s="173"/>
    </row>
    <row r="338" spans="2:7">
      <c r="B338" s="170"/>
      <c r="C338" s="185" t="s">
        <v>30</v>
      </c>
      <c r="D338" s="194"/>
      <c r="E338" s="194"/>
      <c r="F338" s="195">
        <f>F334+F336</f>
        <v>484720.93564238877</v>
      </c>
      <c r="G338" s="173"/>
    </row>
    <row r="339" spans="2:7">
      <c r="B339" s="170"/>
      <c r="C339" s="178"/>
      <c r="D339" s="189"/>
      <c r="E339" s="189"/>
      <c r="F339" s="192"/>
      <c r="G339" s="173"/>
    </row>
    <row r="340" spans="2:7">
      <c r="B340" s="170"/>
      <c r="C340" s="190" t="s">
        <v>33</v>
      </c>
      <c r="D340" s="189"/>
      <c r="E340" s="196">
        <f>$S$10</f>
        <v>6660.0522057504313</v>
      </c>
      <c r="F340" s="197">
        <f t="shared" ref="F340:F345" si="13">E340*$E$307</f>
        <v>62537.890211996542</v>
      </c>
      <c r="G340" s="173"/>
    </row>
    <row r="341" spans="2:7">
      <c r="B341" s="170"/>
      <c r="C341" s="190" t="s">
        <v>73</v>
      </c>
      <c r="D341" s="189"/>
      <c r="E341" s="196">
        <f>$S$11</f>
        <v>3250</v>
      </c>
      <c r="F341" s="197">
        <f t="shared" si="13"/>
        <v>30517.499999999996</v>
      </c>
      <c r="G341" s="173"/>
    </row>
    <row r="342" spans="2:7">
      <c r="B342" s="170"/>
      <c r="C342" s="190" t="s">
        <v>34</v>
      </c>
      <c r="D342" s="189"/>
      <c r="E342" s="196">
        <f>$S$12</f>
        <v>850</v>
      </c>
      <c r="F342" s="197">
        <f t="shared" si="13"/>
        <v>7981.4999999999991</v>
      </c>
      <c r="G342" s="173"/>
    </row>
    <row r="343" spans="2:7">
      <c r="B343" s="170"/>
      <c r="C343" s="190" t="s">
        <v>35</v>
      </c>
      <c r="D343" s="189"/>
      <c r="E343" s="196">
        <f>$S$13</f>
        <v>400</v>
      </c>
      <c r="F343" s="197">
        <f t="shared" si="13"/>
        <v>3755.9999999999995</v>
      </c>
      <c r="G343" s="173"/>
    </row>
    <row r="344" spans="2:7">
      <c r="B344" s="170"/>
      <c r="C344" s="190" t="s">
        <v>36</v>
      </c>
      <c r="D344" s="189"/>
      <c r="E344" s="196">
        <f>$S$14</f>
        <v>1500</v>
      </c>
      <c r="F344" s="197">
        <f t="shared" si="13"/>
        <v>14084.999999999998</v>
      </c>
      <c r="G344" s="173"/>
    </row>
    <row r="345" spans="2:7">
      <c r="B345" s="170"/>
      <c r="C345" s="190" t="s">
        <v>37</v>
      </c>
      <c r="D345" s="189"/>
      <c r="E345" s="196">
        <f>$S$15</f>
        <v>1200</v>
      </c>
      <c r="F345" s="197">
        <f t="shared" si="13"/>
        <v>11267.999999999998</v>
      </c>
      <c r="G345" s="173"/>
    </row>
    <row r="346" spans="2:7">
      <c r="B346" s="170"/>
      <c r="C346" s="185" t="s">
        <v>40</v>
      </c>
      <c r="D346" s="194"/>
      <c r="E346" s="194"/>
      <c r="F346" s="211">
        <f>SUM(F338:F345)</f>
        <v>614866.82585438527</v>
      </c>
      <c r="G346" s="173"/>
    </row>
    <row r="347" spans="2:7" ht="15.75" thickBot="1">
      <c r="B347" s="170"/>
      <c r="C347" s="212" t="s">
        <v>43</v>
      </c>
      <c r="D347" s="213"/>
      <c r="E347" s="214">
        <f>[3]Summary!$D$51</f>
        <v>0.12</v>
      </c>
      <c r="F347" s="215">
        <f>F346*E347</f>
        <v>73784.019102526232</v>
      </c>
      <c r="G347" s="173"/>
    </row>
    <row r="348" spans="2:7" ht="15.75" thickTop="1">
      <c r="B348" s="170"/>
      <c r="C348" s="190" t="s">
        <v>46</v>
      </c>
      <c r="D348" s="190"/>
      <c r="E348" s="190"/>
      <c r="F348" s="216">
        <f>SUM(F346:F347)</f>
        <v>688650.84495691152</v>
      </c>
      <c r="G348" s="173"/>
    </row>
    <row r="349" spans="2:7">
      <c r="B349" s="170"/>
      <c r="C349" s="190" t="s">
        <v>48</v>
      </c>
      <c r="D349" s="189"/>
      <c r="E349" s="191">
        <f>[3]CAF!$BC$27</f>
        <v>5.4121725731895332E-2</v>
      </c>
      <c r="F349" s="216">
        <f>F348+(F348*E349)</f>
        <v>725921.81711270742</v>
      </c>
      <c r="G349" s="173"/>
    </row>
    <row r="350" spans="2:7" ht="15.75" thickBot="1">
      <c r="B350" s="170"/>
      <c r="C350" s="190" t="s">
        <v>103</v>
      </c>
      <c r="D350" s="189"/>
      <c r="E350" s="191">
        <v>2.6800000000000001E-2</v>
      </c>
      <c r="F350" s="217">
        <f>F349*(E350+1)</f>
        <v>745376.5218113279</v>
      </c>
      <c r="G350" s="173"/>
    </row>
    <row r="351" spans="2:7" ht="15.75" thickBot="1">
      <c r="B351" s="170"/>
      <c r="C351" s="218" t="s">
        <v>53</v>
      </c>
      <c r="D351" s="189"/>
      <c r="E351" s="189"/>
      <c r="F351" s="219">
        <f>F350/12</f>
        <v>62114.710150943989</v>
      </c>
      <c r="G351" s="173"/>
    </row>
    <row r="352" spans="2:7" ht="9" customHeight="1" thickBot="1">
      <c r="B352" s="220"/>
      <c r="C352" s="221"/>
      <c r="D352" s="222"/>
      <c r="E352" s="222"/>
      <c r="F352" s="223"/>
      <c r="G352" s="224"/>
    </row>
  </sheetData>
  <mergeCells count="18">
    <mergeCell ref="J18:O18"/>
    <mergeCell ref="B2:G2"/>
    <mergeCell ref="J2:M2"/>
    <mergeCell ref="N2:O2"/>
    <mergeCell ref="Q2:T2"/>
    <mergeCell ref="D3:E3"/>
    <mergeCell ref="D327:E327"/>
    <mergeCell ref="D30:E30"/>
    <mergeCell ref="D57:E57"/>
    <mergeCell ref="D84:E84"/>
    <mergeCell ref="D111:E111"/>
    <mergeCell ref="D138:E138"/>
    <mergeCell ref="D165:E165"/>
    <mergeCell ref="D192:E192"/>
    <mergeCell ref="D219:E219"/>
    <mergeCell ref="D246:E246"/>
    <mergeCell ref="D273:E273"/>
    <mergeCell ref="D300:E300"/>
  </mergeCells>
  <pageMargins left="0.25" right="0.25" top="0.75" bottom="0.75" header="0.3" footer="0.3"/>
  <pageSetup scale="78" orientation="landscape" r:id="rId1"/>
  <rowBreaks count="1" manualBreakCount="1">
    <brk id="82" max="16383" man="1"/>
  </rowBreaks>
  <colBreaks count="1" manualBreakCount="1">
    <brk id="12" min="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52"/>
  <sheetViews>
    <sheetView zoomScaleNormal="100" zoomScaleSheetLayoutView="90" workbookViewId="0">
      <selection activeCell="E27" sqref="E27"/>
    </sheetView>
  </sheetViews>
  <sheetFormatPr defaultColWidth="10.6640625" defaultRowHeight="15"/>
  <cols>
    <col min="1" max="1" width="2.83203125" style="29" customWidth="1"/>
    <col min="2" max="2" width="1.83203125" style="29" customWidth="1"/>
    <col min="3" max="3" width="25.83203125" style="29" customWidth="1"/>
    <col min="4" max="4" width="17.33203125" style="29" customWidth="1"/>
    <col min="5" max="5" width="17.1640625" style="29" customWidth="1"/>
    <col min="6" max="6" width="19" style="29" customWidth="1"/>
    <col min="7" max="7" width="2.33203125" style="29" customWidth="1"/>
    <col min="8" max="8" width="6.83203125" style="29" customWidth="1"/>
    <col min="9" max="9" width="11" style="29" customWidth="1"/>
    <col min="10" max="11" width="13.1640625" style="29" customWidth="1"/>
    <col min="12" max="12" width="13" style="29" customWidth="1"/>
    <col min="13" max="13" width="15.1640625" style="29" customWidth="1"/>
    <col min="14" max="15" width="12.6640625" style="29" customWidth="1"/>
    <col min="16" max="16" width="14.5" style="29" customWidth="1"/>
    <col min="17" max="17" width="14.6640625" style="29" customWidth="1"/>
    <col min="18" max="18" width="15.6640625" style="29" customWidth="1"/>
    <col min="19" max="19" width="32.83203125" style="30" bestFit="1" customWidth="1"/>
    <col min="20" max="20" width="15.6640625" style="30" hidden="1" customWidth="1"/>
    <col min="21" max="21" width="11.5" style="30" bestFit="1" customWidth="1"/>
    <col min="22" max="22" width="68.1640625" style="29" customWidth="1"/>
    <col min="23" max="16384" width="10.6640625" style="29"/>
  </cols>
  <sheetData>
    <row r="1" spans="2:22" ht="12.6" customHeight="1" thickBot="1">
      <c r="N1" s="740"/>
      <c r="O1" s="740"/>
      <c r="P1" s="740"/>
      <c r="Q1" s="740"/>
    </row>
    <row r="2" spans="2:22" ht="47.25" customHeight="1" thickBot="1">
      <c r="B2" s="741" t="s">
        <v>98</v>
      </c>
      <c r="C2" s="742"/>
      <c r="D2" s="742"/>
      <c r="E2" s="742"/>
      <c r="F2" s="742"/>
      <c r="G2" s="743"/>
      <c r="J2" s="744" t="s">
        <v>93</v>
      </c>
      <c r="K2" s="745"/>
      <c r="L2" s="745"/>
      <c r="M2" s="746"/>
      <c r="N2" s="747" t="s">
        <v>56</v>
      </c>
      <c r="O2" s="748"/>
      <c r="P2" s="749" t="s">
        <v>57</v>
      </c>
      <c r="Q2" s="750"/>
      <c r="S2" s="732" t="s">
        <v>58</v>
      </c>
      <c r="T2" s="733"/>
      <c r="U2" s="733"/>
      <c r="V2" s="734"/>
    </row>
    <row r="3" spans="2:22" ht="15.75" thickBot="1">
      <c r="B3" s="31"/>
      <c r="C3" s="32"/>
      <c r="D3" s="752" t="s">
        <v>10</v>
      </c>
      <c r="E3" s="752"/>
      <c r="F3" s="32"/>
      <c r="G3" s="33"/>
      <c r="J3" s="34" t="s">
        <v>5</v>
      </c>
      <c r="K3" s="34" t="s">
        <v>6</v>
      </c>
      <c r="L3" s="35" t="s">
        <v>59</v>
      </c>
      <c r="M3" s="35" t="s">
        <v>60</v>
      </c>
      <c r="N3" s="301" t="s">
        <v>61</v>
      </c>
      <c r="O3" s="301" t="s">
        <v>8</v>
      </c>
      <c r="P3" s="312" t="s">
        <v>61</v>
      </c>
      <c r="Q3" s="312" t="s">
        <v>8</v>
      </c>
      <c r="S3" s="36"/>
      <c r="T3" s="37" t="s">
        <v>62</v>
      </c>
      <c r="U3" s="37" t="s">
        <v>63</v>
      </c>
      <c r="V3" s="38" t="s">
        <v>64</v>
      </c>
    </row>
    <row r="4" spans="2:22">
      <c r="B4" s="39"/>
      <c r="C4" s="40"/>
      <c r="D4" s="41" t="s">
        <v>11</v>
      </c>
      <c r="E4" s="41" t="s">
        <v>12</v>
      </c>
      <c r="F4" s="41" t="s">
        <v>13</v>
      </c>
      <c r="G4" s="42"/>
      <c r="J4" s="43" t="s">
        <v>10</v>
      </c>
      <c r="K4" s="43">
        <v>2</v>
      </c>
      <c r="L4" s="44">
        <f>$E$10</f>
        <v>2.5299999999999998</v>
      </c>
      <c r="M4" s="45">
        <v>12384.96579293692</v>
      </c>
      <c r="N4" s="302">
        <v>15868.237422200427</v>
      </c>
      <c r="O4" s="302">
        <v>190418.84906640512</v>
      </c>
      <c r="P4" s="46">
        <f>F27</f>
        <v>15896.103595234534</v>
      </c>
      <c r="Q4" s="46">
        <f>F26</f>
        <v>190753.2431428144</v>
      </c>
      <c r="R4" s="47" t="s">
        <v>65</v>
      </c>
      <c r="S4" s="48" t="s">
        <v>66</v>
      </c>
      <c r="T4" s="49"/>
      <c r="U4" s="49"/>
      <c r="V4" s="50"/>
    </row>
    <row r="5" spans="2:22">
      <c r="B5" s="39"/>
      <c r="C5" s="51" t="s">
        <v>15</v>
      </c>
      <c r="D5" s="52">
        <v>59445.949894732272</v>
      </c>
      <c r="E5" s="53">
        <f>J20</f>
        <v>0.12</v>
      </c>
      <c r="F5" s="52">
        <f>D5*E5</f>
        <v>7133.5139873678727</v>
      </c>
      <c r="G5" s="42"/>
      <c r="J5" s="54" t="s">
        <v>14</v>
      </c>
      <c r="K5" s="54">
        <v>2.5</v>
      </c>
      <c r="L5" s="55">
        <f>$E$37</f>
        <v>2.5050000000000003</v>
      </c>
      <c r="M5" s="45">
        <v>15304.426759290674</v>
      </c>
      <c r="N5" s="302">
        <v>19608.796785341172</v>
      </c>
      <c r="O5" s="302">
        <v>235305.56142409408</v>
      </c>
      <c r="P5" s="313">
        <f>F54</f>
        <v>15952.900462603959</v>
      </c>
      <c r="Q5" s="313">
        <f>F53</f>
        <v>191434.8055512475</v>
      </c>
      <c r="R5" s="56"/>
      <c r="S5" s="57" t="s">
        <v>67</v>
      </c>
      <c r="T5" s="58">
        <v>56963.454693162494</v>
      </c>
      <c r="U5" s="59">
        <v>59445.949894732272</v>
      </c>
      <c r="V5" s="60" t="s">
        <v>68</v>
      </c>
    </row>
    <row r="6" spans="2:22">
      <c r="B6" s="39"/>
      <c r="C6" s="51" t="s">
        <v>17</v>
      </c>
      <c r="D6" s="52">
        <v>54148.47660227208</v>
      </c>
      <c r="E6" s="53">
        <f>K20</f>
        <v>0.32</v>
      </c>
      <c r="F6" s="52">
        <f>D6*E6</f>
        <v>17327.512512727066</v>
      </c>
      <c r="G6" s="42"/>
      <c r="J6" s="54" t="s">
        <v>16</v>
      </c>
      <c r="K6" s="54">
        <v>3</v>
      </c>
      <c r="L6" s="55">
        <f>$E$64</f>
        <v>3.01</v>
      </c>
      <c r="M6" s="45">
        <v>18421.576658861686</v>
      </c>
      <c r="N6" s="302">
        <v>23602.645094166528</v>
      </c>
      <c r="O6" s="302">
        <v>283231.74112999835</v>
      </c>
      <c r="P6" s="313">
        <f>F81</f>
        <v>19215.696102114223</v>
      </c>
      <c r="Q6" s="313">
        <f>F80</f>
        <v>230588.35322537069</v>
      </c>
      <c r="R6" s="56"/>
      <c r="S6" s="57" t="s">
        <v>17</v>
      </c>
      <c r="T6" s="58">
        <v>44288.006717208307</v>
      </c>
      <c r="U6" s="59">
        <v>54148.47660227208</v>
      </c>
      <c r="V6" s="60" t="s">
        <v>68</v>
      </c>
    </row>
    <row r="7" spans="2:22">
      <c r="B7" s="39"/>
      <c r="C7" s="51" t="s">
        <v>19</v>
      </c>
      <c r="D7" s="52">
        <f>U7</f>
        <v>36813</v>
      </c>
      <c r="E7" s="53">
        <f>L20</f>
        <v>2</v>
      </c>
      <c r="F7" s="52">
        <f>D7*E7</f>
        <v>73626</v>
      </c>
      <c r="G7" s="42"/>
      <c r="J7" s="54" t="s">
        <v>18</v>
      </c>
      <c r="K7" s="54">
        <v>3.5</v>
      </c>
      <c r="L7" s="55">
        <f>$E$91</f>
        <v>3.4749999999999996</v>
      </c>
      <c r="M7" s="45">
        <v>21252.305521859787</v>
      </c>
      <c r="N7" s="302">
        <v>27229.516449882853</v>
      </c>
      <c r="O7" s="302">
        <v>326754.19739859423</v>
      </c>
      <c r="P7" s="313">
        <f>F108</f>
        <v>22110.870341183167</v>
      </c>
      <c r="Q7" s="313">
        <f>F107</f>
        <v>265330.444094198</v>
      </c>
      <c r="R7" s="56"/>
      <c r="S7" s="57" t="s">
        <v>69</v>
      </c>
      <c r="T7" s="58">
        <v>33133.085374693743</v>
      </c>
      <c r="U7" s="61">
        <v>36813</v>
      </c>
      <c r="V7" s="62" t="s">
        <v>70</v>
      </c>
    </row>
    <row r="8" spans="2:22">
      <c r="B8" s="39"/>
      <c r="C8" s="51" t="s">
        <v>21</v>
      </c>
      <c r="D8" s="52">
        <v>31960.232260837322</v>
      </c>
      <c r="E8" s="53">
        <f>M20</f>
        <v>0.09</v>
      </c>
      <c r="F8" s="52">
        <f>D8*E8</f>
        <v>2876.420903475359</v>
      </c>
      <c r="G8" s="42"/>
      <c r="J8" s="54" t="s">
        <v>20</v>
      </c>
      <c r="K8" s="54">
        <v>4</v>
      </c>
      <c r="L8" s="55">
        <f>$E$118</f>
        <v>3.97</v>
      </c>
      <c r="M8" s="45">
        <v>24296.825557024411</v>
      </c>
      <c r="N8" s="302">
        <v>31130.307744937527</v>
      </c>
      <c r="O8" s="302">
        <v>373563.69293925032</v>
      </c>
      <c r="P8" s="313">
        <f>F135</f>
        <v>25280.445549727836</v>
      </c>
      <c r="Q8" s="313">
        <f>F134</f>
        <v>303365.34659673402</v>
      </c>
      <c r="R8" s="56"/>
      <c r="S8" s="57" t="s">
        <v>21</v>
      </c>
      <c r="T8" s="58">
        <v>33553.835835579885</v>
      </c>
      <c r="U8" s="59">
        <v>31960.232260837322</v>
      </c>
      <c r="V8" s="60" t="s">
        <v>68</v>
      </c>
    </row>
    <row r="9" spans="2:22">
      <c r="B9" s="39"/>
      <c r="C9" s="51"/>
      <c r="D9" s="63"/>
      <c r="E9" s="64"/>
      <c r="F9" s="63"/>
      <c r="G9" s="42"/>
      <c r="J9" s="54" t="s">
        <v>22</v>
      </c>
      <c r="K9" s="54">
        <v>4.5</v>
      </c>
      <c r="L9" s="55">
        <f>$E$145</f>
        <v>4.4550000000000001</v>
      </c>
      <c r="M9" s="45">
        <v>27278.81605778361</v>
      </c>
      <c r="N9" s="302">
        <v>34950.983074035241</v>
      </c>
      <c r="O9" s="302">
        <v>419411.79688842292</v>
      </c>
      <c r="P9" s="313">
        <f>F162</f>
        <v>28369.764100863144</v>
      </c>
      <c r="Q9" s="313">
        <f>F161</f>
        <v>340437.16921035771</v>
      </c>
      <c r="R9" s="56"/>
      <c r="S9" s="48" t="s">
        <v>71</v>
      </c>
      <c r="T9" s="65"/>
      <c r="U9" s="65"/>
      <c r="V9" s="60"/>
    </row>
    <row r="10" spans="2:22">
      <c r="B10" s="39"/>
      <c r="C10" s="66" t="s">
        <v>24</v>
      </c>
      <c r="D10" s="66"/>
      <c r="E10" s="67">
        <f>SUM(E5:E8)</f>
        <v>2.5299999999999998</v>
      </c>
      <c r="F10" s="68">
        <f>SUM(F5:F8)</f>
        <v>100963.4474035703</v>
      </c>
      <c r="G10" s="42"/>
      <c r="J10" s="54" t="s">
        <v>23</v>
      </c>
      <c r="K10" s="54">
        <v>5</v>
      </c>
      <c r="L10" s="55">
        <f>$E$172</f>
        <v>4.96</v>
      </c>
      <c r="M10" s="45">
        <v>30380.815462353192</v>
      </c>
      <c r="N10" s="302">
        <v>38925.419811140018</v>
      </c>
      <c r="O10" s="302">
        <v>467105.03773368022</v>
      </c>
      <c r="P10" s="313">
        <f>F189</f>
        <v>31613.114080039068</v>
      </c>
      <c r="Q10" s="313">
        <f>F188</f>
        <v>379357.3689604688</v>
      </c>
      <c r="R10" s="56"/>
      <c r="S10" s="57" t="s">
        <v>33</v>
      </c>
      <c r="T10" s="58">
        <v>6660.0522057504313</v>
      </c>
      <c r="U10" s="58">
        <v>6660.0522057504313</v>
      </c>
      <c r="V10" s="60" t="s">
        <v>72</v>
      </c>
    </row>
    <row r="11" spans="2:22">
      <c r="B11" s="39"/>
      <c r="C11" s="69"/>
      <c r="D11" s="69"/>
      <c r="E11" s="69"/>
      <c r="F11" s="69"/>
      <c r="G11" s="42"/>
      <c r="J11" s="43" t="s">
        <v>25</v>
      </c>
      <c r="K11" s="43">
        <v>5.5</v>
      </c>
      <c r="L11" s="44">
        <f>$E$199</f>
        <v>5.4449999999999994</v>
      </c>
      <c r="M11" s="45">
        <v>33336.603394162164</v>
      </c>
      <c r="N11" s="302">
        <v>42712.52309877026</v>
      </c>
      <c r="O11" s="302">
        <v>512550.27718524315</v>
      </c>
      <c r="P11" s="313">
        <f>F216</f>
        <v>34668.801633926756</v>
      </c>
      <c r="Q11" s="313">
        <f>F215</f>
        <v>416025.61960712104</v>
      </c>
      <c r="R11" s="56"/>
      <c r="S11" s="57" t="s">
        <v>73</v>
      </c>
      <c r="T11" s="58">
        <v>970.52246080765394</v>
      </c>
      <c r="U11" s="59">
        <v>3250</v>
      </c>
      <c r="V11" s="60" t="s">
        <v>74</v>
      </c>
    </row>
    <row r="12" spans="2:22">
      <c r="B12" s="39"/>
      <c r="C12" s="70" t="s">
        <v>27</v>
      </c>
      <c r="D12" s="69"/>
      <c r="E12" s="71">
        <v>0.21120948717799651</v>
      </c>
      <c r="F12" s="72">
        <f>F10*E12</f>
        <v>21324.437949830706</v>
      </c>
      <c r="G12" s="42"/>
      <c r="J12" s="43" t="s">
        <v>26</v>
      </c>
      <c r="K12" s="43">
        <v>6</v>
      </c>
      <c r="L12" s="44">
        <f>$E$226</f>
        <v>5.95</v>
      </c>
      <c r="M12" s="45">
        <v>36422.500559782464</v>
      </c>
      <c r="N12" s="302">
        <v>46666.328842221272</v>
      </c>
      <c r="O12" s="302">
        <v>559995.94610665529</v>
      </c>
      <c r="P12" s="313">
        <f>F243</f>
        <v>37891.484389411293</v>
      </c>
      <c r="Q12" s="313">
        <f>F242</f>
        <v>454697.81267293554</v>
      </c>
      <c r="R12" s="56"/>
      <c r="S12" s="57" t="s">
        <v>75</v>
      </c>
      <c r="T12" s="58">
        <v>537.94963783271601</v>
      </c>
      <c r="U12" s="59">
        <v>850</v>
      </c>
      <c r="V12" s="60" t="s">
        <v>74</v>
      </c>
    </row>
    <row r="13" spans="2:22">
      <c r="B13" s="39"/>
      <c r="C13" s="69"/>
      <c r="D13" s="69"/>
      <c r="E13" s="69"/>
      <c r="F13" s="73"/>
      <c r="G13" s="42"/>
      <c r="J13" s="54" t="s">
        <v>28</v>
      </c>
      <c r="K13" s="54">
        <v>6.5</v>
      </c>
      <c r="L13" s="55">
        <f>$E$253</f>
        <v>6.4950000000000001</v>
      </c>
      <c r="M13" s="45">
        <v>39716.211055125001</v>
      </c>
      <c r="N13" s="302">
        <v>50886.395414378901</v>
      </c>
      <c r="O13" s="302">
        <v>610636.74497254682</v>
      </c>
      <c r="P13" s="313">
        <f>F270</f>
        <v>41380.895553594317</v>
      </c>
      <c r="Q13" s="313">
        <f>F269</f>
        <v>496570.74664313183</v>
      </c>
      <c r="R13" s="56"/>
      <c r="S13" s="57" t="s">
        <v>35</v>
      </c>
      <c r="T13" s="58">
        <v>155.25963021167379</v>
      </c>
      <c r="U13" s="59">
        <v>400</v>
      </c>
      <c r="V13" s="60" t="s">
        <v>74</v>
      </c>
    </row>
    <row r="14" spans="2:22">
      <c r="B14" s="39"/>
      <c r="C14" s="66" t="s">
        <v>30</v>
      </c>
      <c r="D14" s="74"/>
      <c r="E14" s="74"/>
      <c r="F14" s="75">
        <f>F10+F12</f>
        <v>122287.88535340101</v>
      </c>
      <c r="G14" s="42"/>
      <c r="J14" s="43" t="s">
        <v>29</v>
      </c>
      <c r="K14" s="43">
        <v>7</v>
      </c>
      <c r="L14" s="44">
        <f>$E$280</f>
        <v>7</v>
      </c>
      <c r="M14" s="45">
        <v>42802.108220745315</v>
      </c>
      <c r="N14" s="302">
        <v>54840.201157829928</v>
      </c>
      <c r="O14" s="302">
        <v>658082.41389395914</v>
      </c>
      <c r="P14" s="313">
        <f>F297</f>
        <v>44603.578309078868</v>
      </c>
      <c r="Q14" s="313">
        <f>F296</f>
        <v>535242.93970894639</v>
      </c>
      <c r="R14" s="56"/>
      <c r="S14" s="57" t="s">
        <v>36</v>
      </c>
      <c r="T14" s="58">
        <v>551.15331274062441</v>
      </c>
      <c r="U14" s="59">
        <v>1500</v>
      </c>
      <c r="V14" s="60" t="s">
        <v>74</v>
      </c>
    </row>
    <row r="15" spans="2:22">
      <c r="B15" s="39"/>
      <c r="C15" s="51"/>
      <c r="D15" s="69"/>
      <c r="E15" s="69"/>
      <c r="F15" s="72"/>
      <c r="G15" s="42"/>
      <c r="J15" s="43" t="s">
        <v>31</v>
      </c>
      <c r="K15" s="43">
        <v>7.5</v>
      </c>
      <c r="L15" s="44">
        <f>$E$307</f>
        <v>7.5149999999999997</v>
      </c>
      <c r="M15" s="45">
        <v>45934.432681821774</v>
      </c>
      <c r="N15" s="302">
        <v>58853.491873584135</v>
      </c>
      <c r="O15" s="302">
        <v>706241.90248300962</v>
      </c>
      <c r="P15" s="313">
        <f>F324</f>
        <v>47885.850498281383</v>
      </c>
      <c r="Q15" s="313">
        <f>F323</f>
        <v>574630.20597937657</v>
      </c>
      <c r="R15" s="56"/>
      <c r="S15" s="57" t="s">
        <v>76</v>
      </c>
      <c r="T15" s="58">
        <v>932.97475448174271</v>
      </c>
      <c r="U15" s="59">
        <v>1200</v>
      </c>
      <c r="V15" s="60" t="s">
        <v>74</v>
      </c>
    </row>
    <row r="16" spans="2:22" ht="15.75" thickBot="1">
      <c r="B16" s="39"/>
      <c r="C16" s="70" t="s">
        <v>33</v>
      </c>
      <c r="D16" s="69"/>
      <c r="E16" s="76">
        <f>$U$10</f>
        <v>6660.0522057504313</v>
      </c>
      <c r="F16" s="77">
        <f t="shared" ref="F16:F21" si="0">E16*$E$10</f>
        <v>16849.932080548591</v>
      </c>
      <c r="G16" s="42"/>
      <c r="J16" s="78" t="s">
        <v>32</v>
      </c>
      <c r="K16" s="78">
        <v>8</v>
      </c>
      <c r="L16" s="79">
        <f>$E$334</f>
        <v>8.0299999999999994</v>
      </c>
      <c r="M16" s="80">
        <v>48394.787807513836</v>
      </c>
      <c r="N16" s="303">
        <v>62005.821878377086</v>
      </c>
      <c r="O16" s="303">
        <v>744069.86254052504</v>
      </c>
      <c r="P16" s="314">
        <f>F351</f>
        <v>50480.670287551904</v>
      </c>
      <c r="Q16" s="314">
        <f>F350</f>
        <v>605768.04345062282</v>
      </c>
      <c r="R16" s="56"/>
      <c r="S16" s="57" t="s">
        <v>77</v>
      </c>
      <c r="T16" s="81">
        <v>0.13278316809190258</v>
      </c>
      <c r="U16" s="82">
        <v>0.12</v>
      </c>
      <c r="V16" s="60" t="s">
        <v>78</v>
      </c>
    </row>
    <row r="17" spans="2:22" ht="15.75" thickBot="1">
      <c r="B17" s="39"/>
      <c r="C17" s="70" t="s">
        <v>73</v>
      </c>
      <c r="D17" s="69"/>
      <c r="E17" s="76">
        <f>$U$11</f>
        <v>3250</v>
      </c>
      <c r="F17" s="77">
        <f t="shared" si="0"/>
        <v>8222.5</v>
      </c>
      <c r="G17" s="42"/>
      <c r="O17" s="753" t="s">
        <v>79</v>
      </c>
      <c r="P17" s="754"/>
      <c r="Q17" s="754"/>
      <c r="R17" s="754"/>
      <c r="S17" s="57" t="s">
        <v>27</v>
      </c>
      <c r="T17" s="83">
        <v>0.21120948717799651</v>
      </c>
      <c r="U17" s="83">
        <v>0.21120948717799651</v>
      </c>
      <c r="V17" s="60" t="s">
        <v>80</v>
      </c>
    </row>
    <row r="18" spans="2:22" ht="15.75" thickBot="1">
      <c r="B18" s="39"/>
      <c r="C18" s="70" t="s">
        <v>34</v>
      </c>
      <c r="D18" s="69"/>
      <c r="E18" s="76">
        <f>$U$12</f>
        <v>850</v>
      </c>
      <c r="F18" s="77">
        <f t="shared" si="0"/>
        <v>2150.5</v>
      </c>
      <c r="G18" s="42"/>
      <c r="I18" s="755" t="s">
        <v>81</v>
      </c>
      <c r="J18" s="756"/>
      <c r="K18" s="756"/>
      <c r="L18" s="756"/>
      <c r="M18" s="756"/>
      <c r="N18" s="757"/>
      <c r="O18" s="84"/>
      <c r="P18" s="85"/>
      <c r="Q18" s="85"/>
      <c r="S18" s="86" t="s">
        <v>82</v>
      </c>
      <c r="T18" s="87">
        <v>5.4121725731895332E-2</v>
      </c>
      <c r="U18" s="82">
        <v>5.4121725731895332E-2</v>
      </c>
      <c r="V18" s="60" t="s">
        <v>83</v>
      </c>
    </row>
    <row r="19" spans="2:22" ht="15.75" thickBot="1">
      <c r="B19" s="39"/>
      <c r="C19" s="70" t="s">
        <v>35</v>
      </c>
      <c r="D19" s="69"/>
      <c r="E19" s="76">
        <f>$U$13</f>
        <v>400</v>
      </c>
      <c r="F19" s="77">
        <f t="shared" si="0"/>
        <v>1011.9999999999999</v>
      </c>
      <c r="G19" s="42"/>
      <c r="I19" s="34" t="s">
        <v>6</v>
      </c>
      <c r="J19" s="88" t="s">
        <v>50</v>
      </c>
      <c r="K19" s="88" t="s">
        <v>84</v>
      </c>
      <c r="L19" s="88" t="s">
        <v>52</v>
      </c>
      <c r="M19" s="88" t="s">
        <v>85</v>
      </c>
      <c r="N19" s="35" t="s">
        <v>86</v>
      </c>
      <c r="O19" s="89"/>
      <c r="P19" s="89"/>
      <c r="Q19" s="89"/>
      <c r="S19" s="90" t="s">
        <v>82</v>
      </c>
      <c r="T19" s="91"/>
      <c r="U19" s="92">
        <v>2.6800000000000001E-2</v>
      </c>
      <c r="V19" s="93" t="s">
        <v>87</v>
      </c>
    </row>
    <row r="20" spans="2:22">
      <c r="B20" s="39"/>
      <c r="C20" s="70" t="s">
        <v>36</v>
      </c>
      <c r="D20" s="69"/>
      <c r="E20" s="76">
        <f>$U$14</f>
        <v>1500</v>
      </c>
      <c r="F20" s="77">
        <f t="shared" si="0"/>
        <v>3794.9999999999995</v>
      </c>
      <c r="G20" s="42"/>
      <c r="I20" s="94">
        <v>2</v>
      </c>
      <c r="J20" s="95">
        <v>0.12</v>
      </c>
      <c r="K20" s="95">
        <v>0.32</v>
      </c>
      <c r="L20" s="96">
        <v>2</v>
      </c>
      <c r="M20" s="95">
        <v>0.09</v>
      </c>
      <c r="N20" s="97">
        <f t="shared" ref="N20:N32" si="1">SUM(J20:M20)</f>
        <v>2.5299999999999998</v>
      </c>
      <c r="O20" s="753" t="s">
        <v>88</v>
      </c>
      <c r="P20" s="754"/>
      <c r="Q20" s="754"/>
      <c r="R20" s="754"/>
      <c r="S20" s="29"/>
      <c r="T20" s="29"/>
      <c r="U20" s="29"/>
    </row>
    <row r="21" spans="2:22">
      <c r="B21" s="39"/>
      <c r="C21" s="70" t="s">
        <v>37</v>
      </c>
      <c r="D21" s="69"/>
      <c r="E21" s="76">
        <f>$U$15</f>
        <v>1200</v>
      </c>
      <c r="F21" s="77">
        <f t="shared" si="0"/>
        <v>3035.9999999999995</v>
      </c>
      <c r="G21" s="42"/>
      <c r="I21" s="43">
        <v>2.5</v>
      </c>
      <c r="J21" s="44">
        <v>0.15</v>
      </c>
      <c r="K21" s="44">
        <v>0.38</v>
      </c>
      <c r="L21" s="98">
        <f>2.5*0.75</f>
        <v>1.875</v>
      </c>
      <c r="M21" s="44">
        <v>0.1</v>
      </c>
      <c r="N21" s="99">
        <f>SUM(J21:M21)</f>
        <v>2.5050000000000003</v>
      </c>
      <c r="O21" s="100"/>
      <c r="P21" s="100"/>
      <c r="Q21" s="100"/>
      <c r="S21" s="29"/>
      <c r="T21" s="29"/>
      <c r="U21" s="29"/>
    </row>
    <row r="22" spans="2:22">
      <c r="B22" s="39"/>
      <c r="C22" s="66" t="s">
        <v>40</v>
      </c>
      <c r="D22" s="74"/>
      <c r="E22" s="74"/>
      <c r="F22" s="101">
        <f>SUM(F14:F21)</f>
        <v>157353.81743394962</v>
      </c>
      <c r="G22" s="42"/>
      <c r="I22" s="43">
        <v>3</v>
      </c>
      <c r="J22" s="44">
        <v>0.2</v>
      </c>
      <c r="K22" s="44">
        <v>0.45</v>
      </c>
      <c r="L22" s="98">
        <f>3*0.75</f>
        <v>2.25</v>
      </c>
      <c r="M22" s="44">
        <v>0.11</v>
      </c>
      <c r="N22" s="102">
        <f t="shared" si="1"/>
        <v>3.01</v>
      </c>
      <c r="O22" s="100"/>
      <c r="P22" s="103"/>
      <c r="Q22" s="103"/>
      <c r="S22" s="29"/>
      <c r="T22" s="29"/>
      <c r="U22" s="29"/>
    </row>
    <row r="23" spans="2:22" ht="15.75" thickBot="1">
      <c r="B23" s="39"/>
      <c r="C23" s="104" t="s">
        <v>43</v>
      </c>
      <c r="D23" s="105"/>
      <c r="E23" s="106">
        <v>0.12</v>
      </c>
      <c r="F23" s="107">
        <f>F22*E23</f>
        <v>18882.458092073954</v>
      </c>
      <c r="G23" s="42"/>
      <c r="I23" s="43">
        <v>3.5</v>
      </c>
      <c r="J23" s="44">
        <v>0.22</v>
      </c>
      <c r="K23" s="44">
        <v>0.5</v>
      </c>
      <c r="L23" s="98">
        <f>3.5*0.75</f>
        <v>2.625</v>
      </c>
      <c r="M23" s="44">
        <v>0.13</v>
      </c>
      <c r="N23" s="102">
        <f t="shared" si="1"/>
        <v>3.4749999999999996</v>
      </c>
      <c r="O23" s="100"/>
      <c r="P23" s="108"/>
      <c r="Q23" s="108"/>
      <c r="V23" s="30"/>
    </row>
    <row r="24" spans="2:22" ht="15.75" thickTop="1">
      <c r="B24" s="39"/>
      <c r="C24" s="70" t="s">
        <v>46</v>
      </c>
      <c r="D24" s="70"/>
      <c r="E24" s="70"/>
      <c r="F24" s="109">
        <f>SUM(F22:F23)</f>
        <v>176236.27552602359</v>
      </c>
      <c r="G24" s="42"/>
      <c r="I24" s="43">
        <v>4</v>
      </c>
      <c r="J24" s="44">
        <v>0.25</v>
      </c>
      <c r="K24" s="44">
        <v>0.57999999999999996</v>
      </c>
      <c r="L24" s="98">
        <f>4*0.75</f>
        <v>3</v>
      </c>
      <c r="M24" s="44">
        <v>0.14000000000000001</v>
      </c>
      <c r="N24" s="102">
        <f t="shared" si="1"/>
        <v>3.97</v>
      </c>
      <c r="O24" s="100"/>
      <c r="P24" s="108"/>
      <c r="Q24" s="108"/>
      <c r="V24" s="30"/>
    </row>
    <row r="25" spans="2:22">
      <c r="B25" s="39"/>
      <c r="C25" s="70" t="s">
        <v>48</v>
      </c>
      <c r="D25" s="70"/>
      <c r="E25" s="71">
        <v>5.4121725731895332E-2</v>
      </c>
      <c r="F25" s="109">
        <f>F24+(F24*E25)</f>
        <v>185774.48689405379</v>
      </c>
      <c r="G25" s="42"/>
      <c r="I25" s="43">
        <v>4.5</v>
      </c>
      <c r="J25" s="44">
        <v>0.28000000000000003</v>
      </c>
      <c r="K25" s="44">
        <v>0.65</v>
      </c>
      <c r="L25" s="98">
        <f>4.5*0.75</f>
        <v>3.375</v>
      </c>
      <c r="M25" s="44">
        <v>0.15</v>
      </c>
      <c r="N25" s="102">
        <f t="shared" si="1"/>
        <v>4.4550000000000001</v>
      </c>
      <c r="O25" s="100"/>
      <c r="P25" s="108"/>
      <c r="Q25" s="108"/>
      <c r="V25" s="30"/>
    </row>
    <row r="26" spans="2:22" ht="15.75" thickBot="1">
      <c r="B26" s="39"/>
      <c r="C26" s="70"/>
      <c r="D26" s="69"/>
      <c r="E26" s="71">
        <f>U19</f>
        <v>2.6800000000000001E-2</v>
      </c>
      <c r="F26" s="110">
        <f>F25*(1+E26)</f>
        <v>190753.2431428144</v>
      </c>
      <c r="G26" s="42"/>
      <c r="I26" s="43">
        <v>5</v>
      </c>
      <c r="J26" s="44">
        <v>0.3</v>
      </c>
      <c r="K26" s="44">
        <v>0.75</v>
      </c>
      <c r="L26" s="98">
        <f>5*0.75</f>
        <v>3.75</v>
      </c>
      <c r="M26" s="44">
        <v>0.16</v>
      </c>
      <c r="N26" s="102">
        <f t="shared" si="1"/>
        <v>4.96</v>
      </c>
      <c r="O26" s="100"/>
      <c r="P26" s="108"/>
      <c r="Q26" s="108"/>
      <c r="V26" s="30"/>
    </row>
    <row r="27" spans="2:22" ht="15.75" thickBot="1">
      <c r="B27" s="39"/>
      <c r="C27" s="111" t="s">
        <v>53</v>
      </c>
      <c r="D27" s="69"/>
      <c r="E27" s="69"/>
      <c r="F27" s="112">
        <f>F26/12</f>
        <v>15896.103595234534</v>
      </c>
      <c r="G27" s="42"/>
      <c r="I27" s="43">
        <v>5.5</v>
      </c>
      <c r="J27" s="44">
        <v>0.32</v>
      </c>
      <c r="K27" s="44">
        <v>0.82</v>
      </c>
      <c r="L27" s="98">
        <f>5.5*0.75</f>
        <v>4.125</v>
      </c>
      <c r="M27" s="44">
        <v>0.18</v>
      </c>
      <c r="N27" s="102">
        <f t="shared" si="1"/>
        <v>5.4449999999999994</v>
      </c>
      <c r="O27" s="100"/>
      <c r="P27" s="108"/>
      <c r="Q27" s="108"/>
      <c r="V27" s="30"/>
    </row>
    <row r="28" spans="2:22" ht="15.75" thickBot="1">
      <c r="B28" s="113"/>
      <c r="C28" s="114"/>
      <c r="D28" s="115"/>
      <c r="E28" s="115"/>
      <c r="F28" s="116"/>
      <c r="G28" s="117"/>
      <c r="I28" s="43">
        <v>6</v>
      </c>
      <c r="J28" s="44">
        <v>0.35</v>
      </c>
      <c r="K28" s="44">
        <v>0.9</v>
      </c>
      <c r="L28" s="98">
        <f>6*0.75</f>
        <v>4.5</v>
      </c>
      <c r="M28" s="44">
        <v>0.2</v>
      </c>
      <c r="N28" s="102">
        <f t="shared" si="1"/>
        <v>5.95</v>
      </c>
      <c r="O28" s="100"/>
      <c r="P28" s="108"/>
      <c r="Q28" s="108"/>
      <c r="V28" s="30"/>
    </row>
    <row r="29" spans="2:22" ht="15.75" thickBot="1">
      <c r="C29" s="118"/>
      <c r="D29" s="118"/>
      <c r="E29" s="118"/>
      <c r="F29" s="118"/>
      <c r="I29" s="43">
        <v>6.5</v>
      </c>
      <c r="J29" s="44">
        <v>0.38</v>
      </c>
      <c r="K29" s="44">
        <v>1</v>
      </c>
      <c r="L29" s="98">
        <f>6.5*0.75</f>
        <v>4.875</v>
      </c>
      <c r="M29" s="44">
        <v>0.24</v>
      </c>
      <c r="N29" s="102">
        <f t="shared" si="1"/>
        <v>6.4950000000000001</v>
      </c>
      <c r="O29" s="100"/>
      <c r="P29" s="108"/>
      <c r="Q29" s="108"/>
      <c r="V29" s="30"/>
    </row>
    <row r="30" spans="2:22">
      <c r="B30" s="31"/>
      <c r="C30" s="119"/>
      <c r="D30" s="751" t="s">
        <v>14</v>
      </c>
      <c r="E30" s="751"/>
      <c r="F30" s="119"/>
      <c r="G30" s="120"/>
      <c r="I30" s="43">
        <v>7</v>
      </c>
      <c r="J30" s="44">
        <v>0.41</v>
      </c>
      <c r="K30" s="44">
        <v>1.08</v>
      </c>
      <c r="L30" s="98">
        <f>7*0.75</f>
        <v>5.25</v>
      </c>
      <c r="M30" s="44">
        <v>0.26</v>
      </c>
      <c r="N30" s="102">
        <f t="shared" si="1"/>
        <v>7</v>
      </c>
      <c r="O30" s="100"/>
      <c r="P30" s="108"/>
      <c r="Q30" s="108"/>
      <c r="V30" s="30"/>
    </row>
    <row r="31" spans="2:22">
      <c r="B31" s="39"/>
      <c r="C31" s="121"/>
      <c r="D31" s="122" t="s">
        <v>11</v>
      </c>
      <c r="E31" s="122" t="s">
        <v>12</v>
      </c>
      <c r="F31" s="122" t="s">
        <v>13</v>
      </c>
      <c r="G31" s="123"/>
      <c r="I31" s="43">
        <v>7.5</v>
      </c>
      <c r="J31" s="44">
        <v>0.45</v>
      </c>
      <c r="K31" s="44">
        <v>1.1499999999999999</v>
      </c>
      <c r="L31" s="98">
        <f>7.5*0.75</f>
        <v>5.625</v>
      </c>
      <c r="M31" s="44">
        <v>0.28999999999999998</v>
      </c>
      <c r="N31" s="102">
        <f t="shared" si="1"/>
        <v>7.5149999999999997</v>
      </c>
      <c r="O31" s="100"/>
      <c r="P31" s="108"/>
      <c r="Q31" s="108"/>
      <c r="V31" s="30"/>
    </row>
    <row r="32" spans="2:22" ht="15.75" thickBot="1">
      <c r="B32" s="39"/>
      <c r="C32" s="124" t="s">
        <v>15</v>
      </c>
      <c r="D32" s="125">
        <v>59445.949894732272</v>
      </c>
      <c r="E32" s="126">
        <v>0.15</v>
      </c>
      <c r="F32" s="125">
        <f>D32*E32</f>
        <v>8916.8924842098404</v>
      </c>
      <c r="G32" s="123"/>
      <c r="I32" s="78">
        <v>8</v>
      </c>
      <c r="J32" s="79">
        <v>0.5</v>
      </c>
      <c r="K32" s="79">
        <v>1.22</v>
      </c>
      <c r="L32" s="127">
        <f>8*0.75</f>
        <v>6</v>
      </c>
      <c r="M32" s="79">
        <v>0.31</v>
      </c>
      <c r="N32" s="128">
        <f t="shared" si="1"/>
        <v>8.0299999999999994</v>
      </c>
      <c r="O32" s="100"/>
      <c r="P32" s="108"/>
      <c r="Q32" s="108"/>
      <c r="V32" s="30"/>
    </row>
    <row r="33" spans="2:22">
      <c r="B33" s="39"/>
      <c r="C33" s="124" t="s">
        <v>17</v>
      </c>
      <c r="D33" s="125">
        <v>54148.47660227208</v>
      </c>
      <c r="E33" s="126">
        <v>0.38</v>
      </c>
      <c r="F33" s="125">
        <f>D33*E33</f>
        <v>20576.421108863389</v>
      </c>
      <c r="G33" s="123"/>
      <c r="P33" s="129"/>
      <c r="Q33" s="129"/>
      <c r="V33" s="30"/>
    </row>
    <row r="34" spans="2:22" ht="15.75" thickBot="1">
      <c r="B34" s="39"/>
      <c r="C34" s="124" t="s">
        <v>19</v>
      </c>
      <c r="D34" s="130">
        <f>U7</f>
        <v>36813</v>
      </c>
      <c r="E34" s="126">
        <f>L21</f>
        <v>1.875</v>
      </c>
      <c r="F34" s="125">
        <f>D34*E34</f>
        <v>69024.375</v>
      </c>
      <c r="G34" s="123"/>
      <c r="P34" s="129"/>
      <c r="Q34" s="129"/>
      <c r="V34" s="30"/>
    </row>
    <row r="35" spans="2:22" ht="15.75" thickBot="1">
      <c r="B35" s="39"/>
      <c r="C35" s="124" t="s">
        <v>21</v>
      </c>
      <c r="D35" s="125">
        <v>31960.232260837322</v>
      </c>
      <c r="E35" s="126">
        <f>M21</f>
        <v>0.1</v>
      </c>
      <c r="F35" s="125">
        <f>D35*E35</f>
        <v>3196.0232260837324</v>
      </c>
      <c r="G35" s="123"/>
      <c r="I35" s="755" t="s">
        <v>89</v>
      </c>
      <c r="J35" s="756"/>
      <c r="K35" s="756"/>
      <c r="L35" s="756"/>
      <c r="M35" s="756"/>
      <c r="N35" s="757"/>
      <c r="P35" s="129"/>
      <c r="Q35" s="129"/>
      <c r="V35" s="30"/>
    </row>
    <row r="36" spans="2:22" ht="15.75" thickBot="1">
      <c r="B36" s="39"/>
      <c r="C36" s="124"/>
      <c r="D36" s="131"/>
      <c r="E36" s="26"/>
      <c r="F36" s="131"/>
      <c r="G36" s="123"/>
      <c r="I36" s="34" t="s">
        <v>6</v>
      </c>
      <c r="J36" s="88" t="s">
        <v>50</v>
      </c>
      <c r="K36" s="88" t="s">
        <v>84</v>
      </c>
      <c r="L36" s="88" t="s">
        <v>52</v>
      </c>
      <c r="M36" s="88" t="s">
        <v>85</v>
      </c>
      <c r="N36" s="35" t="s">
        <v>86</v>
      </c>
      <c r="V36" s="30"/>
    </row>
    <row r="37" spans="2:22">
      <c r="B37" s="39"/>
      <c r="C37" s="132" t="s">
        <v>24</v>
      </c>
      <c r="D37" s="132"/>
      <c r="E37" s="133">
        <f>SUM(E32:E35)</f>
        <v>2.5050000000000003</v>
      </c>
      <c r="F37" s="134">
        <f>SUM(F32:F35)</f>
        <v>101713.71181915696</v>
      </c>
      <c r="G37" s="123"/>
      <c r="I37" s="43">
        <v>2</v>
      </c>
      <c r="J37" s="44">
        <v>0.12</v>
      </c>
      <c r="K37" s="44">
        <v>0.32</v>
      </c>
      <c r="L37" s="98">
        <v>2</v>
      </c>
      <c r="M37" s="44">
        <v>0.09</v>
      </c>
      <c r="N37" s="102">
        <f t="shared" ref="N37:N49" si="2">SUM(J37:M37)</f>
        <v>2.5299999999999998</v>
      </c>
      <c r="V37" s="30"/>
    </row>
    <row r="38" spans="2:22">
      <c r="B38" s="39"/>
      <c r="C38" s="135"/>
      <c r="D38" s="135"/>
      <c r="E38" s="135"/>
      <c r="F38" s="135"/>
      <c r="G38" s="123"/>
      <c r="I38" s="43">
        <v>2.5</v>
      </c>
      <c r="J38" s="44">
        <v>0.15</v>
      </c>
      <c r="K38" s="44">
        <v>0.38</v>
      </c>
      <c r="L38" s="98">
        <v>2.5</v>
      </c>
      <c r="M38" s="44">
        <v>0.1</v>
      </c>
      <c r="N38" s="102">
        <f t="shared" si="2"/>
        <v>3.1300000000000003</v>
      </c>
      <c r="V38" s="30"/>
    </row>
    <row r="39" spans="2:22">
      <c r="B39" s="39"/>
      <c r="C39" s="136" t="s">
        <v>27</v>
      </c>
      <c r="D39" s="135"/>
      <c r="E39" s="137">
        <v>0.21120948717799651</v>
      </c>
      <c r="F39" s="138">
        <f>F37*E39</f>
        <v>21482.900912294663</v>
      </c>
      <c r="G39" s="123"/>
      <c r="I39" s="43">
        <v>3</v>
      </c>
      <c r="J39" s="44">
        <v>0.2</v>
      </c>
      <c r="K39" s="44">
        <v>0.45</v>
      </c>
      <c r="L39" s="98">
        <v>3</v>
      </c>
      <c r="M39" s="44">
        <v>0.11</v>
      </c>
      <c r="N39" s="102">
        <f t="shared" si="2"/>
        <v>3.76</v>
      </c>
      <c r="V39" s="30"/>
    </row>
    <row r="40" spans="2:22">
      <c r="B40" s="39"/>
      <c r="C40" s="135"/>
      <c r="D40" s="135"/>
      <c r="E40" s="135"/>
      <c r="F40" s="139"/>
      <c r="G40" s="123"/>
      <c r="I40" s="43">
        <v>3.5</v>
      </c>
      <c r="J40" s="44">
        <v>0.22</v>
      </c>
      <c r="K40" s="44">
        <v>0.5</v>
      </c>
      <c r="L40" s="98">
        <v>3.5</v>
      </c>
      <c r="M40" s="44">
        <v>0.13</v>
      </c>
      <c r="N40" s="102">
        <f t="shared" si="2"/>
        <v>4.3499999999999996</v>
      </c>
    </row>
    <row r="41" spans="2:22">
      <c r="B41" s="39"/>
      <c r="C41" s="132" t="s">
        <v>30</v>
      </c>
      <c r="D41" s="140"/>
      <c r="E41" s="140"/>
      <c r="F41" s="141">
        <f>F37+F39</f>
        <v>123196.61273145162</v>
      </c>
      <c r="G41" s="123"/>
      <c r="I41" s="43">
        <v>4</v>
      </c>
      <c r="J41" s="44">
        <v>0.25</v>
      </c>
      <c r="K41" s="44">
        <v>0.57999999999999996</v>
      </c>
      <c r="L41" s="98">
        <v>4</v>
      </c>
      <c r="M41" s="44">
        <v>0.14000000000000001</v>
      </c>
      <c r="N41" s="102">
        <f t="shared" si="2"/>
        <v>4.97</v>
      </c>
    </row>
    <row r="42" spans="2:22">
      <c r="B42" s="39"/>
      <c r="C42" s="124"/>
      <c r="D42" s="135"/>
      <c r="E42" s="135"/>
      <c r="F42" s="138"/>
      <c r="G42" s="123"/>
      <c r="I42" s="43">
        <v>4.5</v>
      </c>
      <c r="J42" s="44">
        <v>0.28000000000000003</v>
      </c>
      <c r="K42" s="44">
        <v>0.65</v>
      </c>
      <c r="L42" s="98">
        <v>4.5</v>
      </c>
      <c r="M42" s="44">
        <v>0.15</v>
      </c>
      <c r="N42" s="102">
        <f t="shared" si="2"/>
        <v>5.58</v>
      </c>
    </row>
    <row r="43" spans="2:22">
      <c r="B43" s="39"/>
      <c r="C43" s="136" t="s">
        <v>33</v>
      </c>
      <c r="D43" s="135"/>
      <c r="E43" s="142">
        <f>$U$10</f>
        <v>6660.0522057504313</v>
      </c>
      <c r="F43" s="143">
        <f t="shared" ref="F43:F48" si="3">E43*$E$37</f>
        <v>16683.430775404831</v>
      </c>
      <c r="G43" s="123"/>
      <c r="I43" s="43">
        <v>5</v>
      </c>
      <c r="J43" s="44">
        <v>0.3</v>
      </c>
      <c r="K43" s="44">
        <v>0.75</v>
      </c>
      <c r="L43" s="98">
        <v>5</v>
      </c>
      <c r="M43" s="44">
        <v>0.16</v>
      </c>
      <c r="N43" s="102">
        <f t="shared" si="2"/>
        <v>6.21</v>
      </c>
    </row>
    <row r="44" spans="2:22">
      <c r="B44" s="39"/>
      <c r="C44" s="136" t="s">
        <v>73</v>
      </c>
      <c r="D44" s="135"/>
      <c r="E44" s="142">
        <f>$U$11</f>
        <v>3250</v>
      </c>
      <c r="F44" s="143">
        <f t="shared" si="3"/>
        <v>8141.2500000000009</v>
      </c>
      <c r="G44" s="123"/>
      <c r="I44" s="43">
        <v>5.5</v>
      </c>
      <c r="J44" s="44">
        <v>0.32</v>
      </c>
      <c r="K44" s="44">
        <v>0.82</v>
      </c>
      <c r="L44" s="98">
        <v>5.5</v>
      </c>
      <c r="M44" s="44">
        <v>0.18</v>
      </c>
      <c r="N44" s="102">
        <f t="shared" si="2"/>
        <v>6.8199999999999994</v>
      </c>
    </row>
    <row r="45" spans="2:22">
      <c r="B45" s="39"/>
      <c r="C45" s="136" t="s">
        <v>34</v>
      </c>
      <c r="D45" s="135"/>
      <c r="E45" s="142">
        <f>$U$12</f>
        <v>850</v>
      </c>
      <c r="F45" s="143">
        <f t="shared" si="3"/>
        <v>2129.2500000000005</v>
      </c>
      <c r="G45" s="123"/>
      <c r="I45" s="43">
        <v>6</v>
      </c>
      <c r="J45" s="44">
        <v>0.35</v>
      </c>
      <c r="K45" s="44">
        <v>0.9</v>
      </c>
      <c r="L45" s="98">
        <v>6</v>
      </c>
      <c r="M45" s="44">
        <v>0.2</v>
      </c>
      <c r="N45" s="102">
        <f t="shared" si="2"/>
        <v>7.45</v>
      </c>
    </row>
    <row r="46" spans="2:22">
      <c r="B46" s="39"/>
      <c r="C46" s="136" t="s">
        <v>35</v>
      </c>
      <c r="D46" s="135"/>
      <c r="E46" s="142">
        <f>$U$13</f>
        <v>400</v>
      </c>
      <c r="F46" s="143">
        <f t="shared" si="3"/>
        <v>1002.0000000000001</v>
      </c>
      <c r="G46" s="123"/>
      <c r="I46" s="43">
        <v>6.5</v>
      </c>
      <c r="J46" s="44">
        <v>0.38</v>
      </c>
      <c r="K46" s="44">
        <v>1</v>
      </c>
      <c r="L46" s="98">
        <v>6.5</v>
      </c>
      <c r="M46" s="44">
        <v>0.24</v>
      </c>
      <c r="N46" s="102">
        <f t="shared" si="2"/>
        <v>8.1199999999999992</v>
      </c>
    </row>
    <row r="47" spans="2:22">
      <c r="B47" s="39"/>
      <c r="C47" s="136" t="s">
        <v>36</v>
      </c>
      <c r="D47" s="135"/>
      <c r="E47" s="142">
        <f>$U$14</f>
        <v>1500</v>
      </c>
      <c r="F47" s="143">
        <f t="shared" si="3"/>
        <v>3757.5000000000005</v>
      </c>
      <c r="G47" s="123"/>
      <c r="I47" s="43">
        <v>7</v>
      </c>
      <c r="J47" s="44">
        <v>0.41</v>
      </c>
      <c r="K47" s="44">
        <v>1.08</v>
      </c>
      <c r="L47" s="98">
        <v>7</v>
      </c>
      <c r="M47" s="44">
        <v>0.26</v>
      </c>
      <c r="N47" s="102">
        <f t="shared" si="2"/>
        <v>8.75</v>
      </c>
    </row>
    <row r="48" spans="2:22">
      <c r="B48" s="39"/>
      <c r="C48" s="136" t="s">
        <v>37</v>
      </c>
      <c r="D48" s="135"/>
      <c r="E48" s="142">
        <f>$U$15</f>
        <v>1200</v>
      </c>
      <c r="F48" s="143">
        <f t="shared" si="3"/>
        <v>3006.0000000000005</v>
      </c>
      <c r="G48" s="123"/>
      <c r="I48" s="43">
        <v>7.5</v>
      </c>
      <c r="J48" s="44">
        <v>0.45</v>
      </c>
      <c r="K48" s="44">
        <v>1.1499999999999999</v>
      </c>
      <c r="L48" s="98">
        <v>7.5</v>
      </c>
      <c r="M48" s="44">
        <v>0.28999999999999998</v>
      </c>
      <c r="N48" s="102">
        <f t="shared" si="2"/>
        <v>9.3899999999999988</v>
      </c>
    </row>
    <row r="49" spans="2:14" ht="15.75" thickBot="1">
      <c r="B49" s="39"/>
      <c r="C49" s="132" t="s">
        <v>40</v>
      </c>
      <c r="D49" s="140"/>
      <c r="E49" s="140"/>
      <c r="F49" s="144">
        <f>SUM(F41:F48)</f>
        <v>157916.04350685645</v>
      </c>
      <c r="G49" s="123"/>
      <c r="I49" s="78">
        <v>8</v>
      </c>
      <c r="J49" s="79">
        <v>0.5</v>
      </c>
      <c r="K49" s="79">
        <v>1.22</v>
      </c>
      <c r="L49" s="127">
        <v>8</v>
      </c>
      <c r="M49" s="79">
        <v>0.31</v>
      </c>
      <c r="N49" s="128">
        <f t="shared" si="2"/>
        <v>10.030000000000001</v>
      </c>
    </row>
    <row r="50" spans="2:14" ht="15.75" thickBot="1">
      <c r="B50" s="39"/>
      <c r="C50" s="145" t="s">
        <v>43</v>
      </c>
      <c r="D50" s="146"/>
      <c r="E50" s="147">
        <v>0.12</v>
      </c>
      <c r="F50" s="148">
        <f>F49*E50</f>
        <v>18949.925220822774</v>
      </c>
      <c r="G50" s="123"/>
    </row>
    <row r="51" spans="2:14" ht="15.75" thickTop="1">
      <c r="B51" s="39"/>
      <c r="C51" s="136" t="s">
        <v>46</v>
      </c>
      <c r="D51" s="136"/>
      <c r="E51" s="136"/>
      <c r="F51" s="149">
        <f>SUM(F49:F50)</f>
        <v>176865.96872767922</v>
      </c>
      <c r="G51" s="123"/>
    </row>
    <row r="52" spans="2:14">
      <c r="B52" s="39"/>
      <c r="C52" s="136" t="s">
        <v>48</v>
      </c>
      <c r="D52" s="136"/>
      <c r="E52" s="137">
        <v>5.4121725731895332E-2</v>
      </c>
      <c r="F52" s="149">
        <f>F51+(F51*E52)</f>
        <v>186438.26017846467</v>
      </c>
      <c r="G52" s="123"/>
    </row>
    <row r="53" spans="2:14" ht="15.75" thickBot="1">
      <c r="B53" s="39"/>
      <c r="C53" s="136"/>
      <c r="D53" s="135"/>
      <c r="E53" s="71">
        <f>$U$19</f>
        <v>2.6800000000000001E-2</v>
      </c>
      <c r="F53" s="150">
        <f>F52*(1+E53)</f>
        <v>191434.8055512475</v>
      </c>
      <c r="G53" s="123"/>
    </row>
    <row r="54" spans="2:14" ht="15.75" thickBot="1">
      <c r="B54" s="39"/>
      <c r="C54" s="151" t="s">
        <v>53</v>
      </c>
      <c r="D54" s="135"/>
      <c r="E54" s="135"/>
      <c r="F54" s="152">
        <f>F53/12</f>
        <v>15952.900462603959</v>
      </c>
      <c r="G54" s="123"/>
    </row>
    <row r="55" spans="2:14" ht="7.5" customHeight="1" thickBot="1">
      <c r="B55" s="113"/>
      <c r="C55" s="153"/>
      <c r="D55" s="154"/>
      <c r="E55" s="154"/>
      <c r="F55" s="155"/>
      <c r="G55" s="156"/>
    </row>
    <row r="56" spans="2:14" ht="15.75" thickBot="1"/>
    <row r="57" spans="2:14">
      <c r="B57" s="31"/>
      <c r="C57" s="119"/>
      <c r="D57" s="751" t="s">
        <v>16</v>
      </c>
      <c r="E57" s="751"/>
      <c r="F57" s="119"/>
      <c r="G57" s="120"/>
    </row>
    <row r="58" spans="2:14">
      <c r="B58" s="39"/>
      <c r="C58" s="121"/>
      <c r="D58" s="122" t="s">
        <v>11</v>
      </c>
      <c r="E58" s="122" t="s">
        <v>12</v>
      </c>
      <c r="F58" s="122" t="s">
        <v>13</v>
      </c>
      <c r="G58" s="123"/>
    </row>
    <row r="59" spans="2:14">
      <c r="B59" s="39"/>
      <c r="C59" s="124" t="s">
        <v>15</v>
      </c>
      <c r="D59" s="125">
        <v>59445.949894732272</v>
      </c>
      <c r="E59" s="126">
        <f>J22</f>
        <v>0.2</v>
      </c>
      <c r="F59" s="125">
        <f>D59*E59</f>
        <v>11889.189978946455</v>
      </c>
      <c r="G59" s="123"/>
    </row>
    <row r="60" spans="2:14">
      <c r="B60" s="39"/>
      <c r="C60" s="124" t="s">
        <v>17</v>
      </c>
      <c r="D60" s="125">
        <v>54148.47660227208</v>
      </c>
      <c r="E60" s="126">
        <f>K22</f>
        <v>0.45</v>
      </c>
      <c r="F60" s="125">
        <f>D60*E60</f>
        <v>24366.814471022437</v>
      </c>
      <c r="G60" s="123"/>
    </row>
    <row r="61" spans="2:14">
      <c r="B61" s="39"/>
      <c r="C61" s="124" t="s">
        <v>19</v>
      </c>
      <c r="D61" s="130">
        <f>U7</f>
        <v>36813</v>
      </c>
      <c r="E61" s="126">
        <f>L22</f>
        <v>2.25</v>
      </c>
      <c r="F61" s="125">
        <f>D61*E61</f>
        <v>82829.25</v>
      </c>
      <c r="G61" s="123"/>
    </row>
    <row r="62" spans="2:14">
      <c r="B62" s="39"/>
      <c r="C62" s="124" t="s">
        <v>21</v>
      </c>
      <c r="D62" s="125">
        <v>31960.232260837322</v>
      </c>
      <c r="E62" s="126">
        <f>M22</f>
        <v>0.11</v>
      </c>
      <c r="F62" s="125">
        <f>D62*E62</f>
        <v>3515.6255486921054</v>
      </c>
      <c r="G62" s="123"/>
    </row>
    <row r="63" spans="2:14">
      <c r="B63" s="39"/>
      <c r="C63" s="124"/>
      <c r="D63" s="131"/>
      <c r="E63" s="26"/>
      <c r="F63" s="131"/>
      <c r="G63" s="123"/>
    </row>
    <row r="64" spans="2:14">
      <c r="B64" s="39"/>
      <c r="C64" s="132" t="s">
        <v>24</v>
      </c>
      <c r="D64" s="132"/>
      <c r="E64" s="133">
        <f>SUM(E59:E62)</f>
        <v>3.01</v>
      </c>
      <c r="F64" s="134">
        <f>SUM(F59:F62)</f>
        <v>122600.879998661</v>
      </c>
      <c r="G64" s="123"/>
    </row>
    <row r="65" spans="2:7">
      <c r="B65" s="39"/>
      <c r="C65" s="135"/>
      <c r="D65" s="135"/>
      <c r="E65" s="135"/>
      <c r="F65" s="135"/>
      <c r="G65" s="123"/>
    </row>
    <row r="66" spans="2:7">
      <c r="B66" s="39"/>
      <c r="C66" s="136" t="s">
        <v>27</v>
      </c>
      <c r="D66" s="135"/>
      <c r="E66" s="137">
        <v>0.21120948717799651</v>
      </c>
      <c r="F66" s="138">
        <f>F64*E66</f>
        <v>25894.468992088277</v>
      </c>
      <c r="G66" s="123"/>
    </row>
    <row r="67" spans="2:7">
      <c r="B67" s="39"/>
      <c r="C67" s="135"/>
      <c r="D67" s="135"/>
      <c r="E67" s="135"/>
      <c r="F67" s="139"/>
      <c r="G67" s="123"/>
    </row>
    <row r="68" spans="2:7">
      <c r="B68" s="39"/>
      <c r="C68" s="132" t="s">
        <v>30</v>
      </c>
      <c r="D68" s="140"/>
      <c r="E68" s="140"/>
      <c r="F68" s="141">
        <f>F64+F66</f>
        <v>148495.34899074928</v>
      </c>
      <c r="G68" s="123"/>
    </row>
    <row r="69" spans="2:7">
      <c r="B69" s="39"/>
      <c r="C69" s="124"/>
      <c r="D69" s="135"/>
      <c r="E69" s="135"/>
      <c r="F69" s="138"/>
      <c r="G69" s="123"/>
    </row>
    <row r="70" spans="2:7">
      <c r="B70" s="39"/>
      <c r="C70" s="136" t="s">
        <v>33</v>
      </c>
      <c r="D70" s="135"/>
      <c r="E70" s="142">
        <f>$U$10</f>
        <v>6660.0522057504313</v>
      </c>
      <c r="F70" s="143">
        <f>E70*$E$64</f>
        <v>20046.757139308796</v>
      </c>
      <c r="G70" s="123"/>
    </row>
    <row r="71" spans="2:7">
      <c r="B71" s="39"/>
      <c r="C71" s="136" t="s">
        <v>73</v>
      </c>
      <c r="D71" s="135"/>
      <c r="E71" s="142">
        <f>$U$11</f>
        <v>3250</v>
      </c>
      <c r="F71" s="143">
        <f t="shared" ref="F71:F75" si="4">E71*$E$64</f>
        <v>9782.5</v>
      </c>
      <c r="G71" s="123"/>
    </row>
    <row r="72" spans="2:7">
      <c r="B72" s="39"/>
      <c r="C72" s="136" t="s">
        <v>34</v>
      </c>
      <c r="D72" s="135"/>
      <c r="E72" s="142">
        <f>$U$12</f>
        <v>850</v>
      </c>
      <c r="F72" s="143">
        <f t="shared" si="4"/>
        <v>2558.5</v>
      </c>
      <c r="G72" s="123"/>
    </row>
    <row r="73" spans="2:7">
      <c r="B73" s="39"/>
      <c r="C73" s="136" t="s">
        <v>35</v>
      </c>
      <c r="D73" s="135"/>
      <c r="E73" s="142">
        <f>$U$13</f>
        <v>400</v>
      </c>
      <c r="F73" s="143">
        <f t="shared" si="4"/>
        <v>1204</v>
      </c>
      <c r="G73" s="123"/>
    </row>
    <row r="74" spans="2:7">
      <c r="B74" s="39"/>
      <c r="C74" s="136" t="s">
        <v>36</v>
      </c>
      <c r="D74" s="135"/>
      <c r="E74" s="142">
        <f>$U$14</f>
        <v>1500</v>
      </c>
      <c r="F74" s="143">
        <f t="shared" si="4"/>
        <v>4515</v>
      </c>
      <c r="G74" s="123"/>
    </row>
    <row r="75" spans="2:7">
      <c r="B75" s="39"/>
      <c r="C75" s="136" t="s">
        <v>37</v>
      </c>
      <c r="D75" s="135"/>
      <c r="E75" s="142">
        <f>$U$15</f>
        <v>1200</v>
      </c>
      <c r="F75" s="143">
        <f t="shared" si="4"/>
        <v>3611.9999999999995</v>
      </c>
      <c r="G75" s="123"/>
    </row>
    <row r="76" spans="2:7">
      <c r="B76" s="39"/>
      <c r="C76" s="132" t="s">
        <v>40</v>
      </c>
      <c r="D76" s="140"/>
      <c r="E76" s="140"/>
      <c r="F76" s="144">
        <f>SUM(F68:F75)</f>
        <v>190214.10613005806</v>
      </c>
      <c r="G76" s="123"/>
    </row>
    <row r="77" spans="2:7" ht="15.75" thickBot="1">
      <c r="B77" s="39"/>
      <c r="C77" s="145" t="s">
        <v>43</v>
      </c>
      <c r="D77" s="146"/>
      <c r="E77" s="147">
        <v>0.12</v>
      </c>
      <c r="F77" s="148">
        <f>F76*E77</f>
        <v>22825.692735606968</v>
      </c>
      <c r="G77" s="123"/>
    </row>
    <row r="78" spans="2:7" ht="15.75" thickTop="1">
      <c r="B78" s="39"/>
      <c r="C78" s="136" t="s">
        <v>46</v>
      </c>
      <c r="D78" s="136"/>
      <c r="E78" s="136"/>
      <c r="F78" s="149">
        <f>SUM(F76:F77)</f>
        <v>213039.79886566504</v>
      </c>
      <c r="G78" s="123"/>
    </row>
    <row r="79" spans="2:7">
      <c r="B79" s="39"/>
      <c r="C79" s="136" t="s">
        <v>48</v>
      </c>
      <c r="D79" s="135"/>
      <c r="E79" s="137">
        <v>5.4121725731895332E-2</v>
      </c>
      <c r="F79" s="149">
        <f>F78+(F78*E79)</f>
        <v>224569.88042985072</v>
      </c>
      <c r="G79" s="123"/>
    </row>
    <row r="80" spans="2:7" ht="15.75" thickBot="1">
      <c r="B80" s="39"/>
      <c r="C80" s="136"/>
      <c r="D80" s="135"/>
      <c r="E80" s="71">
        <f>$U$19</f>
        <v>2.6800000000000001E-2</v>
      </c>
      <c r="F80" s="150">
        <f>F79*(1+E80)</f>
        <v>230588.35322537069</v>
      </c>
      <c r="G80" s="123"/>
    </row>
    <row r="81" spans="2:7" ht="15.75" thickBot="1">
      <c r="B81" s="39"/>
      <c r="C81" s="151" t="s">
        <v>53</v>
      </c>
      <c r="D81" s="135"/>
      <c r="E81" s="135"/>
      <c r="F81" s="157">
        <f>F80/12</f>
        <v>19215.696102114223</v>
      </c>
      <c r="G81" s="123"/>
    </row>
    <row r="82" spans="2:7" ht="6.75" customHeight="1" thickBot="1">
      <c r="B82" s="113"/>
      <c r="C82" s="153"/>
      <c r="D82" s="154"/>
      <c r="E82" s="154"/>
      <c r="F82" s="155"/>
      <c r="G82" s="156"/>
    </row>
    <row r="83" spans="2:7" ht="15.75" thickBot="1"/>
    <row r="84" spans="2:7">
      <c r="B84" s="31"/>
      <c r="C84" s="119"/>
      <c r="D84" s="751" t="s">
        <v>18</v>
      </c>
      <c r="E84" s="751"/>
      <c r="F84" s="119"/>
      <c r="G84" s="120"/>
    </row>
    <row r="85" spans="2:7">
      <c r="B85" s="39"/>
      <c r="C85" s="121"/>
      <c r="D85" s="122" t="s">
        <v>11</v>
      </c>
      <c r="E85" s="122" t="s">
        <v>12</v>
      </c>
      <c r="F85" s="122" t="s">
        <v>13</v>
      </c>
      <c r="G85" s="123"/>
    </row>
    <row r="86" spans="2:7">
      <c r="B86" s="39"/>
      <c r="C86" s="124" t="s">
        <v>15</v>
      </c>
      <c r="D86" s="125">
        <v>59445.949894732272</v>
      </c>
      <c r="E86" s="126">
        <f>J23</f>
        <v>0.22</v>
      </c>
      <c r="F86" s="125">
        <f>D86*E86</f>
        <v>13078.1089768411</v>
      </c>
      <c r="G86" s="123"/>
    </row>
    <row r="87" spans="2:7">
      <c r="B87" s="39"/>
      <c r="C87" s="124" t="s">
        <v>17</v>
      </c>
      <c r="D87" s="125">
        <v>54148.47660227208</v>
      </c>
      <c r="E87" s="126">
        <f>K23</f>
        <v>0.5</v>
      </c>
      <c r="F87" s="125">
        <f>D87*E87</f>
        <v>27074.23830113604</v>
      </c>
      <c r="G87" s="123"/>
    </row>
    <row r="88" spans="2:7">
      <c r="B88" s="39"/>
      <c r="C88" s="124" t="s">
        <v>19</v>
      </c>
      <c r="D88" s="130">
        <f>U7</f>
        <v>36813</v>
      </c>
      <c r="E88" s="126">
        <f>L23</f>
        <v>2.625</v>
      </c>
      <c r="F88" s="125">
        <f>D88*E88</f>
        <v>96634.125</v>
      </c>
      <c r="G88" s="123"/>
    </row>
    <row r="89" spans="2:7">
      <c r="B89" s="39"/>
      <c r="C89" s="124" t="s">
        <v>21</v>
      </c>
      <c r="D89" s="125">
        <v>31960.232260837322</v>
      </c>
      <c r="E89" s="126">
        <f>M23</f>
        <v>0.13</v>
      </c>
      <c r="F89" s="125">
        <f>D89*E89</f>
        <v>4154.8301939088524</v>
      </c>
      <c r="G89" s="123"/>
    </row>
    <row r="90" spans="2:7">
      <c r="B90" s="39"/>
      <c r="C90" s="124"/>
      <c r="D90" s="131"/>
      <c r="E90" s="26"/>
      <c r="F90" s="131"/>
      <c r="G90" s="123"/>
    </row>
    <row r="91" spans="2:7">
      <c r="B91" s="39"/>
      <c r="C91" s="132" t="s">
        <v>24</v>
      </c>
      <c r="D91" s="132"/>
      <c r="E91" s="133">
        <f>SUM(E86:E89)</f>
        <v>3.4749999999999996</v>
      </c>
      <c r="F91" s="134">
        <f>SUM(F86:F89)</f>
        <v>140941.30247188601</v>
      </c>
      <c r="G91" s="123"/>
    </row>
    <row r="92" spans="2:7">
      <c r="B92" s="39"/>
      <c r="C92" s="135"/>
      <c r="D92" s="135"/>
      <c r="E92" s="135"/>
      <c r="F92" s="135"/>
      <c r="G92" s="123"/>
    </row>
    <row r="93" spans="2:7">
      <c r="B93" s="39"/>
      <c r="C93" s="136" t="s">
        <v>27</v>
      </c>
      <c r="D93" s="135"/>
      <c r="E93" s="137">
        <v>0.21120948717799651</v>
      </c>
      <c r="F93" s="138">
        <f>F91*E93</f>
        <v>29768.140217285934</v>
      </c>
      <c r="G93" s="123"/>
    </row>
    <row r="94" spans="2:7">
      <c r="B94" s="39"/>
      <c r="C94" s="135"/>
      <c r="D94" s="135"/>
      <c r="E94" s="135"/>
      <c r="F94" s="139"/>
      <c r="G94" s="123"/>
    </row>
    <row r="95" spans="2:7">
      <c r="B95" s="39"/>
      <c r="C95" s="132" t="s">
        <v>30</v>
      </c>
      <c r="D95" s="140"/>
      <c r="E95" s="140"/>
      <c r="F95" s="141">
        <f>F91+F93</f>
        <v>170709.44268917193</v>
      </c>
      <c r="G95" s="123"/>
    </row>
    <row r="96" spans="2:7">
      <c r="B96" s="39"/>
      <c r="C96" s="124"/>
      <c r="D96" s="135"/>
      <c r="E96" s="135"/>
      <c r="F96" s="138"/>
      <c r="G96" s="123"/>
    </row>
    <row r="97" spans="2:7">
      <c r="B97" s="39"/>
      <c r="C97" s="136" t="s">
        <v>33</v>
      </c>
      <c r="D97" s="135"/>
      <c r="E97" s="142">
        <f>$U$10</f>
        <v>6660.0522057504313</v>
      </c>
      <c r="F97" s="143">
        <f t="shared" ref="F97:F102" si="5">E97*$E$91</f>
        <v>23143.681414982748</v>
      </c>
      <c r="G97" s="123"/>
    </row>
    <row r="98" spans="2:7">
      <c r="B98" s="39"/>
      <c r="C98" s="136" t="s">
        <v>73</v>
      </c>
      <c r="D98" s="135"/>
      <c r="E98" s="142">
        <f>$U$11</f>
        <v>3250</v>
      </c>
      <c r="F98" s="143">
        <f t="shared" si="5"/>
        <v>11293.749999999998</v>
      </c>
      <c r="G98" s="123"/>
    </row>
    <row r="99" spans="2:7">
      <c r="B99" s="39"/>
      <c r="C99" s="136" t="s">
        <v>34</v>
      </c>
      <c r="D99" s="135"/>
      <c r="E99" s="142">
        <f>$U$12</f>
        <v>850</v>
      </c>
      <c r="F99" s="143">
        <f t="shared" si="5"/>
        <v>2953.7499999999995</v>
      </c>
      <c r="G99" s="123"/>
    </row>
    <row r="100" spans="2:7">
      <c r="B100" s="39"/>
      <c r="C100" s="136" t="s">
        <v>35</v>
      </c>
      <c r="D100" s="135"/>
      <c r="E100" s="142">
        <f>$U$13</f>
        <v>400</v>
      </c>
      <c r="F100" s="143">
        <f t="shared" si="5"/>
        <v>1389.9999999999998</v>
      </c>
      <c r="G100" s="123"/>
    </row>
    <row r="101" spans="2:7">
      <c r="B101" s="39"/>
      <c r="C101" s="136" t="s">
        <v>36</v>
      </c>
      <c r="D101" s="135"/>
      <c r="E101" s="142">
        <f>$U$14</f>
        <v>1500</v>
      </c>
      <c r="F101" s="143">
        <f t="shared" si="5"/>
        <v>5212.4999999999991</v>
      </c>
      <c r="G101" s="123"/>
    </row>
    <row r="102" spans="2:7">
      <c r="B102" s="39"/>
      <c r="C102" s="136" t="s">
        <v>37</v>
      </c>
      <c r="D102" s="135"/>
      <c r="E102" s="142">
        <f>$U$15</f>
        <v>1200</v>
      </c>
      <c r="F102" s="143">
        <f t="shared" si="5"/>
        <v>4170</v>
      </c>
      <c r="G102" s="123"/>
    </row>
    <row r="103" spans="2:7">
      <c r="B103" s="39"/>
      <c r="C103" s="132" t="s">
        <v>40</v>
      </c>
      <c r="D103" s="140"/>
      <c r="E103" s="140"/>
      <c r="F103" s="144">
        <f>SUM(F95:F102)</f>
        <v>218873.12410415467</v>
      </c>
      <c r="G103" s="123"/>
    </row>
    <row r="104" spans="2:7" ht="15.75" thickBot="1">
      <c r="B104" s="39"/>
      <c r="C104" s="145" t="s">
        <v>43</v>
      </c>
      <c r="D104" s="146"/>
      <c r="E104" s="147">
        <v>0.12</v>
      </c>
      <c r="F104" s="148">
        <f>F103*E104</f>
        <v>26264.774892498561</v>
      </c>
      <c r="G104" s="123"/>
    </row>
    <row r="105" spans="2:7" ht="15.75" thickTop="1">
      <c r="B105" s="39"/>
      <c r="C105" s="136" t="s">
        <v>46</v>
      </c>
      <c r="D105" s="136"/>
      <c r="E105" s="136"/>
      <c r="F105" s="149">
        <f>SUM(F103:F104)</f>
        <v>245137.89899665324</v>
      </c>
      <c r="G105" s="123"/>
    </row>
    <row r="106" spans="2:7">
      <c r="B106" s="39"/>
      <c r="C106" s="136" t="s">
        <v>48</v>
      </c>
      <c r="D106" s="135"/>
      <c r="E106" s="137">
        <v>5.4121725731895332E-2</v>
      </c>
      <c r="F106" s="149">
        <f>F105+(F105*E106)</f>
        <v>258405.18513264318</v>
      </c>
      <c r="G106" s="123"/>
    </row>
    <row r="107" spans="2:7" ht="15.75" thickBot="1">
      <c r="B107" s="39"/>
      <c r="C107" s="136"/>
      <c r="D107" s="135"/>
      <c r="E107" s="71">
        <f>$U$19</f>
        <v>2.6800000000000001E-2</v>
      </c>
      <c r="F107" s="150">
        <f>F106*(1+E107)</f>
        <v>265330.444094198</v>
      </c>
      <c r="G107" s="123"/>
    </row>
    <row r="108" spans="2:7" ht="15.75" thickBot="1">
      <c r="B108" s="39"/>
      <c r="C108" s="151" t="s">
        <v>53</v>
      </c>
      <c r="D108" s="135"/>
      <c r="E108" s="135"/>
      <c r="F108" s="152">
        <f>F107/12</f>
        <v>22110.870341183167</v>
      </c>
      <c r="G108" s="123"/>
    </row>
    <row r="109" spans="2:7" ht="6.75" customHeight="1" thickBot="1">
      <c r="B109" s="113"/>
      <c r="C109" s="153"/>
      <c r="D109" s="154"/>
      <c r="E109" s="154"/>
      <c r="F109" s="155"/>
      <c r="G109" s="156"/>
    </row>
    <row r="110" spans="2:7" ht="15.75" thickBot="1"/>
    <row r="111" spans="2:7">
      <c r="B111" s="31"/>
      <c r="C111" s="119"/>
      <c r="D111" s="751" t="s">
        <v>20</v>
      </c>
      <c r="E111" s="751"/>
      <c r="F111" s="119"/>
      <c r="G111" s="120"/>
    </row>
    <row r="112" spans="2:7">
      <c r="B112" s="39"/>
      <c r="C112" s="121"/>
      <c r="D112" s="122" t="s">
        <v>11</v>
      </c>
      <c r="E112" s="122" t="s">
        <v>12</v>
      </c>
      <c r="F112" s="122" t="s">
        <v>13</v>
      </c>
      <c r="G112" s="123"/>
    </row>
    <row r="113" spans="2:7">
      <c r="B113" s="39"/>
      <c r="C113" s="124" t="s">
        <v>15</v>
      </c>
      <c r="D113" s="125">
        <v>59445.949894732272</v>
      </c>
      <c r="E113" s="126">
        <f>J24</f>
        <v>0.25</v>
      </c>
      <c r="F113" s="125">
        <f>D113*E113</f>
        <v>14861.487473683068</v>
      </c>
      <c r="G113" s="123"/>
    </row>
    <row r="114" spans="2:7">
      <c r="B114" s="39"/>
      <c r="C114" s="124" t="s">
        <v>17</v>
      </c>
      <c r="D114" s="125">
        <v>54148.47660227208</v>
      </c>
      <c r="E114" s="126">
        <f>K24</f>
        <v>0.57999999999999996</v>
      </c>
      <c r="F114" s="125">
        <f>D114*E114</f>
        <v>31406.116429317804</v>
      </c>
      <c r="G114" s="123"/>
    </row>
    <row r="115" spans="2:7">
      <c r="B115" s="39"/>
      <c r="C115" s="124" t="s">
        <v>19</v>
      </c>
      <c r="D115" s="130">
        <f>U7</f>
        <v>36813</v>
      </c>
      <c r="E115" s="126">
        <f>L24</f>
        <v>3</v>
      </c>
      <c r="F115" s="125">
        <f>D115*E115</f>
        <v>110439</v>
      </c>
      <c r="G115" s="123"/>
    </row>
    <row r="116" spans="2:7">
      <c r="B116" s="39"/>
      <c r="C116" s="124" t="s">
        <v>21</v>
      </c>
      <c r="D116" s="125">
        <v>31960.232260837322</v>
      </c>
      <c r="E116" s="126">
        <f>M24</f>
        <v>0.14000000000000001</v>
      </c>
      <c r="F116" s="125">
        <f>D116*E116</f>
        <v>4474.4325165172258</v>
      </c>
      <c r="G116" s="123"/>
    </row>
    <row r="117" spans="2:7">
      <c r="B117" s="39"/>
      <c r="C117" s="124"/>
      <c r="D117" s="131"/>
      <c r="E117" s="26"/>
      <c r="F117" s="131"/>
      <c r="G117" s="123"/>
    </row>
    <row r="118" spans="2:7">
      <c r="B118" s="39"/>
      <c r="C118" s="132" t="s">
        <v>24</v>
      </c>
      <c r="D118" s="132"/>
      <c r="E118" s="133">
        <f>SUM(E113:E116)</f>
        <v>3.97</v>
      </c>
      <c r="F118" s="134">
        <f>SUM(F113:F116)</f>
        <v>161181.03641951812</v>
      </c>
      <c r="G118" s="123"/>
    </row>
    <row r="119" spans="2:7">
      <c r="B119" s="39"/>
      <c r="C119" s="135"/>
      <c r="D119" s="135"/>
      <c r="E119" s="135"/>
      <c r="F119" s="135"/>
      <c r="G119" s="123"/>
    </row>
    <row r="120" spans="2:7">
      <c r="B120" s="39"/>
      <c r="C120" s="136" t="s">
        <v>27</v>
      </c>
      <c r="D120" s="135"/>
      <c r="E120" s="137">
        <v>0.21120948717799651</v>
      </c>
      <c r="F120" s="138">
        <f>F118*E120</f>
        <v>34042.964044984401</v>
      </c>
      <c r="G120" s="123"/>
    </row>
    <row r="121" spans="2:7">
      <c r="B121" s="39"/>
      <c r="C121" s="135"/>
      <c r="D121" s="135"/>
      <c r="E121" s="135"/>
      <c r="F121" s="139"/>
      <c r="G121" s="123"/>
    </row>
    <row r="122" spans="2:7">
      <c r="B122" s="39"/>
      <c r="C122" s="132" t="s">
        <v>30</v>
      </c>
      <c r="D122" s="140"/>
      <c r="E122" s="140"/>
      <c r="F122" s="141">
        <f>F118+F120</f>
        <v>195224.00046450252</v>
      </c>
      <c r="G122" s="123"/>
    </row>
    <row r="123" spans="2:7">
      <c r="B123" s="39"/>
      <c r="C123" s="124"/>
      <c r="D123" s="135"/>
      <c r="E123" s="135"/>
      <c r="F123" s="138"/>
      <c r="G123" s="123"/>
    </row>
    <row r="124" spans="2:7">
      <c r="B124" s="39"/>
      <c r="C124" s="136" t="s">
        <v>33</v>
      </c>
      <c r="D124" s="135"/>
      <c r="E124" s="142">
        <f>$U$10</f>
        <v>6660.0522057504313</v>
      </c>
      <c r="F124" s="143">
        <f>E124*$E$118</f>
        <v>26440.407256829214</v>
      </c>
      <c r="G124" s="123"/>
    </row>
    <row r="125" spans="2:7">
      <c r="B125" s="39"/>
      <c r="C125" s="136" t="s">
        <v>73</v>
      </c>
      <c r="D125" s="135"/>
      <c r="E125" s="142">
        <f>$U$11</f>
        <v>3250</v>
      </c>
      <c r="F125" s="143">
        <f t="shared" ref="F125:F129" si="6">E125*$E$118</f>
        <v>12902.5</v>
      </c>
      <c r="G125" s="123"/>
    </row>
    <row r="126" spans="2:7">
      <c r="B126" s="39"/>
      <c r="C126" s="136" t="s">
        <v>34</v>
      </c>
      <c r="D126" s="135"/>
      <c r="E126" s="142">
        <f>$U$12</f>
        <v>850</v>
      </c>
      <c r="F126" s="143">
        <f t="shared" si="6"/>
        <v>3374.5</v>
      </c>
      <c r="G126" s="123"/>
    </row>
    <row r="127" spans="2:7">
      <c r="B127" s="39"/>
      <c r="C127" s="136" t="s">
        <v>35</v>
      </c>
      <c r="D127" s="135"/>
      <c r="E127" s="142">
        <f>$U$13</f>
        <v>400</v>
      </c>
      <c r="F127" s="143">
        <f t="shared" si="6"/>
        <v>1588</v>
      </c>
      <c r="G127" s="123"/>
    </row>
    <row r="128" spans="2:7">
      <c r="B128" s="39"/>
      <c r="C128" s="136" t="s">
        <v>36</v>
      </c>
      <c r="D128" s="135"/>
      <c r="E128" s="142">
        <f>$U$14</f>
        <v>1500</v>
      </c>
      <c r="F128" s="143">
        <f t="shared" si="6"/>
        <v>5955</v>
      </c>
      <c r="G128" s="123"/>
    </row>
    <row r="129" spans="2:7">
      <c r="B129" s="39"/>
      <c r="C129" s="136" t="s">
        <v>37</v>
      </c>
      <c r="D129" s="135"/>
      <c r="E129" s="142">
        <f>$U$15</f>
        <v>1200</v>
      </c>
      <c r="F129" s="143">
        <f t="shared" si="6"/>
        <v>4764</v>
      </c>
      <c r="G129" s="123"/>
    </row>
    <row r="130" spans="2:7">
      <c r="B130" s="39"/>
      <c r="C130" s="132" t="s">
        <v>40</v>
      </c>
      <c r="D130" s="140"/>
      <c r="E130" s="140"/>
      <c r="F130" s="144">
        <f>SUM(F122:F129)</f>
        <v>250248.40772133172</v>
      </c>
      <c r="G130" s="123"/>
    </row>
    <row r="131" spans="2:7" ht="15.75" thickBot="1">
      <c r="B131" s="39"/>
      <c r="C131" s="145" t="s">
        <v>43</v>
      </c>
      <c r="D131" s="146"/>
      <c r="E131" s="147">
        <v>0.12</v>
      </c>
      <c r="F131" s="148">
        <f>F130*E131</f>
        <v>30029.808926559806</v>
      </c>
      <c r="G131" s="123"/>
    </row>
    <row r="132" spans="2:7" ht="15.75" thickTop="1">
      <c r="B132" s="39"/>
      <c r="C132" s="136" t="s">
        <v>46</v>
      </c>
      <c r="D132" s="136"/>
      <c r="E132" s="136"/>
      <c r="F132" s="149">
        <f>SUM(F130:F131)</f>
        <v>280278.2166478915</v>
      </c>
      <c r="G132" s="123"/>
    </row>
    <row r="133" spans="2:7">
      <c r="B133" s="39"/>
      <c r="C133" s="136" t="s">
        <v>48</v>
      </c>
      <c r="D133" s="135"/>
      <c r="E133" s="137">
        <v>5.4121725731895332E-2</v>
      </c>
      <c r="F133" s="149">
        <f>F132+(F132*E133)</f>
        <v>295447.35741793341</v>
      </c>
      <c r="G133" s="123"/>
    </row>
    <row r="134" spans="2:7" ht="15.75" thickBot="1">
      <c r="B134" s="39"/>
      <c r="C134" s="136"/>
      <c r="D134" s="135"/>
      <c r="E134" s="71">
        <f>$U$19</f>
        <v>2.6800000000000001E-2</v>
      </c>
      <c r="F134" s="150">
        <f>F133*(1+E134)</f>
        <v>303365.34659673402</v>
      </c>
      <c r="G134" s="123"/>
    </row>
    <row r="135" spans="2:7" ht="15.75" thickBot="1">
      <c r="B135" s="39"/>
      <c r="C135" s="151" t="s">
        <v>53</v>
      </c>
      <c r="D135" s="135"/>
      <c r="E135" s="135"/>
      <c r="F135" s="152">
        <f>F134/12</f>
        <v>25280.445549727836</v>
      </c>
      <c r="G135" s="123"/>
    </row>
    <row r="136" spans="2:7" ht="6" customHeight="1" thickBot="1">
      <c r="B136" s="113"/>
      <c r="C136" s="153"/>
      <c r="D136" s="154"/>
      <c r="E136" s="154"/>
      <c r="F136" s="155"/>
      <c r="G136" s="156"/>
    </row>
    <row r="137" spans="2:7" ht="15.75" thickBot="1"/>
    <row r="138" spans="2:7">
      <c r="B138" s="31"/>
      <c r="C138" s="119"/>
      <c r="D138" s="751" t="s">
        <v>22</v>
      </c>
      <c r="E138" s="751"/>
      <c r="F138" s="119"/>
      <c r="G138" s="120"/>
    </row>
    <row r="139" spans="2:7">
      <c r="B139" s="39"/>
      <c r="C139" s="121"/>
      <c r="D139" s="122" t="s">
        <v>11</v>
      </c>
      <c r="E139" s="122" t="s">
        <v>12</v>
      </c>
      <c r="F139" s="122" t="s">
        <v>13</v>
      </c>
      <c r="G139" s="123"/>
    </row>
    <row r="140" spans="2:7">
      <c r="B140" s="39"/>
      <c r="C140" s="124" t="s">
        <v>15</v>
      </c>
      <c r="D140" s="125">
        <v>59445.949894732272</v>
      </c>
      <c r="E140" s="126">
        <f>J25</f>
        <v>0.28000000000000003</v>
      </c>
      <c r="F140" s="125">
        <f>D140*E140</f>
        <v>16644.865970525039</v>
      </c>
      <c r="G140" s="123"/>
    </row>
    <row r="141" spans="2:7">
      <c r="B141" s="39"/>
      <c r="C141" s="124" t="s">
        <v>17</v>
      </c>
      <c r="D141" s="125">
        <v>54148.47660227208</v>
      </c>
      <c r="E141" s="126">
        <f>K25</f>
        <v>0.65</v>
      </c>
      <c r="F141" s="125">
        <f>D141*E141</f>
        <v>35196.509791476856</v>
      </c>
      <c r="G141" s="123"/>
    </row>
    <row r="142" spans="2:7">
      <c r="B142" s="39"/>
      <c r="C142" s="124" t="s">
        <v>19</v>
      </c>
      <c r="D142" s="130">
        <f>U7</f>
        <v>36813</v>
      </c>
      <c r="E142" s="126">
        <f>L25</f>
        <v>3.375</v>
      </c>
      <c r="F142" s="125">
        <f>D142*E142</f>
        <v>124243.875</v>
      </c>
      <c r="G142" s="123"/>
    </row>
    <row r="143" spans="2:7">
      <c r="B143" s="39"/>
      <c r="C143" s="124" t="s">
        <v>21</v>
      </c>
      <c r="D143" s="125">
        <v>31960.232260837322</v>
      </c>
      <c r="E143" s="126">
        <f>M25</f>
        <v>0.15</v>
      </c>
      <c r="F143" s="125">
        <f>D143*E143</f>
        <v>4794.0348391255984</v>
      </c>
      <c r="G143" s="123"/>
    </row>
    <row r="144" spans="2:7">
      <c r="B144" s="39"/>
      <c r="C144" s="124"/>
      <c r="D144" s="131"/>
      <c r="E144" s="26"/>
      <c r="F144" s="131"/>
      <c r="G144" s="123"/>
    </row>
    <row r="145" spans="2:7">
      <c r="B145" s="39"/>
      <c r="C145" s="132" t="s">
        <v>24</v>
      </c>
      <c r="D145" s="132"/>
      <c r="E145" s="133">
        <f>SUM(E140:E143)</f>
        <v>4.4550000000000001</v>
      </c>
      <c r="F145" s="134">
        <f>SUM(F140:F143)</f>
        <v>180879.28560112751</v>
      </c>
      <c r="G145" s="123"/>
    </row>
    <row r="146" spans="2:7">
      <c r="B146" s="39"/>
      <c r="C146" s="135"/>
      <c r="D146" s="135"/>
      <c r="E146" s="135"/>
      <c r="F146" s="135"/>
      <c r="G146" s="123"/>
    </row>
    <row r="147" spans="2:7">
      <c r="B147" s="39"/>
      <c r="C147" s="136" t="s">
        <v>27</v>
      </c>
      <c r="D147" s="135"/>
      <c r="E147" s="137">
        <v>0.21120948717799651</v>
      </c>
      <c r="F147" s="138">
        <f>F145*E147</f>
        <v>38203.421152936513</v>
      </c>
      <c r="G147" s="123"/>
    </row>
    <row r="148" spans="2:7">
      <c r="B148" s="39"/>
      <c r="C148" s="135"/>
      <c r="D148" s="135"/>
      <c r="E148" s="135"/>
      <c r="F148" s="139"/>
      <c r="G148" s="123"/>
    </row>
    <row r="149" spans="2:7">
      <c r="B149" s="39"/>
      <c r="C149" s="132" t="s">
        <v>30</v>
      </c>
      <c r="D149" s="140"/>
      <c r="E149" s="140"/>
      <c r="F149" s="141">
        <f>F145+F147</f>
        <v>219082.70675406401</v>
      </c>
      <c r="G149" s="123"/>
    </row>
    <row r="150" spans="2:7">
      <c r="B150" s="39"/>
      <c r="C150" s="124"/>
      <c r="D150" s="135"/>
      <c r="E150" s="135"/>
      <c r="F150" s="138"/>
      <c r="G150" s="123"/>
    </row>
    <row r="151" spans="2:7">
      <c r="B151" s="39"/>
      <c r="C151" s="136" t="s">
        <v>33</v>
      </c>
      <c r="D151" s="135"/>
      <c r="E151" s="142">
        <f>$U$10</f>
        <v>6660.0522057504313</v>
      </c>
      <c r="F151" s="143">
        <f t="shared" ref="F151:F156" si="7">E151*$E$145</f>
        <v>29670.53257661817</v>
      </c>
      <c r="G151" s="123"/>
    </row>
    <row r="152" spans="2:7">
      <c r="B152" s="39"/>
      <c r="C152" s="136" t="s">
        <v>73</v>
      </c>
      <c r="D152" s="135"/>
      <c r="E152" s="142">
        <f>$U$11</f>
        <v>3250</v>
      </c>
      <c r="F152" s="143">
        <f t="shared" si="7"/>
        <v>14478.75</v>
      </c>
      <c r="G152" s="123"/>
    </row>
    <row r="153" spans="2:7">
      <c r="B153" s="39"/>
      <c r="C153" s="136" t="s">
        <v>34</v>
      </c>
      <c r="D153" s="135"/>
      <c r="E153" s="142">
        <f>$U$12</f>
        <v>850</v>
      </c>
      <c r="F153" s="143">
        <f t="shared" si="7"/>
        <v>3786.75</v>
      </c>
      <c r="G153" s="123"/>
    </row>
    <row r="154" spans="2:7">
      <c r="B154" s="39"/>
      <c r="C154" s="136" t="s">
        <v>35</v>
      </c>
      <c r="D154" s="135"/>
      <c r="E154" s="142">
        <f>$U$13</f>
        <v>400</v>
      </c>
      <c r="F154" s="143">
        <f t="shared" si="7"/>
        <v>1782</v>
      </c>
      <c r="G154" s="123"/>
    </row>
    <row r="155" spans="2:7">
      <c r="B155" s="39"/>
      <c r="C155" s="136" t="s">
        <v>36</v>
      </c>
      <c r="D155" s="135"/>
      <c r="E155" s="142">
        <f>$U$14</f>
        <v>1500</v>
      </c>
      <c r="F155" s="143">
        <f t="shared" si="7"/>
        <v>6682.5</v>
      </c>
      <c r="G155" s="123"/>
    </row>
    <row r="156" spans="2:7">
      <c r="B156" s="39"/>
      <c r="C156" s="136" t="s">
        <v>37</v>
      </c>
      <c r="D156" s="135"/>
      <c r="E156" s="142">
        <f>$U$15</f>
        <v>1200</v>
      </c>
      <c r="F156" s="143">
        <f t="shared" si="7"/>
        <v>5346</v>
      </c>
      <c r="G156" s="123"/>
    </row>
    <row r="157" spans="2:7">
      <c r="B157" s="39"/>
      <c r="C157" s="132" t="s">
        <v>40</v>
      </c>
      <c r="D157" s="140"/>
      <c r="E157" s="140"/>
      <c r="F157" s="144">
        <f>SUM(F149:F156)</f>
        <v>280829.23933068221</v>
      </c>
      <c r="G157" s="123"/>
    </row>
    <row r="158" spans="2:7" ht="15.75" thickBot="1">
      <c r="B158" s="39"/>
      <c r="C158" s="145" t="s">
        <v>43</v>
      </c>
      <c r="D158" s="146"/>
      <c r="E158" s="147">
        <v>0.12</v>
      </c>
      <c r="F158" s="148">
        <f>F157*E158</f>
        <v>33699.508719681864</v>
      </c>
      <c r="G158" s="123"/>
    </row>
    <row r="159" spans="2:7" ht="15.75" thickTop="1">
      <c r="B159" s="39"/>
      <c r="C159" s="136" t="s">
        <v>46</v>
      </c>
      <c r="D159" s="136"/>
      <c r="E159" s="136"/>
      <c r="F159" s="149">
        <f>SUM(F157:F158)</f>
        <v>314528.74805036408</v>
      </c>
      <c r="G159" s="123"/>
    </row>
    <row r="160" spans="2:7">
      <c r="B160" s="39"/>
      <c r="C160" s="136" t="s">
        <v>48</v>
      </c>
      <c r="D160" s="135"/>
      <c r="E160" s="137">
        <v>5.4121725731895332E-2</v>
      </c>
      <c r="F160" s="149">
        <f>F159+(F159*E160)</f>
        <v>331551.58668714232</v>
      </c>
      <c r="G160" s="123"/>
    </row>
    <row r="161" spans="2:7" ht="15.75" thickBot="1">
      <c r="B161" s="39"/>
      <c r="C161" s="136"/>
      <c r="D161" s="135"/>
      <c r="E161" s="71">
        <f>$U$19</f>
        <v>2.6800000000000001E-2</v>
      </c>
      <c r="F161" s="150">
        <f>F160*(1+E161)</f>
        <v>340437.16921035771</v>
      </c>
      <c r="G161" s="123"/>
    </row>
    <row r="162" spans="2:7" ht="15.75" thickBot="1">
      <c r="B162" s="39"/>
      <c r="C162" s="151" t="s">
        <v>53</v>
      </c>
      <c r="D162" s="135"/>
      <c r="E162" s="135"/>
      <c r="F162" s="152">
        <f>F161/12</f>
        <v>28369.764100863144</v>
      </c>
      <c r="G162" s="123"/>
    </row>
    <row r="163" spans="2:7" ht="7.5" customHeight="1" thickBot="1">
      <c r="B163" s="113"/>
      <c r="C163" s="153"/>
      <c r="D163" s="154"/>
      <c r="E163" s="154"/>
      <c r="F163" s="155"/>
      <c r="G163" s="156"/>
    </row>
    <row r="164" spans="2:7" ht="15.75" thickBot="1"/>
    <row r="165" spans="2:7">
      <c r="B165" s="31"/>
      <c r="C165" s="119"/>
      <c r="D165" s="751" t="s">
        <v>23</v>
      </c>
      <c r="E165" s="751"/>
      <c r="F165" s="119"/>
      <c r="G165" s="120"/>
    </row>
    <row r="166" spans="2:7">
      <c r="B166" s="39"/>
      <c r="C166" s="121"/>
      <c r="D166" s="122" t="s">
        <v>11</v>
      </c>
      <c r="E166" s="122" t="s">
        <v>12</v>
      </c>
      <c r="F166" s="122" t="s">
        <v>13</v>
      </c>
      <c r="G166" s="123"/>
    </row>
    <row r="167" spans="2:7">
      <c r="B167" s="39"/>
      <c r="C167" s="124" t="s">
        <v>15</v>
      </c>
      <c r="D167" s="125">
        <v>59445.949894732272</v>
      </c>
      <c r="E167" s="126">
        <f>J26</f>
        <v>0.3</v>
      </c>
      <c r="F167" s="125">
        <f>D167*E167</f>
        <v>17833.784968419681</v>
      </c>
      <c r="G167" s="123"/>
    </row>
    <row r="168" spans="2:7">
      <c r="B168" s="39"/>
      <c r="C168" s="124" t="s">
        <v>17</v>
      </c>
      <c r="D168" s="125">
        <v>54148.47660227208</v>
      </c>
      <c r="E168" s="126">
        <f>K26</f>
        <v>0.75</v>
      </c>
      <c r="F168" s="125">
        <f>D168*E168</f>
        <v>40611.357451704062</v>
      </c>
      <c r="G168" s="123"/>
    </row>
    <row r="169" spans="2:7">
      <c r="B169" s="39"/>
      <c r="C169" s="124" t="s">
        <v>19</v>
      </c>
      <c r="D169" s="130">
        <f>U7</f>
        <v>36813</v>
      </c>
      <c r="E169" s="126">
        <f>L26</f>
        <v>3.75</v>
      </c>
      <c r="F169" s="125">
        <f>D169*E169</f>
        <v>138048.75</v>
      </c>
      <c r="G169" s="123"/>
    </row>
    <row r="170" spans="2:7">
      <c r="B170" s="39"/>
      <c r="C170" s="124" t="s">
        <v>21</v>
      </c>
      <c r="D170" s="125">
        <v>31960.232260837322</v>
      </c>
      <c r="E170" s="126">
        <f>M26</f>
        <v>0.16</v>
      </c>
      <c r="F170" s="125">
        <f>D170*E170</f>
        <v>5113.6371617339719</v>
      </c>
      <c r="G170" s="123"/>
    </row>
    <row r="171" spans="2:7">
      <c r="B171" s="39"/>
      <c r="C171" s="124"/>
      <c r="D171" s="131"/>
      <c r="E171" s="26"/>
      <c r="F171" s="131"/>
      <c r="G171" s="123"/>
    </row>
    <row r="172" spans="2:7">
      <c r="B172" s="39"/>
      <c r="C172" s="132" t="s">
        <v>24</v>
      </c>
      <c r="D172" s="132"/>
      <c r="E172" s="133">
        <f>SUM(E167:E170)</f>
        <v>4.96</v>
      </c>
      <c r="F172" s="134">
        <f>SUM(F167:F170)</f>
        <v>201607.5295818577</v>
      </c>
      <c r="G172" s="123"/>
    </row>
    <row r="173" spans="2:7">
      <c r="B173" s="39"/>
      <c r="C173" s="135"/>
      <c r="D173" s="135"/>
      <c r="E173" s="135"/>
      <c r="F173" s="135"/>
      <c r="G173" s="123"/>
    </row>
    <row r="174" spans="2:7">
      <c r="B174" s="39"/>
      <c r="C174" s="136" t="s">
        <v>27</v>
      </c>
      <c r="D174" s="135"/>
      <c r="E174" s="137">
        <v>0.21120948717799651</v>
      </c>
      <c r="F174" s="138">
        <f>F172*E174</f>
        <v>42581.422934206923</v>
      </c>
      <c r="G174" s="123"/>
    </row>
    <row r="175" spans="2:7">
      <c r="B175" s="39"/>
      <c r="C175" s="135"/>
      <c r="D175" s="135"/>
      <c r="E175" s="135"/>
      <c r="F175" s="139"/>
      <c r="G175" s="123"/>
    </row>
    <row r="176" spans="2:7">
      <c r="B176" s="39"/>
      <c r="C176" s="132" t="s">
        <v>30</v>
      </c>
      <c r="D176" s="140"/>
      <c r="E176" s="140"/>
      <c r="F176" s="141">
        <f>F172+F174</f>
        <v>244188.95251606463</v>
      </c>
      <c r="G176" s="123"/>
    </row>
    <row r="177" spans="2:7">
      <c r="B177" s="39"/>
      <c r="C177" s="124"/>
      <c r="D177" s="135"/>
      <c r="E177" s="135"/>
      <c r="F177" s="138"/>
      <c r="G177" s="123"/>
    </row>
    <row r="178" spans="2:7">
      <c r="B178" s="39"/>
      <c r="C178" s="136" t="s">
        <v>33</v>
      </c>
      <c r="D178" s="135"/>
      <c r="E178" s="142">
        <f>$U$10</f>
        <v>6660.0522057504313</v>
      </c>
      <c r="F178" s="143">
        <f t="shared" ref="F178:F183" si="8">E178*$E$172</f>
        <v>33033.858940522136</v>
      </c>
      <c r="G178" s="123"/>
    </row>
    <row r="179" spans="2:7">
      <c r="B179" s="39"/>
      <c r="C179" s="136" t="s">
        <v>73</v>
      </c>
      <c r="D179" s="135"/>
      <c r="E179" s="142">
        <f>$U$11</f>
        <v>3250</v>
      </c>
      <c r="F179" s="143">
        <f t="shared" si="8"/>
        <v>16120</v>
      </c>
      <c r="G179" s="123"/>
    </row>
    <row r="180" spans="2:7">
      <c r="B180" s="39"/>
      <c r="C180" s="136" t="s">
        <v>34</v>
      </c>
      <c r="D180" s="135"/>
      <c r="E180" s="142">
        <f>$U$12</f>
        <v>850</v>
      </c>
      <c r="F180" s="143">
        <f t="shared" si="8"/>
        <v>4216</v>
      </c>
      <c r="G180" s="123"/>
    </row>
    <row r="181" spans="2:7">
      <c r="B181" s="39"/>
      <c r="C181" s="136" t="s">
        <v>35</v>
      </c>
      <c r="D181" s="135"/>
      <c r="E181" s="142">
        <f>$U$13</f>
        <v>400</v>
      </c>
      <c r="F181" s="143">
        <f t="shared" si="8"/>
        <v>1984</v>
      </c>
      <c r="G181" s="123"/>
    </row>
    <row r="182" spans="2:7">
      <c r="B182" s="39"/>
      <c r="C182" s="136" t="s">
        <v>36</v>
      </c>
      <c r="D182" s="135"/>
      <c r="E182" s="142">
        <f>$U$14</f>
        <v>1500</v>
      </c>
      <c r="F182" s="143">
        <f t="shared" si="8"/>
        <v>7440</v>
      </c>
      <c r="G182" s="123"/>
    </row>
    <row r="183" spans="2:7">
      <c r="B183" s="39"/>
      <c r="C183" s="136" t="s">
        <v>37</v>
      </c>
      <c r="D183" s="135"/>
      <c r="E183" s="142">
        <f>$U$15</f>
        <v>1200</v>
      </c>
      <c r="F183" s="143">
        <f t="shared" si="8"/>
        <v>5952</v>
      </c>
      <c r="G183" s="123"/>
    </row>
    <row r="184" spans="2:7">
      <c r="B184" s="39"/>
      <c r="C184" s="132" t="s">
        <v>40</v>
      </c>
      <c r="D184" s="140"/>
      <c r="E184" s="140"/>
      <c r="F184" s="144">
        <f>SUM(F176:F183)</f>
        <v>312934.81145658676</v>
      </c>
      <c r="G184" s="123"/>
    </row>
    <row r="185" spans="2:7" ht="15.75" thickBot="1">
      <c r="B185" s="39"/>
      <c r="C185" s="145" t="s">
        <v>43</v>
      </c>
      <c r="D185" s="146"/>
      <c r="E185" s="147">
        <v>0.12</v>
      </c>
      <c r="F185" s="148">
        <f>F184*E185</f>
        <v>37552.177374790408</v>
      </c>
      <c r="G185" s="123"/>
    </row>
    <row r="186" spans="2:7" ht="15.75" thickTop="1">
      <c r="B186" s="39"/>
      <c r="C186" s="136" t="s">
        <v>46</v>
      </c>
      <c r="D186" s="136"/>
      <c r="E186" s="136"/>
      <c r="F186" s="149">
        <f>SUM(F184:F185)</f>
        <v>350486.98883137718</v>
      </c>
      <c r="G186" s="123"/>
    </row>
    <row r="187" spans="2:7">
      <c r="B187" s="39"/>
      <c r="C187" s="136" t="s">
        <v>48</v>
      </c>
      <c r="D187" s="135"/>
      <c r="E187" s="137">
        <v>5.4121725731895332E-2</v>
      </c>
      <c r="F187" s="149">
        <f>F186+(F186*E187)</f>
        <v>369455.94951350684</v>
      </c>
      <c r="G187" s="123"/>
    </row>
    <row r="188" spans="2:7" ht="15.75" thickBot="1">
      <c r="B188" s="39"/>
      <c r="C188" s="136"/>
      <c r="D188" s="135"/>
      <c r="E188" s="71">
        <f>$U$19</f>
        <v>2.6800000000000001E-2</v>
      </c>
      <c r="F188" s="150">
        <f>F187*(1+E188)</f>
        <v>379357.3689604688</v>
      </c>
      <c r="G188" s="123"/>
    </row>
    <row r="189" spans="2:7" ht="15.75" thickBot="1">
      <c r="B189" s="39"/>
      <c r="C189" s="151" t="s">
        <v>53</v>
      </c>
      <c r="D189" s="135"/>
      <c r="E189" s="135"/>
      <c r="F189" s="152">
        <f>F188/12</f>
        <v>31613.114080039068</v>
      </c>
      <c r="G189" s="123"/>
    </row>
    <row r="190" spans="2:7" ht="7.5" customHeight="1" thickBot="1">
      <c r="B190" s="113"/>
      <c r="C190" s="153"/>
      <c r="D190" s="154"/>
      <c r="E190" s="154"/>
      <c r="F190" s="155"/>
      <c r="G190" s="156"/>
    </row>
    <row r="191" spans="2:7" ht="15.75" thickBot="1"/>
    <row r="192" spans="2:7">
      <c r="B192" s="31"/>
      <c r="C192" s="119"/>
      <c r="D192" s="751" t="s">
        <v>25</v>
      </c>
      <c r="E192" s="751"/>
      <c r="F192" s="119"/>
      <c r="G192" s="120"/>
    </row>
    <row r="193" spans="2:7">
      <c r="B193" s="39"/>
      <c r="C193" s="121"/>
      <c r="D193" s="122" t="s">
        <v>11</v>
      </c>
      <c r="E193" s="122" t="s">
        <v>12</v>
      </c>
      <c r="F193" s="122" t="s">
        <v>13</v>
      </c>
      <c r="G193" s="123"/>
    </row>
    <row r="194" spans="2:7">
      <c r="B194" s="39"/>
      <c r="C194" s="124" t="s">
        <v>15</v>
      </c>
      <c r="D194" s="125">
        <v>59445.949894732272</v>
      </c>
      <c r="E194" s="126">
        <f>J27</f>
        <v>0.32</v>
      </c>
      <c r="F194" s="125">
        <f>D194*E194</f>
        <v>19022.703966314326</v>
      </c>
      <c r="G194" s="123"/>
    </row>
    <row r="195" spans="2:7">
      <c r="B195" s="39"/>
      <c r="C195" s="124" t="s">
        <v>17</v>
      </c>
      <c r="D195" s="125">
        <v>54148.47660227208</v>
      </c>
      <c r="E195" s="126">
        <f>K27</f>
        <v>0.82</v>
      </c>
      <c r="F195" s="125">
        <f>D195*E195</f>
        <v>44401.750813863102</v>
      </c>
      <c r="G195" s="123"/>
    </row>
    <row r="196" spans="2:7">
      <c r="B196" s="39"/>
      <c r="C196" s="124" t="s">
        <v>19</v>
      </c>
      <c r="D196" s="130">
        <f>U7</f>
        <v>36813</v>
      </c>
      <c r="E196" s="126">
        <f>L27</f>
        <v>4.125</v>
      </c>
      <c r="F196" s="125">
        <f>D196*E196</f>
        <v>151853.625</v>
      </c>
      <c r="G196" s="123"/>
    </row>
    <row r="197" spans="2:7">
      <c r="B197" s="39"/>
      <c r="C197" s="124" t="s">
        <v>21</v>
      </c>
      <c r="D197" s="125">
        <v>31960.232260837322</v>
      </c>
      <c r="E197" s="126">
        <f>M27</f>
        <v>0.18</v>
      </c>
      <c r="F197" s="125">
        <f>D197*E197</f>
        <v>5752.8418069507179</v>
      </c>
      <c r="G197" s="123"/>
    </row>
    <row r="198" spans="2:7">
      <c r="B198" s="39"/>
      <c r="C198" s="124"/>
      <c r="D198" s="131"/>
      <c r="E198" s="26"/>
      <c r="F198" s="131"/>
      <c r="G198" s="123"/>
    </row>
    <row r="199" spans="2:7">
      <c r="B199" s="39"/>
      <c r="C199" s="132" t="s">
        <v>24</v>
      </c>
      <c r="D199" s="132"/>
      <c r="E199" s="133">
        <f>SUM(E194:E197)</f>
        <v>5.4449999999999994</v>
      </c>
      <c r="F199" s="134">
        <f>SUM(F194:F197)</f>
        <v>221030.92158712816</v>
      </c>
      <c r="G199" s="123"/>
    </row>
    <row r="200" spans="2:7">
      <c r="B200" s="39"/>
      <c r="C200" s="135"/>
      <c r="D200" s="135"/>
      <c r="E200" s="135"/>
      <c r="F200" s="135"/>
      <c r="G200" s="123"/>
    </row>
    <row r="201" spans="2:7">
      <c r="B201" s="39"/>
      <c r="C201" s="136" t="s">
        <v>27</v>
      </c>
      <c r="D201" s="135"/>
      <c r="E201" s="137">
        <v>0.21120948717799651</v>
      </c>
      <c r="F201" s="138">
        <f>F199*E201</f>
        <v>46683.827598897296</v>
      </c>
      <c r="G201" s="123"/>
    </row>
    <row r="202" spans="2:7">
      <c r="B202" s="39"/>
      <c r="C202" s="135"/>
      <c r="D202" s="135"/>
      <c r="E202" s="135"/>
      <c r="F202" s="139"/>
      <c r="G202" s="123"/>
    </row>
    <row r="203" spans="2:7">
      <c r="B203" s="39"/>
      <c r="C203" s="132" t="s">
        <v>30</v>
      </c>
      <c r="D203" s="140"/>
      <c r="E203" s="140"/>
      <c r="F203" s="141">
        <f>F199+F201</f>
        <v>267714.74918602547</v>
      </c>
      <c r="G203" s="123"/>
    </row>
    <row r="204" spans="2:7">
      <c r="B204" s="39"/>
      <c r="C204" s="124"/>
      <c r="D204" s="135"/>
      <c r="E204" s="135"/>
      <c r="F204" s="138"/>
      <c r="G204" s="123"/>
    </row>
    <row r="205" spans="2:7">
      <c r="B205" s="39"/>
      <c r="C205" s="136" t="s">
        <v>33</v>
      </c>
      <c r="D205" s="135"/>
      <c r="E205" s="142">
        <f>$U$10</f>
        <v>6660.0522057504313</v>
      </c>
      <c r="F205" s="143">
        <f t="shared" ref="F205:F210" si="9">E205*$E$199</f>
        <v>36263.984260311096</v>
      </c>
      <c r="G205" s="123"/>
    </row>
    <row r="206" spans="2:7">
      <c r="B206" s="39"/>
      <c r="C206" s="136" t="s">
        <v>73</v>
      </c>
      <c r="D206" s="135"/>
      <c r="E206" s="142">
        <f>$U$11</f>
        <v>3250</v>
      </c>
      <c r="F206" s="143">
        <f t="shared" si="9"/>
        <v>17696.249999999996</v>
      </c>
      <c r="G206" s="123"/>
    </row>
    <row r="207" spans="2:7">
      <c r="B207" s="39"/>
      <c r="C207" s="136" t="s">
        <v>34</v>
      </c>
      <c r="D207" s="135"/>
      <c r="E207" s="142">
        <f>$U$12</f>
        <v>850</v>
      </c>
      <c r="F207" s="143">
        <f t="shared" si="9"/>
        <v>4628.2499999999991</v>
      </c>
      <c r="G207" s="123"/>
    </row>
    <row r="208" spans="2:7">
      <c r="B208" s="39"/>
      <c r="C208" s="136" t="s">
        <v>35</v>
      </c>
      <c r="D208" s="135"/>
      <c r="E208" s="142">
        <f>$U$13</f>
        <v>400</v>
      </c>
      <c r="F208" s="143">
        <f t="shared" si="9"/>
        <v>2177.9999999999995</v>
      </c>
      <c r="G208" s="123"/>
    </row>
    <row r="209" spans="2:7">
      <c r="B209" s="39"/>
      <c r="C209" s="136" t="s">
        <v>36</v>
      </c>
      <c r="D209" s="135"/>
      <c r="E209" s="142">
        <f>$U$14</f>
        <v>1500</v>
      </c>
      <c r="F209" s="143">
        <f t="shared" si="9"/>
        <v>8167.4999999999991</v>
      </c>
      <c r="G209" s="123"/>
    </row>
    <row r="210" spans="2:7">
      <c r="B210" s="39"/>
      <c r="C210" s="136" t="s">
        <v>37</v>
      </c>
      <c r="D210" s="135"/>
      <c r="E210" s="142">
        <f>$U$15</f>
        <v>1200</v>
      </c>
      <c r="F210" s="143">
        <f t="shared" si="9"/>
        <v>6533.9999999999991</v>
      </c>
      <c r="G210" s="123"/>
    </row>
    <row r="211" spans="2:7">
      <c r="B211" s="39"/>
      <c r="C211" s="132" t="s">
        <v>40</v>
      </c>
      <c r="D211" s="140"/>
      <c r="E211" s="140"/>
      <c r="F211" s="144">
        <f>SUM(F203:F210)</f>
        <v>343182.73344633658</v>
      </c>
      <c r="G211" s="123"/>
    </row>
    <row r="212" spans="2:7" ht="15.75" thickBot="1">
      <c r="B212" s="39"/>
      <c r="C212" s="145" t="s">
        <v>43</v>
      </c>
      <c r="D212" s="146"/>
      <c r="E212" s="147">
        <v>0.12</v>
      </c>
      <c r="F212" s="148">
        <f>F211*E212</f>
        <v>41181.928013560391</v>
      </c>
      <c r="G212" s="123"/>
    </row>
    <row r="213" spans="2:7" ht="15.75" thickTop="1">
      <c r="B213" s="39"/>
      <c r="C213" s="136" t="s">
        <v>46</v>
      </c>
      <c r="D213" s="136"/>
      <c r="E213" s="136"/>
      <c r="F213" s="149">
        <f>SUM(F211:F212)</f>
        <v>384364.66145989695</v>
      </c>
      <c r="G213" s="123"/>
    </row>
    <row r="214" spans="2:7">
      <c r="B214" s="39"/>
      <c r="C214" s="136" t="s">
        <v>48</v>
      </c>
      <c r="D214" s="135"/>
      <c r="E214" s="137">
        <v>5.4121725731895332E-2</v>
      </c>
      <c r="F214" s="149">
        <f>F213+(F213*E214)</f>
        <v>405167.14024846227</v>
      </c>
      <c r="G214" s="123"/>
    </row>
    <row r="215" spans="2:7" ht="15.75" thickBot="1">
      <c r="B215" s="39"/>
      <c r="C215" s="136"/>
      <c r="D215" s="135"/>
      <c r="E215" s="71">
        <f>$U$19</f>
        <v>2.6800000000000001E-2</v>
      </c>
      <c r="F215" s="150">
        <f>F214*(1+E215)</f>
        <v>416025.61960712104</v>
      </c>
      <c r="G215" s="123"/>
    </row>
    <row r="216" spans="2:7" ht="15.75" thickBot="1">
      <c r="B216" s="39"/>
      <c r="C216" s="151" t="s">
        <v>53</v>
      </c>
      <c r="D216" s="135"/>
      <c r="E216" s="135"/>
      <c r="F216" s="152">
        <f>F215/12</f>
        <v>34668.801633926756</v>
      </c>
      <c r="G216" s="123"/>
    </row>
    <row r="217" spans="2:7" ht="7.5" customHeight="1" thickBot="1">
      <c r="B217" s="113"/>
      <c r="C217" s="153"/>
      <c r="D217" s="154"/>
      <c r="E217" s="154"/>
      <c r="F217" s="155"/>
      <c r="G217" s="156"/>
    </row>
    <row r="218" spans="2:7" ht="15.75" thickBot="1"/>
    <row r="219" spans="2:7">
      <c r="B219" s="31"/>
      <c r="C219" s="119"/>
      <c r="D219" s="751" t="s">
        <v>26</v>
      </c>
      <c r="E219" s="751"/>
      <c r="F219" s="119"/>
      <c r="G219" s="120"/>
    </row>
    <row r="220" spans="2:7">
      <c r="B220" s="39"/>
      <c r="C220" s="121"/>
      <c r="D220" s="122" t="s">
        <v>11</v>
      </c>
      <c r="E220" s="122" t="s">
        <v>12</v>
      </c>
      <c r="F220" s="122" t="s">
        <v>13</v>
      </c>
      <c r="G220" s="123"/>
    </row>
    <row r="221" spans="2:7">
      <c r="B221" s="39"/>
      <c r="C221" s="124" t="s">
        <v>15</v>
      </c>
      <c r="D221" s="125">
        <v>59445.949894732272</v>
      </c>
      <c r="E221" s="126">
        <f>J28</f>
        <v>0.35</v>
      </c>
      <c r="F221" s="125">
        <f>D221*E221</f>
        <v>20806.082463156294</v>
      </c>
      <c r="G221" s="123"/>
    </row>
    <row r="222" spans="2:7">
      <c r="B222" s="39"/>
      <c r="C222" s="124" t="s">
        <v>17</v>
      </c>
      <c r="D222" s="125">
        <v>54148.47660227208</v>
      </c>
      <c r="E222" s="126">
        <f>K28</f>
        <v>0.9</v>
      </c>
      <c r="F222" s="125">
        <f>D222*E222</f>
        <v>48733.628942044874</v>
      </c>
      <c r="G222" s="123"/>
    </row>
    <row r="223" spans="2:7">
      <c r="B223" s="39"/>
      <c r="C223" s="124" t="s">
        <v>19</v>
      </c>
      <c r="D223" s="130">
        <f>U7</f>
        <v>36813</v>
      </c>
      <c r="E223" s="126">
        <f>L28</f>
        <v>4.5</v>
      </c>
      <c r="F223" s="125">
        <f>D223*E223</f>
        <v>165658.5</v>
      </c>
      <c r="G223" s="123"/>
    </row>
    <row r="224" spans="2:7">
      <c r="B224" s="39"/>
      <c r="C224" s="124" t="s">
        <v>21</v>
      </c>
      <c r="D224" s="125">
        <v>31960.232260837322</v>
      </c>
      <c r="E224" s="126">
        <f>M28</f>
        <v>0.2</v>
      </c>
      <c r="F224" s="125">
        <f>D224*E224</f>
        <v>6392.0464521674648</v>
      </c>
      <c r="G224" s="123"/>
    </row>
    <row r="225" spans="2:7">
      <c r="B225" s="39"/>
      <c r="C225" s="124"/>
      <c r="D225" s="131"/>
      <c r="E225" s="26"/>
      <c r="F225" s="131"/>
      <c r="G225" s="123"/>
    </row>
    <row r="226" spans="2:7">
      <c r="B226" s="39"/>
      <c r="C226" s="132" t="s">
        <v>24</v>
      </c>
      <c r="D226" s="132"/>
      <c r="E226" s="133">
        <f>SUM(E221:E224)</f>
        <v>5.95</v>
      </c>
      <c r="F226" s="134">
        <f>SUM(F221:F224)</f>
        <v>241590.25785736865</v>
      </c>
      <c r="G226" s="123"/>
    </row>
    <row r="227" spans="2:7">
      <c r="B227" s="39"/>
      <c r="C227" s="135"/>
      <c r="D227" s="135"/>
      <c r="E227" s="135"/>
      <c r="F227" s="135"/>
      <c r="G227" s="123"/>
    </row>
    <row r="228" spans="2:7">
      <c r="B228" s="39"/>
      <c r="C228" s="136" t="s">
        <v>27</v>
      </c>
      <c r="D228" s="135"/>
      <c r="E228" s="137">
        <v>0.21120948717799651</v>
      </c>
      <c r="F228" s="138">
        <f>F226*E228</f>
        <v>51026.154469254776</v>
      </c>
      <c r="G228" s="123"/>
    </row>
    <row r="229" spans="2:7">
      <c r="B229" s="39"/>
      <c r="C229" s="135"/>
      <c r="D229" s="135"/>
      <c r="E229" s="135"/>
      <c r="F229" s="139"/>
      <c r="G229" s="123"/>
    </row>
    <row r="230" spans="2:7">
      <c r="B230" s="39"/>
      <c r="C230" s="132" t="s">
        <v>30</v>
      </c>
      <c r="D230" s="140"/>
      <c r="E230" s="140"/>
      <c r="F230" s="141">
        <f>F226+F228</f>
        <v>292616.41232662345</v>
      </c>
      <c r="G230" s="123"/>
    </row>
    <row r="231" spans="2:7">
      <c r="B231" s="39"/>
      <c r="C231" s="124"/>
      <c r="D231" s="135"/>
      <c r="E231" s="135"/>
      <c r="F231" s="138"/>
      <c r="G231" s="123"/>
    </row>
    <row r="232" spans="2:7">
      <c r="B232" s="39"/>
      <c r="C232" s="136" t="s">
        <v>33</v>
      </c>
      <c r="D232" s="135"/>
      <c r="E232" s="142">
        <f>$U$10</f>
        <v>6660.0522057504313</v>
      </c>
      <c r="F232" s="143">
        <f t="shared" ref="F232:F237" si="10">E232*$E$226</f>
        <v>39627.310624215068</v>
      </c>
      <c r="G232" s="123"/>
    </row>
    <row r="233" spans="2:7">
      <c r="B233" s="39"/>
      <c r="C233" s="136" t="s">
        <v>73</v>
      </c>
      <c r="D233" s="135"/>
      <c r="E233" s="142">
        <f>$U$11</f>
        <v>3250</v>
      </c>
      <c r="F233" s="143">
        <f t="shared" si="10"/>
        <v>19337.5</v>
      </c>
      <c r="G233" s="123"/>
    </row>
    <row r="234" spans="2:7">
      <c r="B234" s="39"/>
      <c r="C234" s="136" t="s">
        <v>34</v>
      </c>
      <c r="D234" s="135"/>
      <c r="E234" s="142">
        <f>$U$12</f>
        <v>850</v>
      </c>
      <c r="F234" s="143">
        <f t="shared" si="10"/>
        <v>5057.5</v>
      </c>
      <c r="G234" s="123"/>
    </row>
    <row r="235" spans="2:7">
      <c r="B235" s="39"/>
      <c r="C235" s="136" t="s">
        <v>35</v>
      </c>
      <c r="D235" s="135"/>
      <c r="E235" s="142">
        <f>$U$13</f>
        <v>400</v>
      </c>
      <c r="F235" s="143">
        <f t="shared" si="10"/>
        <v>2380</v>
      </c>
      <c r="G235" s="123"/>
    </row>
    <row r="236" spans="2:7">
      <c r="B236" s="39"/>
      <c r="C236" s="136" t="s">
        <v>36</v>
      </c>
      <c r="D236" s="135"/>
      <c r="E236" s="142">
        <f>$U$14</f>
        <v>1500</v>
      </c>
      <c r="F236" s="143">
        <f t="shared" si="10"/>
        <v>8925</v>
      </c>
      <c r="G236" s="123"/>
    </row>
    <row r="237" spans="2:7">
      <c r="B237" s="39"/>
      <c r="C237" s="136" t="s">
        <v>37</v>
      </c>
      <c r="D237" s="135"/>
      <c r="E237" s="142">
        <f>$U$15</f>
        <v>1200</v>
      </c>
      <c r="F237" s="143">
        <f t="shared" si="10"/>
        <v>7140</v>
      </c>
      <c r="G237" s="123"/>
    </row>
    <row r="238" spans="2:7">
      <c r="B238" s="39"/>
      <c r="C238" s="132" t="s">
        <v>40</v>
      </c>
      <c r="D238" s="140"/>
      <c r="E238" s="140"/>
      <c r="F238" s="144">
        <f>SUM(F230:F237)</f>
        <v>375083.72295083851</v>
      </c>
      <c r="G238" s="123"/>
    </row>
    <row r="239" spans="2:7" ht="15.75" thickBot="1">
      <c r="B239" s="39"/>
      <c r="C239" s="145" t="s">
        <v>43</v>
      </c>
      <c r="D239" s="146"/>
      <c r="E239" s="147">
        <v>0.12</v>
      </c>
      <c r="F239" s="148">
        <f>F238*E239</f>
        <v>45010.046754100622</v>
      </c>
      <c r="G239" s="123"/>
    </row>
    <row r="240" spans="2:7" ht="15.75" thickTop="1">
      <c r="B240" s="39"/>
      <c r="C240" s="136" t="s">
        <v>46</v>
      </c>
      <c r="D240" s="136"/>
      <c r="E240" s="136"/>
      <c r="F240" s="149">
        <f>SUM(F238:F239)</f>
        <v>420093.7697049391</v>
      </c>
      <c r="G240" s="123"/>
    </row>
    <row r="241" spans="2:7">
      <c r="B241" s="39"/>
      <c r="C241" s="136" t="s">
        <v>48</v>
      </c>
      <c r="D241" s="135"/>
      <c r="E241" s="137">
        <v>5.4121725731895332E-2</v>
      </c>
      <c r="F241" s="149">
        <f>F240+(F240*E241)</f>
        <v>442829.96949058783</v>
      </c>
      <c r="G241" s="123"/>
    </row>
    <row r="242" spans="2:7" ht="15.75" thickBot="1">
      <c r="B242" s="39"/>
      <c r="C242" s="136"/>
      <c r="D242" s="135"/>
      <c r="E242" s="71">
        <f>$U$19</f>
        <v>2.6800000000000001E-2</v>
      </c>
      <c r="F242" s="150">
        <f>F241*(1+E242)</f>
        <v>454697.81267293554</v>
      </c>
      <c r="G242" s="123"/>
    </row>
    <row r="243" spans="2:7" ht="15.75" thickBot="1">
      <c r="B243" s="39"/>
      <c r="C243" s="151" t="s">
        <v>53</v>
      </c>
      <c r="D243" s="135"/>
      <c r="E243" s="135"/>
      <c r="F243" s="152">
        <f>F242/12</f>
        <v>37891.484389411293</v>
      </c>
      <c r="G243" s="123"/>
    </row>
    <row r="244" spans="2:7" ht="7.5" customHeight="1" thickBot="1">
      <c r="B244" s="113"/>
      <c r="C244" s="153"/>
      <c r="D244" s="154"/>
      <c r="E244" s="154"/>
      <c r="F244" s="155"/>
      <c r="G244" s="156"/>
    </row>
    <row r="245" spans="2:7" ht="15.75" thickBot="1"/>
    <row r="246" spans="2:7">
      <c r="B246" s="31"/>
      <c r="C246" s="119"/>
      <c r="D246" s="751" t="s">
        <v>28</v>
      </c>
      <c r="E246" s="751"/>
      <c r="F246" s="119"/>
      <c r="G246" s="120"/>
    </row>
    <row r="247" spans="2:7">
      <c r="B247" s="39"/>
      <c r="C247" s="121"/>
      <c r="D247" s="122" t="s">
        <v>11</v>
      </c>
      <c r="E247" s="122" t="s">
        <v>12</v>
      </c>
      <c r="F247" s="122" t="s">
        <v>13</v>
      </c>
      <c r="G247" s="123"/>
    </row>
    <row r="248" spans="2:7">
      <c r="B248" s="39"/>
      <c r="C248" s="124" t="s">
        <v>15</v>
      </c>
      <c r="D248" s="125">
        <v>59445.949894732272</v>
      </c>
      <c r="E248" s="126">
        <f>J29</f>
        <v>0.38</v>
      </c>
      <c r="F248" s="125">
        <f>D248*E248</f>
        <v>22589.460959998265</v>
      </c>
      <c r="G248" s="123"/>
    </row>
    <row r="249" spans="2:7">
      <c r="B249" s="39"/>
      <c r="C249" s="124" t="s">
        <v>17</v>
      </c>
      <c r="D249" s="125">
        <v>54148.47660227208</v>
      </c>
      <c r="E249" s="126">
        <f>K29</f>
        <v>1</v>
      </c>
      <c r="F249" s="125">
        <f>D249*E249</f>
        <v>54148.47660227208</v>
      </c>
      <c r="G249" s="123"/>
    </row>
    <row r="250" spans="2:7">
      <c r="B250" s="39"/>
      <c r="C250" s="124" t="s">
        <v>19</v>
      </c>
      <c r="D250" s="130">
        <f>U7</f>
        <v>36813</v>
      </c>
      <c r="E250" s="126">
        <f>L29</f>
        <v>4.875</v>
      </c>
      <c r="F250" s="125">
        <f>D250*E250</f>
        <v>179463.375</v>
      </c>
      <c r="G250" s="123"/>
    </row>
    <row r="251" spans="2:7">
      <c r="B251" s="39"/>
      <c r="C251" s="124" t="s">
        <v>21</v>
      </c>
      <c r="D251" s="125">
        <v>31960.232260837322</v>
      </c>
      <c r="E251" s="126">
        <f>M29</f>
        <v>0.24</v>
      </c>
      <c r="F251" s="125">
        <f>D251*E251</f>
        <v>7670.4557426009569</v>
      </c>
      <c r="G251" s="123"/>
    </row>
    <row r="252" spans="2:7">
      <c r="B252" s="39"/>
      <c r="C252" s="124"/>
      <c r="D252" s="131"/>
      <c r="E252" s="26"/>
      <c r="F252" s="131"/>
      <c r="G252" s="123"/>
    </row>
    <row r="253" spans="2:7">
      <c r="B253" s="39"/>
      <c r="C253" s="132" t="s">
        <v>24</v>
      </c>
      <c r="D253" s="132"/>
      <c r="E253" s="133">
        <f>SUM(E248:E251)</f>
        <v>6.4950000000000001</v>
      </c>
      <c r="F253" s="134">
        <f>SUM(F248:F251)</f>
        <v>263871.76830487134</v>
      </c>
      <c r="G253" s="123"/>
    </row>
    <row r="254" spans="2:7">
      <c r="B254" s="39"/>
      <c r="C254" s="135"/>
      <c r="D254" s="135"/>
      <c r="E254" s="135"/>
      <c r="F254" s="135"/>
      <c r="G254" s="123"/>
    </row>
    <row r="255" spans="2:7">
      <c r="B255" s="39"/>
      <c r="C255" s="136" t="s">
        <v>27</v>
      </c>
      <c r="D255" s="135"/>
      <c r="E255" s="137">
        <v>0.21120948717799651</v>
      </c>
      <c r="F255" s="138">
        <f>F253*E255</f>
        <v>55732.22086442299</v>
      </c>
      <c r="G255" s="123"/>
    </row>
    <row r="256" spans="2:7">
      <c r="B256" s="39"/>
      <c r="C256" s="135"/>
      <c r="D256" s="135"/>
      <c r="E256" s="135"/>
      <c r="F256" s="139"/>
      <c r="G256" s="123"/>
    </row>
    <row r="257" spans="2:7">
      <c r="B257" s="39"/>
      <c r="C257" s="132" t="s">
        <v>30</v>
      </c>
      <c r="D257" s="140"/>
      <c r="E257" s="140"/>
      <c r="F257" s="141">
        <f>F253+F255</f>
        <v>319603.98916929431</v>
      </c>
      <c r="G257" s="123"/>
    </row>
    <row r="258" spans="2:7">
      <c r="B258" s="39"/>
      <c r="C258" s="124"/>
      <c r="D258" s="135"/>
      <c r="E258" s="135"/>
      <c r="F258" s="138"/>
      <c r="G258" s="123"/>
    </row>
    <row r="259" spans="2:7">
      <c r="B259" s="39"/>
      <c r="C259" s="136" t="s">
        <v>33</v>
      </c>
      <c r="D259" s="135"/>
      <c r="E259" s="142">
        <f>$U$10</f>
        <v>6660.0522057504313</v>
      </c>
      <c r="F259" s="143">
        <f t="shared" ref="F259:F264" si="11">E259*$E$253</f>
        <v>43257.03907634905</v>
      </c>
      <c r="G259" s="123"/>
    </row>
    <row r="260" spans="2:7">
      <c r="B260" s="39"/>
      <c r="C260" s="136" t="s">
        <v>73</v>
      </c>
      <c r="D260" s="135"/>
      <c r="E260" s="142">
        <f>$U$11</f>
        <v>3250</v>
      </c>
      <c r="F260" s="143">
        <f t="shared" si="11"/>
        <v>21108.75</v>
      </c>
      <c r="G260" s="123"/>
    </row>
    <row r="261" spans="2:7">
      <c r="B261" s="39"/>
      <c r="C261" s="136" t="s">
        <v>34</v>
      </c>
      <c r="D261" s="135"/>
      <c r="E261" s="142">
        <f>$U$12</f>
        <v>850</v>
      </c>
      <c r="F261" s="143">
        <f t="shared" si="11"/>
        <v>5520.75</v>
      </c>
      <c r="G261" s="123"/>
    </row>
    <row r="262" spans="2:7">
      <c r="B262" s="39"/>
      <c r="C262" s="136" t="s">
        <v>35</v>
      </c>
      <c r="D262" s="135"/>
      <c r="E262" s="142">
        <f>$U$13</f>
        <v>400</v>
      </c>
      <c r="F262" s="143">
        <f t="shared" si="11"/>
        <v>2598</v>
      </c>
      <c r="G262" s="123"/>
    </row>
    <row r="263" spans="2:7">
      <c r="B263" s="39"/>
      <c r="C263" s="136" t="s">
        <v>36</v>
      </c>
      <c r="D263" s="135"/>
      <c r="E263" s="142">
        <f>$U$14</f>
        <v>1500</v>
      </c>
      <c r="F263" s="143">
        <f t="shared" si="11"/>
        <v>9742.5</v>
      </c>
      <c r="G263" s="123"/>
    </row>
    <row r="264" spans="2:7">
      <c r="B264" s="39"/>
      <c r="C264" s="136" t="s">
        <v>37</v>
      </c>
      <c r="D264" s="135"/>
      <c r="E264" s="142">
        <f>$U$15</f>
        <v>1200</v>
      </c>
      <c r="F264" s="143">
        <f t="shared" si="11"/>
        <v>7794</v>
      </c>
      <c r="G264" s="123"/>
    </row>
    <row r="265" spans="2:7">
      <c r="B265" s="39"/>
      <c r="C265" s="132" t="s">
        <v>40</v>
      </c>
      <c r="D265" s="140"/>
      <c r="E265" s="140"/>
      <c r="F265" s="144">
        <f>SUM(F257:F264)</f>
        <v>409625.02824564336</v>
      </c>
      <c r="G265" s="123"/>
    </row>
    <row r="266" spans="2:7" ht="15.75" thickBot="1">
      <c r="B266" s="39"/>
      <c r="C266" s="145" t="s">
        <v>43</v>
      </c>
      <c r="D266" s="146"/>
      <c r="E266" s="147">
        <v>0.12</v>
      </c>
      <c r="F266" s="148">
        <f>F265*E266</f>
        <v>49155.003389477199</v>
      </c>
      <c r="G266" s="123"/>
    </row>
    <row r="267" spans="2:7" ht="15.75" thickTop="1">
      <c r="B267" s="39"/>
      <c r="C267" s="136" t="s">
        <v>46</v>
      </c>
      <c r="D267" s="136"/>
      <c r="E267" s="136"/>
      <c r="F267" s="149">
        <f>SUM(F265:F266)</f>
        <v>458780.03163512057</v>
      </c>
      <c r="G267" s="123"/>
    </row>
    <row r="268" spans="2:7">
      <c r="B268" s="39"/>
      <c r="C268" s="136" t="s">
        <v>48</v>
      </c>
      <c r="D268" s="135"/>
      <c r="E268" s="137">
        <v>5.4121725731895332E-2</v>
      </c>
      <c r="F268" s="149">
        <f>F267+(F267*E268)</f>
        <v>483609.99867854681</v>
      </c>
      <c r="G268" s="123"/>
    </row>
    <row r="269" spans="2:7" ht="15.75" thickBot="1">
      <c r="B269" s="39"/>
      <c r="C269" s="136"/>
      <c r="D269" s="135"/>
      <c r="E269" s="71">
        <f>$U$19</f>
        <v>2.6800000000000001E-2</v>
      </c>
      <c r="F269" s="150">
        <f>F268*(1+E269)</f>
        <v>496570.74664313183</v>
      </c>
      <c r="G269" s="123"/>
    </row>
    <row r="270" spans="2:7" ht="15.75" thickBot="1">
      <c r="B270" s="39"/>
      <c r="C270" s="151" t="s">
        <v>53</v>
      </c>
      <c r="D270" s="135"/>
      <c r="E270" s="135"/>
      <c r="F270" s="152">
        <f>F269/12</f>
        <v>41380.895553594317</v>
      </c>
      <c r="G270" s="123"/>
    </row>
    <row r="271" spans="2:7" ht="6.75" customHeight="1" thickBot="1">
      <c r="B271" s="113"/>
      <c r="C271" s="153"/>
      <c r="D271" s="154"/>
      <c r="E271" s="154"/>
      <c r="F271" s="155"/>
      <c r="G271" s="156"/>
    </row>
    <row r="272" spans="2:7" ht="15.75" thickBot="1"/>
    <row r="273" spans="2:7">
      <c r="B273" s="31"/>
      <c r="C273" s="119"/>
      <c r="D273" s="751" t="s">
        <v>29</v>
      </c>
      <c r="E273" s="751"/>
      <c r="F273" s="119"/>
      <c r="G273" s="120"/>
    </row>
    <row r="274" spans="2:7">
      <c r="B274" s="39"/>
      <c r="C274" s="121"/>
      <c r="D274" s="122" t="s">
        <v>11</v>
      </c>
      <c r="E274" s="122" t="s">
        <v>12</v>
      </c>
      <c r="F274" s="122" t="s">
        <v>13</v>
      </c>
      <c r="G274" s="123"/>
    </row>
    <row r="275" spans="2:7">
      <c r="B275" s="39"/>
      <c r="C275" s="124" t="s">
        <v>15</v>
      </c>
      <c r="D275" s="125">
        <v>59445.949894732272</v>
      </c>
      <c r="E275" s="126">
        <f>J30</f>
        <v>0.41</v>
      </c>
      <c r="F275" s="125">
        <f>D275*E275</f>
        <v>24372.839456840229</v>
      </c>
      <c r="G275" s="123"/>
    </row>
    <row r="276" spans="2:7">
      <c r="B276" s="39"/>
      <c r="C276" s="124" t="s">
        <v>17</v>
      </c>
      <c r="D276" s="125">
        <v>54148.47660227208</v>
      </c>
      <c r="E276" s="126">
        <f>K30</f>
        <v>1.08</v>
      </c>
      <c r="F276" s="125">
        <f>D276*E276</f>
        <v>58480.354730453852</v>
      </c>
      <c r="G276" s="123"/>
    </row>
    <row r="277" spans="2:7">
      <c r="B277" s="39"/>
      <c r="C277" s="124" t="s">
        <v>19</v>
      </c>
      <c r="D277" s="130">
        <f>U7</f>
        <v>36813</v>
      </c>
      <c r="E277" s="126">
        <f>L30</f>
        <v>5.25</v>
      </c>
      <c r="F277" s="125">
        <f>D277*E277</f>
        <v>193268.25</v>
      </c>
      <c r="G277" s="123"/>
    </row>
    <row r="278" spans="2:7">
      <c r="B278" s="39"/>
      <c r="C278" s="124" t="s">
        <v>21</v>
      </c>
      <c r="D278" s="125">
        <v>31960.232260837322</v>
      </c>
      <c r="E278" s="126">
        <f>M30</f>
        <v>0.26</v>
      </c>
      <c r="F278" s="125">
        <f>D278*E278</f>
        <v>8309.6603878177048</v>
      </c>
      <c r="G278" s="123"/>
    </row>
    <row r="279" spans="2:7">
      <c r="B279" s="39"/>
      <c r="C279" s="124"/>
      <c r="D279" s="131"/>
      <c r="E279" s="26"/>
      <c r="F279" s="131"/>
      <c r="G279" s="123"/>
    </row>
    <row r="280" spans="2:7">
      <c r="B280" s="39"/>
      <c r="C280" s="132" t="s">
        <v>24</v>
      </c>
      <c r="D280" s="132"/>
      <c r="E280" s="133">
        <f>SUM(E275:E278)</f>
        <v>7</v>
      </c>
      <c r="F280" s="134">
        <f>SUM(F275:F278)</f>
        <v>284431.10457511182</v>
      </c>
      <c r="G280" s="123"/>
    </row>
    <row r="281" spans="2:7">
      <c r="B281" s="39"/>
      <c r="C281" s="135"/>
      <c r="D281" s="135"/>
      <c r="E281" s="135"/>
      <c r="F281" s="135"/>
      <c r="G281" s="123"/>
    </row>
    <row r="282" spans="2:7">
      <c r="B282" s="39"/>
      <c r="C282" s="136" t="s">
        <v>27</v>
      </c>
      <c r="D282" s="135"/>
      <c r="E282" s="137">
        <v>0.21120948717799651</v>
      </c>
      <c r="F282" s="138">
        <f>F280*E282</f>
        <v>60074.547734780463</v>
      </c>
      <c r="G282" s="123"/>
    </row>
    <row r="283" spans="2:7">
      <c r="B283" s="39"/>
      <c r="C283" s="135"/>
      <c r="D283" s="135"/>
      <c r="E283" s="135"/>
      <c r="F283" s="139"/>
      <c r="G283" s="123"/>
    </row>
    <row r="284" spans="2:7">
      <c r="B284" s="39"/>
      <c r="C284" s="132" t="s">
        <v>30</v>
      </c>
      <c r="D284" s="140"/>
      <c r="E284" s="140"/>
      <c r="F284" s="141">
        <f>F280+F282</f>
        <v>344505.65230989229</v>
      </c>
      <c r="G284" s="123"/>
    </row>
    <row r="285" spans="2:7">
      <c r="B285" s="39"/>
      <c r="C285" s="124"/>
      <c r="D285" s="135"/>
      <c r="E285" s="135"/>
      <c r="F285" s="138"/>
      <c r="G285" s="123"/>
    </row>
    <row r="286" spans="2:7">
      <c r="B286" s="39"/>
      <c r="C286" s="136" t="s">
        <v>33</v>
      </c>
      <c r="D286" s="135"/>
      <c r="E286" s="142">
        <f>$U$10</f>
        <v>6660.0522057504313</v>
      </c>
      <c r="F286" s="143">
        <f t="shared" ref="F286:F291" si="12">E286*$E$280</f>
        <v>46620.365440253023</v>
      </c>
      <c r="G286" s="123"/>
    </row>
    <row r="287" spans="2:7">
      <c r="B287" s="39"/>
      <c r="C287" s="136" t="s">
        <v>73</v>
      </c>
      <c r="D287" s="135"/>
      <c r="E287" s="142">
        <f>$U$11</f>
        <v>3250</v>
      </c>
      <c r="F287" s="143">
        <f t="shared" si="12"/>
        <v>22750</v>
      </c>
      <c r="G287" s="123"/>
    </row>
    <row r="288" spans="2:7">
      <c r="B288" s="39"/>
      <c r="C288" s="136" t="s">
        <v>34</v>
      </c>
      <c r="D288" s="135"/>
      <c r="E288" s="142">
        <f>$U$12</f>
        <v>850</v>
      </c>
      <c r="F288" s="143">
        <f t="shared" si="12"/>
        <v>5950</v>
      </c>
      <c r="G288" s="123"/>
    </row>
    <row r="289" spans="2:7">
      <c r="B289" s="39"/>
      <c r="C289" s="136" t="s">
        <v>35</v>
      </c>
      <c r="D289" s="135"/>
      <c r="E289" s="142">
        <f>$U$13</f>
        <v>400</v>
      </c>
      <c r="F289" s="143">
        <f t="shared" si="12"/>
        <v>2800</v>
      </c>
      <c r="G289" s="123"/>
    </row>
    <row r="290" spans="2:7">
      <c r="B290" s="39"/>
      <c r="C290" s="136" t="s">
        <v>36</v>
      </c>
      <c r="D290" s="135"/>
      <c r="E290" s="142">
        <f>$U$14</f>
        <v>1500</v>
      </c>
      <c r="F290" s="143">
        <f t="shared" si="12"/>
        <v>10500</v>
      </c>
      <c r="G290" s="123"/>
    </row>
    <row r="291" spans="2:7">
      <c r="B291" s="39"/>
      <c r="C291" s="136" t="s">
        <v>37</v>
      </c>
      <c r="D291" s="135"/>
      <c r="E291" s="142">
        <f>$U$15</f>
        <v>1200</v>
      </c>
      <c r="F291" s="143">
        <f t="shared" si="12"/>
        <v>8400</v>
      </c>
      <c r="G291" s="123"/>
    </row>
    <row r="292" spans="2:7">
      <c r="B292" s="39"/>
      <c r="C292" s="132" t="s">
        <v>40</v>
      </c>
      <c r="D292" s="140"/>
      <c r="E292" s="140"/>
      <c r="F292" s="144">
        <f>SUM(F284:F291)</f>
        <v>441526.01775014529</v>
      </c>
      <c r="G292" s="123"/>
    </row>
    <row r="293" spans="2:7" ht="15.75" thickBot="1">
      <c r="B293" s="39"/>
      <c r="C293" s="145" t="s">
        <v>43</v>
      </c>
      <c r="D293" s="146"/>
      <c r="E293" s="147">
        <v>0.12</v>
      </c>
      <c r="F293" s="148">
        <f>F292*E293</f>
        <v>52983.122130017429</v>
      </c>
      <c r="G293" s="123"/>
    </row>
    <row r="294" spans="2:7" ht="15.75" thickTop="1">
      <c r="B294" s="39"/>
      <c r="C294" s="136" t="s">
        <v>46</v>
      </c>
      <c r="D294" s="136"/>
      <c r="E294" s="136"/>
      <c r="F294" s="149">
        <f>SUM(F292:F293)</f>
        <v>494509.13988016272</v>
      </c>
      <c r="G294" s="123"/>
    </row>
    <row r="295" spans="2:7">
      <c r="B295" s="39"/>
      <c r="C295" s="136" t="s">
        <v>48</v>
      </c>
      <c r="D295" s="135"/>
      <c r="E295" s="137">
        <v>5.4121725731895332E-2</v>
      </c>
      <c r="F295" s="149">
        <f>F294+(F294*E295)</f>
        <v>521272.82792067237</v>
      </c>
      <c r="G295" s="123"/>
    </row>
    <row r="296" spans="2:7" ht="15.75" thickBot="1">
      <c r="B296" s="39"/>
      <c r="C296" s="136"/>
      <c r="D296" s="135"/>
      <c r="E296" s="71">
        <f>$U$19</f>
        <v>2.6800000000000001E-2</v>
      </c>
      <c r="F296" s="150">
        <f>F295*(1+E296)</f>
        <v>535242.93970894639</v>
      </c>
      <c r="G296" s="123"/>
    </row>
    <row r="297" spans="2:7" ht="15.75" thickBot="1">
      <c r="B297" s="39"/>
      <c r="C297" s="151" t="s">
        <v>53</v>
      </c>
      <c r="D297" s="135"/>
      <c r="E297" s="135"/>
      <c r="F297" s="152">
        <f>F296/12</f>
        <v>44603.578309078868</v>
      </c>
      <c r="G297" s="123"/>
    </row>
    <row r="298" spans="2:7" ht="8.25" customHeight="1" thickBot="1">
      <c r="B298" s="113"/>
      <c r="C298" s="153"/>
      <c r="D298" s="154"/>
      <c r="E298" s="154"/>
      <c r="F298" s="155"/>
      <c r="G298" s="156"/>
    </row>
    <row r="299" spans="2:7" ht="15.75" thickBot="1"/>
    <row r="300" spans="2:7">
      <c r="B300" s="31"/>
      <c r="C300" s="119"/>
      <c r="D300" s="751" t="s">
        <v>31</v>
      </c>
      <c r="E300" s="751"/>
      <c r="F300" s="119"/>
      <c r="G300" s="120"/>
    </row>
    <row r="301" spans="2:7">
      <c r="B301" s="39"/>
      <c r="C301" s="121"/>
      <c r="D301" s="122" t="s">
        <v>11</v>
      </c>
      <c r="E301" s="122" t="s">
        <v>12</v>
      </c>
      <c r="F301" s="122" t="s">
        <v>13</v>
      </c>
      <c r="G301" s="123"/>
    </row>
    <row r="302" spans="2:7">
      <c r="B302" s="39"/>
      <c r="C302" s="124" t="s">
        <v>15</v>
      </c>
      <c r="D302" s="125">
        <v>59445.949894732272</v>
      </c>
      <c r="E302" s="126">
        <f>J31</f>
        <v>0.45</v>
      </c>
      <c r="F302" s="125">
        <f>D302*E302</f>
        <v>26750.677452629523</v>
      </c>
      <c r="G302" s="123"/>
    </row>
    <row r="303" spans="2:7">
      <c r="B303" s="39"/>
      <c r="C303" s="124" t="s">
        <v>17</v>
      </c>
      <c r="D303" s="125">
        <v>54148.47660227208</v>
      </c>
      <c r="E303" s="126">
        <f>K31</f>
        <v>1.1499999999999999</v>
      </c>
      <c r="F303" s="125">
        <f>D303*E303</f>
        <v>62270.748092612885</v>
      </c>
      <c r="G303" s="123"/>
    </row>
    <row r="304" spans="2:7">
      <c r="B304" s="39"/>
      <c r="C304" s="124" t="s">
        <v>19</v>
      </c>
      <c r="D304" s="130">
        <f>U7</f>
        <v>36813</v>
      </c>
      <c r="E304" s="126">
        <f>L31</f>
        <v>5.625</v>
      </c>
      <c r="F304" s="125">
        <f>D304*E304</f>
        <v>207073.125</v>
      </c>
      <c r="G304" s="123"/>
    </row>
    <row r="305" spans="2:7">
      <c r="B305" s="39"/>
      <c r="C305" s="124" t="s">
        <v>21</v>
      </c>
      <c r="D305" s="125">
        <v>31960.232260837322</v>
      </c>
      <c r="E305" s="126">
        <f>M31</f>
        <v>0.28999999999999998</v>
      </c>
      <c r="F305" s="125">
        <f>D305*E305</f>
        <v>9268.4673556428224</v>
      </c>
      <c r="G305" s="123"/>
    </row>
    <row r="306" spans="2:7">
      <c r="B306" s="39"/>
      <c r="C306" s="124"/>
      <c r="D306" s="131"/>
      <c r="E306" s="26"/>
      <c r="F306" s="131"/>
      <c r="G306" s="123"/>
    </row>
    <row r="307" spans="2:7">
      <c r="B307" s="39"/>
      <c r="C307" s="132" t="s">
        <v>24</v>
      </c>
      <c r="D307" s="132"/>
      <c r="E307" s="133">
        <f>SUM(E302:E305)</f>
        <v>7.5149999999999997</v>
      </c>
      <c r="F307" s="134">
        <f>SUM(F302:F305)</f>
        <v>305363.0179008852</v>
      </c>
      <c r="G307" s="123"/>
    </row>
    <row r="308" spans="2:7">
      <c r="B308" s="39"/>
      <c r="C308" s="135"/>
      <c r="D308" s="135"/>
      <c r="E308" s="135"/>
      <c r="F308" s="135"/>
      <c r="G308" s="123"/>
    </row>
    <row r="309" spans="2:7">
      <c r="B309" s="39"/>
      <c r="C309" s="136" t="s">
        <v>27</v>
      </c>
      <c r="D309" s="135"/>
      <c r="E309" s="137">
        <v>0.21120948717799651</v>
      </c>
      <c r="F309" s="138">
        <f>F307*E309</f>
        <v>64495.566413971334</v>
      </c>
      <c r="G309" s="123"/>
    </row>
    <row r="310" spans="2:7">
      <c r="B310" s="39"/>
      <c r="C310" s="135"/>
      <c r="D310" s="135"/>
      <c r="E310" s="135"/>
      <c r="F310" s="139"/>
      <c r="G310" s="123"/>
    </row>
    <row r="311" spans="2:7">
      <c r="B311" s="39"/>
      <c r="C311" s="132" t="s">
        <v>30</v>
      </c>
      <c r="D311" s="140"/>
      <c r="E311" s="140"/>
      <c r="F311" s="141">
        <f>F307+F309</f>
        <v>369858.58431485656</v>
      </c>
      <c r="G311" s="123"/>
    </row>
    <row r="312" spans="2:7">
      <c r="B312" s="39"/>
      <c r="C312" s="124"/>
      <c r="D312" s="135"/>
      <c r="E312" s="135"/>
      <c r="F312" s="138"/>
      <c r="G312" s="123"/>
    </row>
    <row r="313" spans="2:7">
      <c r="B313" s="39"/>
      <c r="C313" s="136" t="s">
        <v>33</v>
      </c>
      <c r="D313" s="135"/>
      <c r="E313" s="142">
        <f>$U$10</f>
        <v>6660.0522057504313</v>
      </c>
      <c r="F313" s="143">
        <f t="shared" ref="F313:F318" si="13">E313*$E$307</f>
        <v>50050.29232621449</v>
      </c>
      <c r="G313" s="123"/>
    </row>
    <row r="314" spans="2:7">
      <c r="B314" s="39"/>
      <c r="C314" s="136" t="s">
        <v>73</v>
      </c>
      <c r="D314" s="135"/>
      <c r="E314" s="142">
        <f>$U$11</f>
        <v>3250</v>
      </c>
      <c r="F314" s="143">
        <f t="shared" si="13"/>
        <v>24423.75</v>
      </c>
      <c r="G314" s="123"/>
    </row>
    <row r="315" spans="2:7">
      <c r="B315" s="39"/>
      <c r="C315" s="136" t="s">
        <v>34</v>
      </c>
      <c r="D315" s="135"/>
      <c r="E315" s="142">
        <f>$U$12</f>
        <v>850</v>
      </c>
      <c r="F315" s="143">
        <f t="shared" si="13"/>
        <v>6387.75</v>
      </c>
      <c r="G315" s="123"/>
    </row>
    <row r="316" spans="2:7">
      <c r="B316" s="39"/>
      <c r="C316" s="136" t="s">
        <v>35</v>
      </c>
      <c r="D316" s="135"/>
      <c r="E316" s="142">
        <f>$U$13</f>
        <v>400</v>
      </c>
      <c r="F316" s="143">
        <f t="shared" si="13"/>
        <v>3006</v>
      </c>
      <c r="G316" s="123"/>
    </row>
    <row r="317" spans="2:7">
      <c r="B317" s="39"/>
      <c r="C317" s="136" t="s">
        <v>36</v>
      </c>
      <c r="D317" s="135"/>
      <c r="E317" s="142">
        <f>$U$14</f>
        <v>1500</v>
      </c>
      <c r="F317" s="143">
        <f t="shared" si="13"/>
        <v>11272.5</v>
      </c>
      <c r="G317" s="123"/>
    </row>
    <row r="318" spans="2:7">
      <c r="B318" s="39"/>
      <c r="C318" s="136" t="s">
        <v>37</v>
      </c>
      <c r="D318" s="135"/>
      <c r="E318" s="142">
        <f>$U$15</f>
        <v>1200</v>
      </c>
      <c r="F318" s="143">
        <f t="shared" si="13"/>
        <v>9018</v>
      </c>
      <c r="G318" s="123"/>
    </row>
    <row r="319" spans="2:7">
      <c r="B319" s="39"/>
      <c r="C319" s="132" t="s">
        <v>40</v>
      </c>
      <c r="D319" s="140"/>
      <c r="E319" s="140"/>
      <c r="F319" s="144">
        <f>SUM(F311:F318)</f>
        <v>474016.87664107105</v>
      </c>
      <c r="G319" s="123"/>
    </row>
    <row r="320" spans="2:7" ht="15.75" thickBot="1">
      <c r="B320" s="39"/>
      <c r="C320" s="145" t="s">
        <v>43</v>
      </c>
      <c r="D320" s="146"/>
      <c r="E320" s="147">
        <v>0.12</v>
      </c>
      <c r="F320" s="148">
        <f>F319*E320</f>
        <v>56882.025196928524</v>
      </c>
      <c r="G320" s="123"/>
    </row>
    <row r="321" spans="2:7" ht="15.75" thickTop="1">
      <c r="B321" s="39"/>
      <c r="C321" s="136" t="s">
        <v>46</v>
      </c>
      <c r="D321" s="136"/>
      <c r="E321" s="136"/>
      <c r="F321" s="149">
        <f>SUM(F319:F320)</f>
        <v>530898.90183799958</v>
      </c>
      <c r="G321" s="123"/>
    </row>
    <row r="322" spans="2:7">
      <c r="B322" s="39"/>
      <c r="C322" s="136" t="s">
        <v>48</v>
      </c>
      <c r="D322" s="135"/>
      <c r="E322" s="137">
        <v>5.4121725731895332E-2</v>
      </c>
      <c r="F322" s="150">
        <f>F321+(F321*E322)</f>
        <v>559632.06659464026</v>
      </c>
      <c r="G322" s="123"/>
    </row>
    <row r="323" spans="2:7" ht="15.75" thickBot="1">
      <c r="B323" s="39"/>
      <c r="C323" s="136"/>
      <c r="D323" s="135"/>
      <c r="E323" s="71">
        <f>$U$19</f>
        <v>2.6800000000000001E-2</v>
      </c>
      <c r="F323" s="150">
        <f>F322*(1+E323)</f>
        <v>574630.20597937657</v>
      </c>
      <c r="G323" s="123"/>
    </row>
    <row r="324" spans="2:7" ht="15.75" thickBot="1">
      <c r="B324" s="39"/>
      <c r="C324" s="151" t="s">
        <v>53</v>
      </c>
      <c r="D324" s="135"/>
      <c r="E324" s="135"/>
      <c r="F324" s="152">
        <f>F323/12</f>
        <v>47885.850498281383</v>
      </c>
      <c r="G324" s="123"/>
    </row>
    <row r="325" spans="2:7" ht="6.75" customHeight="1" thickBot="1">
      <c r="B325" s="113"/>
      <c r="C325" s="153"/>
      <c r="D325" s="154"/>
      <c r="E325" s="154"/>
      <c r="F325" s="155"/>
      <c r="G325" s="156"/>
    </row>
    <row r="326" spans="2:7" ht="15.75" thickBot="1"/>
    <row r="327" spans="2:7">
      <c r="B327" s="31"/>
      <c r="C327" s="119"/>
      <c r="D327" s="751" t="s">
        <v>32</v>
      </c>
      <c r="E327" s="751"/>
      <c r="F327" s="119"/>
      <c r="G327" s="120"/>
    </row>
    <row r="328" spans="2:7">
      <c r="B328" s="39"/>
      <c r="C328" s="121"/>
      <c r="D328" s="158" t="s">
        <v>11</v>
      </c>
      <c r="E328" s="158" t="s">
        <v>12</v>
      </c>
      <c r="F328" s="158" t="s">
        <v>13</v>
      </c>
      <c r="G328" s="123"/>
    </row>
    <row r="329" spans="2:7">
      <c r="B329" s="39"/>
      <c r="C329" s="159" t="s">
        <v>15</v>
      </c>
      <c r="D329" s="160">
        <v>59445.949894732272</v>
      </c>
      <c r="E329" s="161">
        <f>J32</f>
        <v>0.5</v>
      </c>
      <c r="F329" s="160">
        <f>D329*E329</f>
        <v>29722.974947366136</v>
      </c>
      <c r="G329" s="123"/>
    </row>
    <row r="330" spans="2:7">
      <c r="B330" s="39"/>
      <c r="C330" s="124" t="s">
        <v>17</v>
      </c>
      <c r="D330" s="125">
        <v>54148.47660227208</v>
      </c>
      <c r="E330" s="126">
        <f>K32</f>
        <v>1.22</v>
      </c>
      <c r="F330" s="125">
        <f>D330*E330</f>
        <v>66061.141454771932</v>
      </c>
      <c r="G330" s="123"/>
    </row>
    <row r="331" spans="2:7">
      <c r="B331" s="39"/>
      <c r="C331" s="124" t="s">
        <v>19</v>
      </c>
      <c r="D331" s="130">
        <f>U7</f>
        <v>36813</v>
      </c>
      <c r="E331" s="126">
        <f>L32</f>
        <v>6</v>
      </c>
      <c r="F331" s="125">
        <f>D331*E331</f>
        <v>220878</v>
      </c>
      <c r="G331" s="123"/>
    </row>
    <row r="332" spans="2:7">
      <c r="B332" s="39"/>
      <c r="C332" s="124" t="s">
        <v>21</v>
      </c>
      <c r="D332" s="125">
        <v>31960.232260837322</v>
      </c>
      <c r="E332" s="126">
        <f>M32</f>
        <v>0.31</v>
      </c>
      <c r="F332" s="125">
        <f>D332*E332</f>
        <v>9907.6720008595694</v>
      </c>
      <c r="G332" s="123"/>
    </row>
    <row r="333" spans="2:7">
      <c r="B333" s="39"/>
      <c r="C333" s="124"/>
      <c r="D333" s="131"/>
      <c r="E333" s="26"/>
      <c r="F333" s="131"/>
      <c r="G333" s="123"/>
    </row>
    <row r="334" spans="2:7">
      <c r="B334" s="39"/>
      <c r="C334" s="132" t="s">
        <v>24</v>
      </c>
      <c r="D334" s="132"/>
      <c r="E334" s="133">
        <f>SUM(E329:E332)</f>
        <v>8.0299999999999994</v>
      </c>
      <c r="F334" s="134">
        <f>SUM(F329:F332)</f>
        <v>326569.78840299766</v>
      </c>
      <c r="G334" s="123"/>
    </row>
    <row r="335" spans="2:7">
      <c r="B335" s="39"/>
      <c r="C335" s="135"/>
      <c r="D335" s="135"/>
      <c r="E335" s="135"/>
      <c r="F335" s="135"/>
      <c r="G335" s="123"/>
    </row>
    <row r="336" spans="2:7">
      <c r="B336" s="39"/>
      <c r="C336" s="136" t="s">
        <v>27</v>
      </c>
      <c r="D336" s="135"/>
      <c r="E336" s="137">
        <v>0.21120948717799651</v>
      </c>
      <c r="F336" s="138">
        <f>F334*E336</f>
        <v>68974.637536423965</v>
      </c>
      <c r="G336" s="123"/>
    </row>
    <row r="337" spans="2:7">
      <c r="B337" s="39"/>
      <c r="C337" s="135"/>
      <c r="D337" s="135"/>
      <c r="E337" s="135"/>
      <c r="F337" s="139"/>
      <c r="G337" s="123"/>
    </row>
    <row r="338" spans="2:7">
      <c r="B338" s="39"/>
      <c r="C338" s="132" t="s">
        <v>30</v>
      </c>
      <c r="D338" s="140"/>
      <c r="E338" s="140"/>
      <c r="F338" s="141">
        <f>F334+F336</f>
        <v>395544.42593942164</v>
      </c>
      <c r="G338" s="123"/>
    </row>
    <row r="339" spans="2:7">
      <c r="B339" s="39"/>
      <c r="C339" s="124"/>
      <c r="D339" s="135"/>
      <c r="E339" s="135"/>
      <c r="F339" s="138"/>
      <c r="G339" s="123"/>
    </row>
    <row r="340" spans="2:7">
      <c r="B340" s="39"/>
      <c r="C340" s="136" t="s">
        <v>33</v>
      </c>
      <c r="D340" s="135"/>
      <c r="E340" s="142">
        <f>$U$10</f>
        <v>6660.0522057504313</v>
      </c>
      <c r="F340" s="143">
        <f t="shared" ref="F340:F345" si="14">E340*$E$307</f>
        <v>50050.29232621449</v>
      </c>
      <c r="G340" s="123"/>
    </row>
    <row r="341" spans="2:7">
      <c r="B341" s="39"/>
      <c r="C341" s="136" t="s">
        <v>73</v>
      </c>
      <c r="D341" s="135"/>
      <c r="E341" s="142">
        <f>$U$11</f>
        <v>3250</v>
      </c>
      <c r="F341" s="143">
        <f t="shared" si="14"/>
        <v>24423.75</v>
      </c>
      <c r="G341" s="123"/>
    </row>
    <row r="342" spans="2:7">
      <c r="B342" s="39"/>
      <c r="C342" s="136" t="s">
        <v>34</v>
      </c>
      <c r="D342" s="135"/>
      <c r="E342" s="142">
        <f>$U$12</f>
        <v>850</v>
      </c>
      <c r="F342" s="143">
        <f t="shared" si="14"/>
        <v>6387.75</v>
      </c>
      <c r="G342" s="123"/>
    </row>
    <row r="343" spans="2:7">
      <c r="B343" s="39"/>
      <c r="C343" s="136" t="s">
        <v>35</v>
      </c>
      <c r="D343" s="135"/>
      <c r="E343" s="142">
        <f>$U$13</f>
        <v>400</v>
      </c>
      <c r="F343" s="143">
        <f t="shared" si="14"/>
        <v>3006</v>
      </c>
      <c r="G343" s="123"/>
    </row>
    <row r="344" spans="2:7">
      <c r="B344" s="39"/>
      <c r="C344" s="136" t="s">
        <v>36</v>
      </c>
      <c r="D344" s="135"/>
      <c r="E344" s="142">
        <f>$U$14</f>
        <v>1500</v>
      </c>
      <c r="F344" s="143">
        <f t="shared" si="14"/>
        <v>11272.5</v>
      </c>
      <c r="G344" s="123"/>
    </row>
    <row r="345" spans="2:7">
      <c r="B345" s="39"/>
      <c r="C345" s="136" t="s">
        <v>37</v>
      </c>
      <c r="D345" s="135"/>
      <c r="E345" s="142">
        <f>$U$15</f>
        <v>1200</v>
      </c>
      <c r="F345" s="143">
        <f t="shared" si="14"/>
        <v>9018</v>
      </c>
      <c r="G345" s="123"/>
    </row>
    <row r="346" spans="2:7">
      <c r="B346" s="39"/>
      <c r="C346" s="132" t="s">
        <v>40</v>
      </c>
      <c r="D346" s="140"/>
      <c r="E346" s="140"/>
      <c r="F346" s="144">
        <f>SUM(F338:F345)</f>
        <v>499702.71826563613</v>
      </c>
      <c r="G346" s="123"/>
    </row>
    <row r="347" spans="2:7" ht="15.75" thickBot="1">
      <c r="B347" s="39"/>
      <c r="C347" s="145" t="s">
        <v>43</v>
      </c>
      <c r="D347" s="146"/>
      <c r="E347" s="147">
        <v>0.12</v>
      </c>
      <c r="F347" s="148">
        <f>F346*E347</f>
        <v>59964.326191876331</v>
      </c>
      <c r="G347" s="123"/>
    </row>
    <row r="348" spans="2:7" ht="15.75" thickTop="1">
      <c r="B348" s="39"/>
      <c r="C348" s="136" t="s">
        <v>46</v>
      </c>
      <c r="D348" s="136"/>
      <c r="E348" s="136"/>
      <c r="F348" s="149">
        <f>SUM(F346:F347)</f>
        <v>559667.04445751244</v>
      </c>
      <c r="G348" s="123"/>
    </row>
    <row r="349" spans="2:7">
      <c r="B349" s="39"/>
      <c r="C349" s="136" t="s">
        <v>48</v>
      </c>
      <c r="D349" s="135"/>
      <c r="E349" s="137">
        <v>5.4121725731895332E-2</v>
      </c>
      <c r="F349" s="149">
        <f>F348+(F348*E349)</f>
        <v>589957.19073882245</v>
      </c>
      <c r="G349" s="123"/>
    </row>
    <row r="350" spans="2:7" ht="15.75" thickBot="1">
      <c r="B350" s="39"/>
      <c r="C350" s="136"/>
      <c r="D350" s="135"/>
      <c r="E350" s="71">
        <f>$U$19</f>
        <v>2.6800000000000001E-2</v>
      </c>
      <c r="F350" s="150">
        <f>F349*(1+E350)</f>
        <v>605768.04345062282</v>
      </c>
      <c r="G350" s="123"/>
    </row>
    <row r="351" spans="2:7" ht="15.75" thickBot="1">
      <c r="B351" s="39"/>
      <c r="C351" s="151" t="s">
        <v>53</v>
      </c>
      <c r="D351" s="135"/>
      <c r="E351" s="135"/>
      <c r="F351" s="152">
        <f>F350/12</f>
        <v>50480.670287551904</v>
      </c>
      <c r="G351" s="123"/>
    </row>
    <row r="352" spans="2:7" ht="9" customHeight="1" thickBot="1">
      <c r="B352" s="113"/>
      <c r="C352" s="153"/>
      <c r="D352" s="154"/>
      <c r="E352" s="154"/>
      <c r="F352" s="155"/>
      <c r="G352" s="156"/>
    </row>
  </sheetData>
  <mergeCells count="23">
    <mergeCell ref="D219:E219"/>
    <mergeCell ref="D246:E246"/>
    <mergeCell ref="D273:E273"/>
    <mergeCell ref="D300:E300"/>
    <mergeCell ref="D327:E327"/>
    <mergeCell ref="D192:E192"/>
    <mergeCell ref="D3:E3"/>
    <mergeCell ref="O17:R17"/>
    <mergeCell ref="I18:N18"/>
    <mergeCell ref="O20:R20"/>
    <mergeCell ref="D30:E30"/>
    <mergeCell ref="I35:N35"/>
    <mergeCell ref="D57:E57"/>
    <mergeCell ref="D84:E84"/>
    <mergeCell ref="D111:E111"/>
    <mergeCell ref="D138:E138"/>
    <mergeCell ref="D165:E165"/>
    <mergeCell ref="S2:V2"/>
    <mergeCell ref="N1:Q1"/>
    <mergeCell ref="B2:G2"/>
    <mergeCell ref="J2:M2"/>
    <mergeCell ref="N2:O2"/>
    <mergeCell ref="P2:Q2"/>
  </mergeCells>
  <pageMargins left="0.25" right="0.25" top="0.75" bottom="0.75" header="0.3" footer="0.3"/>
  <pageSetup scale="50" orientation="landscape" r:id="rId1"/>
  <rowBreaks count="1" manualBreakCount="1">
    <brk id="82" max="16383" man="1"/>
  </rowBreaks>
  <colBreaks count="1" manualBreakCount="1">
    <brk id="12" max="1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A27"/>
  <sheetViews>
    <sheetView tabSelected="1" topLeftCell="A13" workbookViewId="0">
      <selection activeCell="E25" sqref="E25"/>
    </sheetView>
  </sheetViews>
  <sheetFormatPr defaultRowHeight="11.25"/>
  <cols>
    <col min="5" max="5" width="14.6640625" customWidth="1"/>
    <col min="8" max="8" width="28.5" customWidth="1"/>
    <col min="9" max="9" width="18.83203125" customWidth="1"/>
    <col min="10" max="10" width="10.5" bestFit="1" customWidth="1"/>
    <col min="11" max="11" width="14.6640625" customWidth="1"/>
    <col min="13" max="13" width="3.33203125" customWidth="1"/>
    <col min="14" max="14" width="28.1640625" customWidth="1"/>
    <col min="15" max="15" width="3.5" customWidth="1"/>
    <col min="16" max="16" width="11.6640625" hidden="1" customWidth="1"/>
    <col min="17" max="17" width="11.1640625" bestFit="1" customWidth="1"/>
    <col min="18" max="18" width="12.33203125" bestFit="1" customWidth="1"/>
  </cols>
  <sheetData>
    <row r="1" spans="2:24 16381:16381" ht="19.5" thickBot="1">
      <c r="G1" s="759" t="s">
        <v>658</v>
      </c>
      <c r="H1" s="760"/>
      <c r="I1" s="760"/>
      <c r="J1" s="760"/>
      <c r="K1" s="760"/>
      <c r="L1" s="761"/>
      <c r="M1" s="279"/>
      <c r="P1" s="291" t="s">
        <v>5</v>
      </c>
    </row>
    <row r="2" spans="2:24 16381:16381" ht="15">
      <c r="G2" s="242"/>
      <c r="H2" s="243"/>
      <c r="I2" s="762" t="s">
        <v>651</v>
      </c>
      <c r="J2" s="762"/>
      <c r="K2" s="243"/>
      <c r="L2" s="244"/>
      <c r="M2" s="257"/>
      <c r="P2" s="2" t="s">
        <v>10</v>
      </c>
    </row>
    <row r="3" spans="2:24 16381:16381" ht="15">
      <c r="G3" s="245"/>
      <c r="H3" s="246"/>
      <c r="I3" s="247" t="s">
        <v>11</v>
      </c>
      <c r="J3" s="247" t="s">
        <v>12</v>
      </c>
      <c r="K3" s="247" t="s">
        <v>13</v>
      </c>
      <c r="L3" s="248"/>
      <c r="M3" s="257"/>
      <c r="N3" s="693"/>
      <c r="P3" s="4" t="s">
        <v>14</v>
      </c>
    </row>
    <row r="4" spans="2:24 16381:16381" ht="15">
      <c r="G4" s="245"/>
      <c r="H4" s="249" t="s">
        <v>15</v>
      </c>
      <c r="I4" s="250">
        <v>62662</v>
      </c>
      <c r="J4" s="691">
        <v>1.2500000000000001E-2</v>
      </c>
      <c r="K4" s="250">
        <f>I4*J4</f>
        <v>783.27500000000009</v>
      </c>
      <c r="L4" s="702" t="s">
        <v>654</v>
      </c>
      <c r="M4" s="257"/>
      <c r="N4" s="694"/>
      <c r="P4" s="4" t="s">
        <v>16</v>
      </c>
    </row>
    <row r="5" spans="2:24 16381:16381" ht="20.45" customHeight="1">
      <c r="B5" s="763"/>
      <c r="C5" s="763"/>
      <c r="D5" s="763"/>
      <c r="E5" s="763"/>
      <c r="G5" s="245"/>
      <c r="H5" s="249" t="s">
        <v>17</v>
      </c>
      <c r="I5" s="250">
        <v>57078</v>
      </c>
      <c r="J5" s="691">
        <v>1.2500000000000001E-2</v>
      </c>
      <c r="K5" s="250">
        <f>I5*J5</f>
        <v>713.47500000000002</v>
      </c>
      <c r="L5" s="702" t="s">
        <v>654</v>
      </c>
      <c r="M5" s="257"/>
      <c r="N5" s="694"/>
      <c r="P5" s="4" t="s">
        <v>18</v>
      </c>
    </row>
    <row r="6" spans="2:24 16381:16381" ht="20.45" customHeight="1">
      <c r="B6" s="763"/>
      <c r="C6" s="763"/>
      <c r="D6" s="763"/>
      <c r="E6" s="763"/>
      <c r="G6" s="245"/>
      <c r="H6" s="249" t="s">
        <v>113</v>
      </c>
      <c r="I6" s="250">
        <v>38805</v>
      </c>
      <c r="J6" s="251">
        <f>1/4</f>
        <v>0.25</v>
      </c>
      <c r="K6" s="250">
        <f>I6*J6</f>
        <v>9701.25</v>
      </c>
      <c r="L6" s="702" t="s">
        <v>652</v>
      </c>
      <c r="M6" s="257"/>
      <c r="N6" s="694"/>
      <c r="P6" s="4" t="s">
        <v>20</v>
      </c>
    </row>
    <row r="7" spans="2:24 16381:16381" ht="20.45" customHeight="1">
      <c r="B7" s="763"/>
      <c r="C7" s="763"/>
      <c r="D7" s="763"/>
      <c r="E7" s="763"/>
      <c r="G7" s="245"/>
      <c r="H7" s="249" t="s">
        <v>21</v>
      </c>
      <c r="I7" s="250">
        <v>33689</v>
      </c>
      <c r="J7" s="691">
        <v>1.2500000000000001E-2</v>
      </c>
      <c r="K7" s="250">
        <f>I7*J7</f>
        <v>421.11250000000001</v>
      </c>
      <c r="L7" s="702" t="s">
        <v>654</v>
      </c>
      <c r="M7" s="257"/>
      <c r="P7" s="4" t="s">
        <v>22</v>
      </c>
    </row>
    <row r="8" spans="2:24 16381:16381" ht="20.45" customHeight="1">
      <c r="B8" s="763"/>
      <c r="C8" s="763"/>
      <c r="D8" s="763"/>
      <c r="E8" s="763"/>
      <c r="G8" s="245"/>
      <c r="H8" s="249"/>
      <c r="I8" s="252"/>
      <c r="J8" s="253"/>
      <c r="K8" s="252"/>
      <c r="L8" s="248"/>
      <c r="M8" s="257"/>
      <c r="P8" s="4" t="s">
        <v>23</v>
      </c>
    </row>
    <row r="9" spans="2:24 16381:16381" ht="20.45" customHeight="1">
      <c r="B9" s="763"/>
      <c r="C9" s="763"/>
      <c r="D9" s="763"/>
      <c r="E9" s="763"/>
      <c r="G9" s="245"/>
      <c r="H9" s="254" t="s">
        <v>24</v>
      </c>
      <c r="I9" s="254"/>
      <c r="J9" s="692">
        <f>SUM(J4:J7)</f>
        <v>0.28750000000000003</v>
      </c>
      <c r="K9" s="256">
        <f>SUM(K4:K7)</f>
        <v>11619.112499999999</v>
      </c>
      <c r="L9" s="248"/>
      <c r="M9" s="257"/>
      <c r="P9" s="4" t="s">
        <v>25</v>
      </c>
    </row>
    <row r="10" spans="2:24 16381:16381" ht="20.45" customHeight="1">
      <c r="B10" s="763"/>
      <c r="C10" s="763"/>
      <c r="D10" s="763"/>
      <c r="E10" s="763"/>
      <c r="G10" s="245"/>
      <c r="H10" s="257"/>
      <c r="I10" s="257"/>
      <c r="J10" s="257"/>
      <c r="K10" s="257"/>
      <c r="L10" s="248"/>
      <c r="M10" s="257"/>
      <c r="P10" s="4" t="s">
        <v>26</v>
      </c>
      <c r="S10" s="5"/>
    </row>
    <row r="11" spans="2:24 16381:16381" ht="14.45" customHeight="1">
      <c r="G11" s="245"/>
      <c r="H11" s="258" t="s">
        <v>27</v>
      </c>
      <c r="I11" s="257"/>
      <c r="J11" s="259">
        <f>[4]Summary!$C$50</f>
        <v>0.21120948717799651</v>
      </c>
      <c r="K11" s="260">
        <f>K9*J11</f>
        <v>2454.0667925884486</v>
      </c>
      <c r="L11" s="248"/>
      <c r="M11" s="257"/>
      <c r="P11" s="4" t="s">
        <v>28</v>
      </c>
      <c r="S11" s="6"/>
    </row>
    <row r="12" spans="2:24 16381:16381" ht="15">
      <c r="G12" s="245"/>
      <c r="H12" s="257"/>
      <c r="I12" s="257"/>
      <c r="J12" s="257"/>
      <c r="K12" s="261"/>
      <c r="L12" s="248"/>
      <c r="M12" s="257"/>
      <c r="P12" s="4" t="s">
        <v>29</v>
      </c>
      <c r="S12" s="7"/>
      <c r="T12" s="7"/>
      <c r="U12" s="7"/>
      <c r="V12" s="7"/>
      <c r="W12" s="7"/>
      <c r="XFA12" s="7">
        <v>0.05</v>
      </c>
    </row>
    <row r="13" spans="2:24 16381:16381" ht="15">
      <c r="G13" s="245"/>
      <c r="H13" s="254" t="s">
        <v>30</v>
      </c>
      <c r="I13" s="262"/>
      <c r="J13" s="262"/>
      <c r="K13" s="263">
        <f>K9+K11</f>
        <v>14073.179292588447</v>
      </c>
      <c r="L13" s="248"/>
      <c r="M13" s="257"/>
      <c r="P13" s="4" t="s">
        <v>31</v>
      </c>
      <c r="S13" s="7"/>
      <c r="T13" s="7"/>
      <c r="U13" s="7"/>
      <c r="V13" s="7"/>
      <c r="W13" s="7"/>
    </row>
    <row r="14" spans="2:24 16381:16381" ht="15.75" thickBot="1">
      <c r="G14" s="245"/>
      <c r="H14" s="249"/>
      <c r="I14" s="257"/>
      <c r="J14" s="257"/>
      <c r="K14" s="260"/>
      <c r="L14" s="248"/>
      <c r="M14" s="257"/>
      <c r="P14" s="3" t="s">
        <v>32</v>
      </c>
      <c r="S14" s="7"/>
      <c r="T14" s="7"/>
      <c r="U14" s="7"/>
      <c r="V14" s="7"/>
      <c r="W14" s="7"/>
    </row>
    <row r="15" spans="2:24 16381:16381" ht="15">
      <c r="G15" s="245"/>
      <c r="H15" s="258" t="s">
        <v>33</v>
      </c>
      <c r="I15" s="257"/>
      <c r="J15" s="264">
        <v>7020</v>
      </c>
      <c r="K15" s="265">
        <f>J15*$J$9</f>
        <v>2018.2500000000002</v>
      </c>
      <c r="L15" s="248"/>
      <c r="M15" s="257"/>
      <c r="S15" s="8"/>
      <c r="T15" s="8"/>
      <c r="U15" s="8"/>
      <c r="V15" s="8"/>
      <c r="W15" s="8"/>
      <c r="X15" s="9"/>
    </row>
    <row r="16" spans="2:24 16381:16381" ht="39.6" customHeight="1">
      <c r="G16" s="245"/>
      <c r="H16" s="758" t="s">
        <v>661</v>
      </c>
      <c r="I16" s="758"/>
      <c r="J16" s="264">
        <v>2800</v>
      </c>
      <c r="K16" s="265">
        <f>J16*J6</f>
        <v>700</v>
      </c>
      <c r="L16" s="248"/>
      <c r="M16" s="257"/>
      <c r="S16" s="7"/>
      <c r="T16" s="7"/>
      <c r="U16" s="7"/>
      <c r="V16" s="7"/>
      <c r="W16" s="7"/>
    </row>
    <row r="17" spans="7:20" ht="15">
      <c r="G17" s="245"/>
      <c r="H17" s="254" t="s">
        <v>40</v>
      </c>
      <c r="I17" s="262"/>
      <c r="J17" s="262"/>
      <c r="K17" s="266">
        <f>SUM(K13:K16)</f>
        <v>16791.429292588447</v>
      </c>
      <c r="L17" s="248"/>
      <c r="M17" s="257"/>
      <c r="P17" s="12"/>
      <c r="Q17" s="17"/>
      <c r="R17" s="17"/>
      <c r="S17" s="10"/>
      <c r="T17" s="11"/>
    </row>
    <row r="18" spans="7:20" ht="15.75" thickBot="1">
      <c r="G18" s="245"/>
      <c r="H18" s="267" t="s">
        <v>43</v>
      </c>
      <c r="I18" s="268"/>
      <c r="J18" s="269">
        <f>[4]Summary!$D$51</f>
        <v>0.12</v>
      </c>
      <c r="K18" s="270">
        <f>K17*J18</f>
        <v>2014.9715151106136</v>
      </c>
      <c r="L18" s="248"/>
      <c r="M18" s="257"/>
      <c r="P18" s="12"/>
      <c r="Q18" s="17"/>
      <c r="R18" s="17"/>
      <c r="S18" s="10"/>
      <c r="T18" s="11"/>
    </row>
    <row r="19" spans="7:20" ht="15.75" thickTop="1">
      <c r="G19" s="245"/>
      <c r="H19" s="258" t="s">
        <v>46</v>
      </c>
      <c r="I19" s="258"/>
      <c r="J19" s="258"/>
      <c r="K19" s="271">
        <f>SUM(K17:K18)</f>
        <v>18806.400807699061</v>
      </c>
      <c r="L19" s="248"/>
      <c r="M19" s="257"/>
      <c r="P19" s="12"/>
      <c r="Q19" s="17"/>
      <c r="R19" s="17"/>
      <c r="S19" s="11"/>
      <c r="T19" s="11"/>
    </row>
    <row r="20" spans="7:20" ht="15">
      <c r="G20" s="245"/>
      <c r="H20" s="258" t="s">
        <v>48</v>
      </c>
      <c r="I20" s="258"/>
      <c r="J20" s="259">
        <f>'Fall 2018'!BQ23</f>
        <v>2.3531493276716206E-2</v>
      </c>
      <c r="K20" s="271">
        <f>K19+(K19*J20)</f>
        <v>19248.943501864662</v>
      </c>
      <c r="L20" s="248"/>
      <c r="M20" s="257"/>
      <c r="P20" s="12"/>
      <c r="Q20" s="17"/>
      <c r="R20" s="17"/>
      <c r="S20" s="11"/>
      <c r="T20" s="11"/>
    </row>
    <row r="21" spans="7:20" ht="15.75" thickBot="1">
      <c r="G21" s="245"/>
      <c r="H21" s="706" t="s">
        <v>663</v>
      </c>
      <c r="I21" s="706"/>
      <c r="J21" s="707">
        <v>6.3E-3</v>
      </c>
      <c r="K21" s="708">
        <f>K9*(J20+1)*J21</f>
        <v>74.922923676353491</v>
      </c>
      <c r="L21" s="248"/>
      <c r="M21" s="257"/>
      <c r="P21" s="705"/>
      <c r="Q21" s="17"/>
      <c r="R21" s="17"/>
      <c r="S21" s="11"/>
      <c r="T21" s="11"/>
    </row>
    <row r="22" spans="7:20" ht="16.5" thickTop="1" thickBot="1">
      <c r="G22" s="245"/>
      <c r="H22" s="258" t="s">
        <v>662</v>
      </c>
      <c r="I22" s="258"/>
      <c r="J22" s="259"/>
      <c r="K22" s="271">
        <f>K21+K20</f>
        <v>19323.866425541015</v>
      </c>
      <c r="L22" s="248"/>
      <c r="M22" s="257"/>
      <c r="P22" s="705"/>
      <c r="Q22" s="17"/>
      <c r="R22" s="17"/>
      <c r="S22" s="11"/>
      <c r="T22" s="11"/>
    </row>
    <row r="23" spans="7:20" ht="15.75" thickBot="1">
      <c r="G23" s="245"/>
      <c r="H23" s="272" t="s">
        <v>49</v>
      </c>
      <c r="I23" s="257"/>
      <c r="J23" s="257"/>
      <c r="K23" s="273">
        <f>K22/12</f>
        <v>1610.322202128418</v>
      </c>
      <c r="L23" s="248"/>
      <c r="M23" s="257"/>
      <c r="P23" s="12"/>
      <c r="Q23" s="17"/>
      <c r="R23" s="17"/>
      <c r="S23" s="11"/>
      <c r="T23" s="11"/>
    </row>
    <row r="24" spans="7:20" ht="15.75" thickBot="1">
      <c r="G24" s="274"/>
      <c r="H24" s="275"/>
      <c r="I24" s="276"/>
      <c r="J24" s="276"/>
      <c r="K24" s="277"/>
      <c r="L24" s="278"/>
      <c r="M24" s="257"/>
      <c r="O24" s="18"/>
      <c r="P24" s="12"/>
      <c r="Q24" s="17"/>
      <c r="R24" s="17"/>
      <c r="S24" s="11"/>
      <c r="T24" s="11"/>
    </row>
    <row r="25" spans="7:20" ht="15">
      <c r="O25" s="21"/>
      <c r="P25" s="22"/>
      <c r="Q25" s="17"/>
      <c r="R25" s="17"/>
      <c r="S25" s="11"/>
      <c r="T25" s="11"/>
    </row>
    <row r="26" spans="7:20" ht="15">
      <c r="O26" s="21"/>
      <c r="P26" s="22"/>
      <c r="Q26" s="17"/>
      <c r="R26" s="17"/>
      <c r="S26" s="11"/>
      <c r="T26" s="11"/>
    </row>
    <row r="27" spans="7:20" ht="15">
      <c r="O27" s="21"/>
      <c r="P27" s="22"/>
      <c r="Q27" s="17"/>
      <c r="R27" s="17"/>
      <c r="S27" s="11"/>
      <c r="T27" s="11"/>
    </row>
  </sheetData>
  <mergeCells count="4">
    <mergeCell ref="H16:I16"/>
    <mergeCell ref="G1:L1"/>
    <mergeCell ref="I2:J2"/>
    <mergeCell ref="B5:E10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1:XFD81"/>
  <sheetViews>
    <sheetView topLeftCell="A40" workbookViewId="0">
      <selection activeCell="Q54" sqref="Q54"/>
    </sheetView>
  </sheetViews>
  <sheetFormatPr defaultRowHeight="11.25"/>
  <cols>
    <col min="6" max="6" width="8.33203125" customWidth="1"/>
    <col min="7" max="7" width="6" customWidth="1"/>
    <col min="8" max="8" width="28.5" customWidth="1"/>
    <col min="9" max="9" width="18.83203125" customWidth="1"/>
    <col min="10" max="10" width="10.5" bestFit="1" customWidth="1"/>
    <col min="11" max="11" width="14.6640625" customWidth="1"/>
    <col min="12" max="12" width="8.6640625" customWidth="1"/>
    <col min="13" max="13" width="10.33203125" bestFit="1" customWidth="1"/>
    <col min="16" max="16" width="11.6640625" customWidth="1"/>
    <col min="17" max="17" width="12.5" customWidth="1"/>
    <col min="18" max="18" width="11.33203125" bestFit="1" customWidth="1"/>
    <col min="19" max="19" width="12.33203125" bestFit="1" customWidth="1"/>
    <col min="20" max="20" width="11.1640625" bestFit="1" customWidth="1"/>
    <col min="21" max="21" width="12.33203125" bestFit="1" customWidth="1"/>
  </cols>
  <sheetData>
    <row r="1" spans="7:27 16384:16384" ht="19.5" thickBot="1">
      <c r="G1" s="765" t="s">
        <v>648</v>
      </c>
      <c r="H1" s="766"/>
      <c r="I1" s="766"/>
      <c r="J1" s="766"/>
      <c r="K1" s="766"/>
      <c r="L1" s="767"/>
      <c r="P1" s="280" t="s">
        <v>5</v>
      </c>
      <c r="Q1" s="280" t="s">
        <v>6</v>
      </c>
      <c r="R1" s="281" t="s">
        <v>7</v>
      </c>
      <c r="S1" s="281" t="s">
        <v>8</v>
      </c>
    </row>
    <row r="2" spans="7:27 16384:16384" ht="15">
      <c r="G2" s="242"/>
      <c r="H2" s="243"/>
      <c r="I2" s="762"/>
      <c r="J2" s="762"/>
      <c r="K2" s="243"/>
      <c r="L2" s="244"/>
      <c r="P2" s="282" t="s">
        <v>10</v>
      </c>
      <c r="Q2" s="282">
        <v>2</v>
      </c>
      <c r="R2" s="283">
        <f>Q2*$K$24</f>
        <v>13836.192079817671</v>
      </c>
      <c r="S2" s="284">
        <f>R2*12</f>
        <v>166034.30495781204</v>
      </c>
    </row>
    <row r="3" spans="7:27 16384:16384" ht="15.75" thickBot="1">
      <c r="G3" s="245"/>
      <c r="H3" s="246"/>
      <c r="I3" s="247" t="s">
        <v>11</v>
      </c>
      <c r="J3" s="247" t="s">
        <v>12</v>
      </c>
      <c r="K3" s="247" t="s">
        <v>13</v>
      </c>
      <c r="L3" s="248"/>
      <c r="P3" s="285" t="s">
        <v>14</v>
      </c>
      <c r="Q3" s="285">
        <v>2.5</v>
      </c>
      <c r="R3" s="286">
        <f t="shared" ref="R3" si="0">Q3*$K$24</f>
        <v>17295.240099772087</v>
      </c>
      <c r="S3" s="287">
        <f t="shared" ref="S3:S14" si="1">R3*12</f>
        <v>207542.88119726506</v>
      </c>
    </row>
    <row r="4" spans="7:27 16384:16384" ht="15">
      <c r="G4" s="245"/>
      <c r="H4" s="249" t="s">
        <v>15</v>
      </c>
      <c r="I4" s="250">
        <v>62662</v>
      </c>
      <c r="J4" s="251">
        <v>0.08</v>
      </c>
      <c r="K4" s="250">
        <f>I4*J4</f>
        <v>5012.96</v>
      </c>
      <c r="L4" s="248"/>
      <c r="P4" s="282" t="s">
        <v>16</v>
      </c>
      <c r="Q4" s="282">
        <v>3</v>
      </c>
      <c r="R4" s="283">
        <f>K53*Q4</f>
        <v>19457.37676251735</v>
      </c>
      <c r="S4" s="284">
        <f>R4*12</f>
        <v>233488.52115020819</v>
      </c>
    </row>
    <row r="5" spans="7:27 16384:16384" ht="15">
      <c r="G5" s="245"/>
      <c r="H5" s="249" t="s">
        <v>17</v>
      </c>
      <c r="I5" s="250">
        <v>57078</v>
      </c>
      <c r="J5" s="251">
        <v>0.08</v>
      </c>
      <c r="K5" s="250">
        <f>I5*J5</f>
        <v>4566.24</v>
      </c>
      <c r="L5" s="248"/>
      <c r="P5" s="288" t="s">
        <v>18</v>
      </c>
      <c r="Q5" s="288">
        <v>3.5</v>
      </c>
      <c r="R5" s="289">
        <f>K53*Q5</f>
        <v>22700.272889603577</v>
      </c>
      <c r="S5" s="290">
        <f>R5*12</f>
        <v>272403.27467524295</v>
      </c>
    </row>
    <row r="6" spans="7:27 16384:16384" ht="15.75" thickBot="1">
      <c r="G6" s="245"/>
      <c r="H6" s="249" t="s">
        <v>19</v>
      </c>
      <c r="I6" s="250">
        <v>38805</v>
      </c>
      <c r="J6" s="251">
        <v>1</v>
      </c>
      <c r="K6" s="250">
        <f>I6*J6</f>
        <v>38805</v>
      </c>
      <c r="L6" s="248"/>
      <c r="P6" s="285" t="s">
        <v>20</v>
      </c>
      <c r="Q6" s="285">
        <v>4</v>
      </c>
      <c r="R6" s="286">
        <f>K53*Q6</f>
        <v>25943.169016689801</v>
      </c>
      <c r="S6" s="287">
        <f t="shared" si="1"/>
        <v>311318.02820027759</v>
      </c>
    </row>
    <row r="7" spans="7:27 16384:16384" ht="15">
      <c r="G7" s="245"/>
      <c r="H7" s="249" t="s">
        <v>21</v>
      </c>
      <c r="I7" s="250">
        <v>33689</v>
      </c>
      <c r="J7" s="251">
        <v>0.05</v>
      </c>
      <c r="K7" s="250">
        <f>I7*J7</f>
        <v>1684.45</v>
      </c>
      <c r="L7" s="248"/>
      <c r="P7" s="282" t="s">
        <v>22</v>
      </c>
      <c r="Q7" s="282">
        <v>4.5</v>
      </c>
      <c r="R7" s="283">
        <f>K81*Q7</f>
        <v>28601.117283130017</v>
      </c>
      <c r="S7" s="284">
        <f t="shared" si="1"/>
        <v>343213.40739756019</v>
      </c>
    </row>
    <row r="8" spans="7:27 16384:16384" ht="15">
      <c r="G8" s="245"/>
      <c r="H8" s="249"/>
      <c r="I8" s="252"/>
      <c r="J8" s="253"/>
      <c r="K8" s="252"/>
      <c r="L8" s="248"/>
      <c r="P8" s="288" t="s">
        <v>23</v>
      </c>
      <c r="Q8" s="288">
        <v>5</v>
      </c>
      <c r="R8" s="289">
        <f>K81*Q8</f>
        <v>31779.019203477797</v>
      </c>
      <c r="S8" s="290">
        <f t="shared" si="1"/>
        <v>381348.23044173355</v>
      </c>
    </row>
    <row r="9" spans="7:27 16384:16384" ht="15">
      <c r="G9" s="245"/>
      <c r="H9" s="254" t="s">
        <v>24</v>
      </c>
      <c r="I9" s="254"/>
      <c r="J9" s="255">
        <f>SUM(J4:J7)</f>
        <v>1.21</v>
      </c>
      <c r="K9" s="256">
        <f>SUM(K4:K7)</f>
        <v>50068.649999999994</v>
      </c>
      <c r="L9" s="248"/>
      <c r="P9" s="288" t="s">
        <v>25</v>
      </c>
      <c r="Q9" s="288">
        <v>5.5</v>
      </c>
      <c r="R9" s="289">
        <f>K81*Q9</f>
        <v>34956.921123825574</v>
      </c>
      <c r="S9" s="290">
        <f t="shared" si="1"/>
        <v>419483.05348590692</v>
      </c>
    </row>
    <row r="10" spans="7:27 16384:16384" ht="15">
      <c r="G10" s="245"/>
      <c r="H10" s="257"/>
      <c r="I10" s="257"/>
      <c r="J10" s="257"/>
      <c r="K10" s="257"/>
      <c r="L10" s="248"/>
      <c r="P10" s="288" t="s">
        <v>26</v>
      </c>
      <c r="Q10" s="288">
        <v>6</v>
      </c>
      <c r="R10" s="289">
        <f>K81*Q10</f>
        <v>38134.823044173354</v>
      </c>
      <c r="S10" s="290">
        <f t="shared" si="1"/>
        <v>457617.87653008022</v>
      </c>
      <c r="V10" s="5"/>
    </row>
    <row r="11" spans="7:27 16384:16384" ht="15">
      <c r="G11" s="245"/>
      <c r="H11" s="258" t="s">
        <v>27</v>
      </c>
      <c r="I11" s="257"/>
      <c r="J11" s="259">
        <f>[4]Summary!$C$50</f>
        <v>0.21120948717799651</v>
      </c>
      <c r="K11" s="260">
        <f>K9*J11</f>
        <v>10574.973890194593</v>
      </c>
      <c r="L11" s="248"/>
      <c r="P11" s="288" t="s">
        <v>28</v>
      </c>
      <c r="Q11" s="288">
        <v>6.5</v>
      </c>
      <c r="R11" s="289">
        <f>K81*Q11</f>
        <v>41312.724964521134</v>
      </c>
      <c r="S11" s="290">
        <f t="shared" si="1"/>
        <v>495752.69957425364</v>
      </c>
      <c r="V11" s="6"/>
    </row>
    <row r="12" spans="7:27 16384:16384" ht="15">
      <c r="G12" s="245"/>
      <c r="H12" s="257"/>
      <c r="I12" s="257"/>
      <c r="J12" s="257"/>
      <c r="K12" s="261"/>
      <c r="L12" s="248"/>
      <c r="P12" s="288" t="s">
        <v>29</v>
      </c>
      <c r="Q12" s="288">
        <v>7</v>
      </c>
      <c r="R12" s="289">
        <f>K81*Q12</f>
        <v>44490.626884868914</v>
      </c>
      <c r="S12" s="290">
        <f t="shared" si="1"/>
        <v>533887.52261842694</v>
      </c>
      <c r="V12" s="7"/>
      <c r="W12" s="7"/>
      <c r="X12" s="7"/>
      <c r="Y12" s="7"/>
      <c r="Z12" s="7"/>
      <c r="XFD12" s="7">
        <v>0.05</v>
      </c>
    </row>
    <row r="13" spans="7:27 16384:16384" ht="15">
      <c r="G13" s="245"/>
      <c r="H13" s="254" t="s">
        <v>30</v>
      </c>
      <c r="I13" s="262"/>
      <c r="J13" s="262"/>
      <c r="K13" s="263">
        <f>K9+K11</f>
        <v>60643.623890194591</v>
      </c>
      <c r="L13" s="248"/>
      <c r="P13" s="288" t="s">
        <v>31</v>
      </c>
      <c r="Q13" s="288">
        <v>7.5</v>
      </c>
      <c r="R13" s="289">
        <f>K81*Q13</f>
        <v>47668.528805216694</v>
      </c>
      <c r="S13" s="290">
        <f>R13*12</f>
        <v>572022.34566260036</v>
      </c>
      <c r="V13" s="7"/>
      <c r="W13" s="7"/>
      <c r="X13" s="7"/>
      <c r="Y13" s="7"/>
      <c r="Z13" s="7"/>
    </row>
    <row r="14" spans="7:27 16384:16384" ht="15.75" thickBot="1">
      <c r="G14" s="245"/>
      <c r="H14" s="249"/>
      <c r="I14" s="257"/>
      <c r="J14" s="257"/>
      <c r="K14" s="260"/>
      <c r="L14" s="248"/>
      <c r="P14" s="285" t="s">
        <v>32</v>
      </c>
      <c r="Q14" s="285">
        <v>8</v>
      </c>
      <c r="R14" s="286">
        <f>K81*Q14</f>
        <v>50846.430725564474</v>
      </c>
      <c r="S14" s="287">
        <f t="shared" si="1"/>
        <v>610157.16870677366</v>
      </c>
      <c r="V14" s="7"/>
      <c r="W14" s="7"/>
      <c r="X14" s="7"/>
      <c r="Y14" s="7"/>
      <c r="Z14" s="7"/>
    </row>
    <row r="15" spans="7:27 16384:16384" ht="15">
      <c r="G15" s="245"/>
      <c r="H15" s="258" t="s">
        <v>33</v>
      </c>
      <c r="I15" s="257"/>
      <c r="J15" s="264">
        <v>7020</v>
      </c>
      <c r="K15" s="265">
        <f>J15*J9</f>
        <v>8494.1999999999989</v>
      </c>
      <c r="L15" s="248"/>
      <c r="V15" s="8"/>
      <c r="W15" s="8"/>
      <c r="X15" s="8"/>
      <c r="Y15" s="8"/>
      <c r="Z15" s="8"/>
      <c r="AA15" s="9"/>
    </row>
    <row r="16" spans="7:27 16384:16384" ht="15">
      <c r="G16" s="245"/>
      <c r="H16" s="258" t="s">
        <v>34</v>
      </c>
      <c r="I16" s="257"/>
      <c r="J16" s="264">
        <v>850</v>
      </c>
      <c r="K16" s="265">
        <f>J16*J6</f>
        <v>850</v>
      </c>
      <c r="L16" s="248"/>
      <c r="V16" s="7"/>
      <c r="W16" s="7"/>
      <c r="X16" s="7"/>
      <c r="Y16" s="7"/>
      <c r="Z16" s="7"/>
    </row>
    <row r="17" spans="7:23" ht="15">
      <c r="G17" s="245"/>
      <c r="H17" s="258" t="s">
        <v>35</v>
      </c>
      <c r="I17" s="257"/>
      <c r="J17" s="264">
        <v>400</v>
      </c>
      <c r="K17" s="265">
        <f>J17*J6</f>
        <v>400</v>
      </c>
      <c r="L17" s="248"/>
      <c r="V17" s="6"/>
    </row>
    <row r="18" spans="7:23" ht="15">
      <c r="G18" s="245"/>
      <c r="H18" s="258" t="s">
        <v>36</v>
      </c>
      <c r="I18" s="257"/>
      <c r="J18" s="264">
        <v>1000</v>
      </c>
      <c r="K18" s="265">
        <f>J18</f>
        <v>1000</v>
      </c>
      <c r="L18" s="248"/>
      <c r="P18" s="768"/>
      <c r="Q18" s="768"/>
      <c r="R18" s="768"/>
      <c r="S18" s="768"/>
      <c r="T18" s="769"/>
      <c r="U18" s="769"/>
      <c r="V18" s="10"/>
      <c r="W18" s="11"/>
    </row>
    <row r="19" spans="7:23" ht="15">
      <c r="G19" s="245"/>
      <c r="H19" s="258" t="s">
        <v>37</v>
      </c>
      <c r="I19" s="257"/>
      <c r="J19" s="264">
        <v>800</v>
      </c>
      <c r="K19" s="265">
        <f>J19</f>
        <v>800</v>
      </c>
      <c r="L19" s="248"/>
      <c r="P19" s="12" t="s">
        <v>38</v>
      </c>
      <c r="Q19" s="12"/>
      <c r="R19" s="12"/>
      <c r="S19" s="13">
        <f>K24</f>
        <v>6918.0960399088353</v>
      </c>
      <c r="T19" s="12"/>
      <c r="U19" s="14" t="s">
        <v>39</v>
      </c>
      <c r="V19" s="10"/>
      <c r="W19" s="11"/>
    </row>
    <row r="20" spans="7:23" ht="15">
      <c r="G20" s="245"/>
      <c r="H20" s="254" t="s">
        <v>40</v>
      </c>
      <c r="I20" s="262"/>
      <c r="J20" s="262"/>
      <c r="K20" s="266">
        <f>SUM(K13:K19)</f>
        <v>72187.823890194588</v>
      </c>
      <c r="L20" s="248"/>
      <c r="P20" s="12" t="s">
        <v>41</v>
      </c>
      <c r="Q20" s="12"/>
      <c r="R20" s="15"/>
      <c r="S20" s="16">
        <f>K53</f>
        <v>6485.7922541724502</v>
      </c>
      <c r="T20" s="17"/>
      <c r="U20" s="17" t="s">
        <v>42</v>
      </c>
      <c r="V20" s="10"/>
      <c r="W20" s="11"/>
    </row>
    <row r="21" spans="7:23" ht="15.75" thickBot="1">
      <c r="G21" s="245"/>
      <c r="H21" s="267" t="s">
        <v>43</v>
      </c>
      <c r="I21" s="268"/>
      <c r="J21" s="269">
        <f>[4]Summary!$D$51</f>
        <v>0.12</v>
      </c>
      <c r="K21" s="270">
        <f>K20*J21</f>
        <v>8662.53886682335</v>
      </c>
      <c r="L21" s="248"/>
      <c r="P21" s="12" t="s">
        <v>44</v>
      </c>
      <c r="Q21" s="12"/>
      <c r="R21" s="15"/>
      <c r="S21" s="16">
        <f>K81</f>
        <v>6355.8038406955593</v>
      </c>
      <c r="T21" s="17"/>
      <c r="U21" s="17" t="s">
        <v>45</v>
      </c>
      <c r="V21" s="10"/>
      <c r="W21" s="11"/>
    </row>
    <row r="22" spans="7:23" ht="15.75" thickTop="1">
      <c r="G22" s="245"/>
      <c r="H22" s="258" t="s">
        <v>46</v>
      </c>
      <c r="I22" s="258"/>
      <c r="J22" s="258"/>
      <c r="K22" s="271">
        <f>SUM(K20:K21)</f>
        <v>80850.362757017938</v>
      </c>
      <c r="L22" s="248"/>
      <c r="P22" s="12"/>
      <c r="Q22" s="12"/>
      <c r="R22" s="15"/>
      <c r="S22" s="17"/>
      <c r="T22" s="17"/>
      <c r="U22" s="17" t="s">
        <v>47</v>
      </c>
      <c r="V22" s="11"/>
      <c r="W22" s="11"/>
    </row>
    <row r="23" spans="7:23" ht="15.75" thickBot="1">
      <c r="G23" s="245"/>
      <c r="H23" s="258" t="s">
        <v>48</v>
      </c>
      <c r="I23" s="258"/>
      <c r="J23" s="259">
        <v>2.6800000000000001E-2</v>
      </c>
      <c r="K23" s="271">
        <f>K22+(K22*J23)</f>
        <v>83017.15247890602</v>
      </c>
      <c r="L23" s="248"/>
      <c r="P23" s="12"/>
      <c r="Q23" s="12"/>
      <c r="R23" s="15"/>
      <c r="S23" s="17"/>
      <c r="T23" s="17"/>
      <c r="U23" s="17"/>
      <c r="V23" s="11"/>
      <c r="W23" s="11"/>
    </row>
    <row r="24" spans="7:23" ht="15.75" thickBot="1">
      <c r="G24" s="245"/>
      <c r="H24" s="272" t="s">
        <v>49</v>
      </c>
      <c r="I24" s="257"/>
      <c r="J24" s="257"/>
      <c r="K24" s="273">
        <f>K23/12</f>
        <v>6918.0960399088353</v>
      </c>
      <c r="L24" s="248"/>
      <c r="P24" s="12"/>
      <c r="Q24" s="12"/>
      <c r="R24" s="15"/>
      <c r="S24" s="17"/>
      <c r="T24" s="17"/>
      <c r="U24" s="17"/>
      <c r="V24" s="11"/>
      <c r="W24" s="11"/>
    </row>
    <row r="25" spans="7:23" ht="15.75" thickBot="1">
      <c r="G25" s="274"/>
      <c r="H25" s="275"/>
      <c r="I25" s="276"/>
      <c r="J25" s="276"/>
      <c r="K25" s="277"/>
      <c r="L25" s="278"/>
      <c r="O25" s="18" t="s">
        <v>50</v>
      </c>
      <c r="P25" s="12" t="s">
        <v>51</v>
      </c>
      <c r="Q25" s="12" t="s">
        <v>52</v>
      </c>
      <c r="R25" s="19" t="s">
        <v>21</v>
      </c>
      <c r="S25" s="17"/>
      <c r="T25" s="17"/>
      <c r="U25" s="17"/>
      <c r="V25" s="11"/>
      <c r="W25" s="11"/>
    </row>
    <row r="26" spans="7:23" ht="15">
      <c r="N26" s="20" t="s">
        <v>4</v>
      </c>
      <c r="O26" s="21">
        <f>J4</f>
        <v>0.08</v>
      </c>
      <c r="P26" s="22">
        <f>J5</f>
        <v>0.08</v>
      </c>
      <c r="Q26" s="22">
        <v>1</v>
      </c>
      <c r="R26" s="22">
        <f>J7</f>
        <v>0.05</v>
      </c>
      <c r="S26" s="17"/>
      <c r="T26" s="17"/>
      <c r="U26" s="17"/>
      <c r="V26" s="11"/>
      <c r="W26" s="11"/>
    </row>
    <row r="27" spans="7:23" ht="15">
      <c r="N27" s="20" t="s">
        <v>3</v>
      </c>
      <c r="O27" s="21">
        <f>J32/J34</f>
        <v>6.6666666666666666E-2</v>
      </c>
      <c r="P27" s="22">
        <f>J33/J34</f>
        <v>7.1111111111111111E-2</v>
      </c>
      <c r="Q27" s="22">
        <v>1</v>
      </c>
      <c r="R27" s="22">
        <f>J35/J34</f>
        <v>2.2222222222222223E-2</v>
      </c>
      <c r="S27" s="17"/>
      <c r="T27" s="17"/>
      <c r="U27" s="17"/>
      <c r="V27" s="11"/>
      <c r="W27" s="11"/>
    </row>
    <row r="28" spans="7:23" ht="15.75" thickBot="1">
      <c r="N28" s="20" t="s">
        <v>1</v>
      </c>
      <c r="O28" s="21">
        <f>J60/J62</f>
        <v>5.3846153846153842E-2</v>
      </c>
      <c r="P28" s="22">
        <f>J61/J62</f>
        <v>5.3846153846153842E-2</v>
      </c>
      <c r="Q28" s="22">
        <v>1</v>
      </c>
      <c r="R28" s="22">
        <f>J63/J62</f>
        <v>4.6153846153846149E-2</v>
      </c>
      <c r="S28" s="17"/>
      <c r="T28" s="17"/>
      <c r="U28" s="17"/>
      <c r="V28" s="11"/>
      <c r="W28" s="11"/>
    </row>
    <row r="29" spans="7:23" ht="19.5" thickBot="1">
      <c r="G29" s="765" t="s">
        <v>649</v>
      </c>
      <c r="H29" s="766"/>
      <c r="I29" s="766"/>
      <c r="J29" s="766"/>
      <c r="K29" s="766"/>
      <c r="L29" s="767"/>
      <c r="P29" s="12"/>
      <c r="Q29" s="12"/>
      <c r="R29" s="15"/>
      <c r="S29" s="17"/>
      <c r="T29" s="17"/>
      <c r="U29" s="17"/>
      <c r="V29" s="11"/>
      <c r="W29" s="11"/>
    </row>
    <row r="30" spans="7:23" ht="15">
      <c r="G30" s="242"/>
      <c r="H30" s="243"/>
      <c r="I30" s="762"/>
      <c r="J30" s="762"/>
      <c r="K30" s="243"/>
      <c r="L30" s="244"/>
      <c r="P30" s="12"/>
      <c r="Q30" s="12"/>
      <c r="R30" s="15"/>
      <c r="S30" s="17"/>
      <c r="T30" s="17"/>
      <c r="U30" s="17"/>
      <c r="V30" s="11"/>
      <c r="W30" s="11"/>
    </row>
    <row r="31" spans="7:23" ht="15">
      <c r="G31" s="245"/>
      <c r="H31" s="246"/>
      <c r="I31" s="247" t="s">
        <v>11</v>
      </c>
      <c r="J31" s="247" t="s">
        <v>12</v>
      </c>
      <c r="K31" s="247" t="s">
        <v>13</v>
      </c>
      <c r="L31" s="248"/>
      <c r="P31" s="12"/>
      <c r="Q31" s="12"/>
      <c r="R31" s="15"/>
      <c r="S31" s="17"/>
      <c r="T31" s="17"/>
      <c r="U31" s="17"/>
      <c r="V31" s="11"/>
      <c r="W31" s="11"/>
    </row>
    <row r="32" spans="7:23" ht="15">
      <c r="G32" s="245"/>
      <c r="H32" s="249" t="s">
        <v>15</v>
      </c>
      <c r="I32" s="250">
        <v>62662</v>
      </c>
      <c r="J32" s="251">
        <v>0.3</v>
      </c>
      <c r="K32" s="250">
        <f>I32*J32</f>
        <v>18798.599999999999</v>
      </c>
      <c r="L32" s="248"/>
      <c r="P32" s="12"/>
      <c r="Q32" s="12"/>
      <c r="R32" s="15"/>
      <c r="S32" s="17"/>
      <c r="T32" s="17"/>
      <c r="U32" s="17"/>
      <c r="V32" s="11"/>
      <c r="W32" s="11"/>
    </row>
    <row r="33" spans="7:28" ht="15">
      <c r="G33" s="245"/>
      <c r="H33" s="249" t="s">
        <v>17</v>
      </c>
      <c r="I33" s="250">
        <v>57078</v>
      </c>
      <c r="J33" s="251">
        <v>0.32</v>
      </c>
      <c r="K33" s="250">
        <f>I33*J33</f>
        <v>18264.96</v>
      </c>
      <c r="L33" s="248"/>
      <c r="P33" s="23"/>
      <c r="Q33" s="23"/>
      <c r="R33" s="23"/>
      <c r="S33" s="23"/>
      <c r="T33" s="23"/>
      <c r="U33" s="23"/>
      <c r="V33" s="11"/>
      <c r="W33" s="11"/>
    </row>
    <row r="34" spans="7:28" ht="15">
      <c r="G34" s="245"/>
      <c r="H34" s="249" t="s">
        <v>19</v>
      </c>
      <c r="I34" s="250">
        <v>38805</v>
      </c>
      <c r="J34" s="251">
        <v>4.5</v>
      </c>
      <c r="K34" s="250">
        <f>I34*J34</f>
        <v>174622.5</v>
      </c>
      <c r="L34" s="248"/>
      <c r="P34" s="764"/>
      <c r="Q34" s="764"/>
      <c r="R34" s="764"/>
      <c r="S34" s="764"/>
      <c r="T34" s="764"/>
      <c r="U34" s="764"/>
      <c r="V34" s="11"/>
      <c r="W34" s="11"/>
    </row>
    <row r="35" spans="7:28" ht="15">
      <c r="G35" s="245"/>
      <c r="H35" s="249" t="s">
        <v>21</v>
      </c>
      <c r="I35" s="250">
        <v>33689</v>
      </c>
      <c r="J35" s="251">
        <v>0.1</v>
      </c>
      <c r="K35" s="250">
        <f>I35*J35</f>
        <v>3368.9</v>
      </c>
      <c r="L35" s="248"/>
      <c r="P35" s="12"/>
      <c r="Q35" s="12"/>
      <c r="R35" s="12"/>
      <c r="S35" s="12"/>
      <c r="T35" s="12"/>
      <c r="U35" s="12"/>
      <c r="V35" s="11"/>
      <c r="W35" s="12"/>
      <c r="X35" s="12"/>
      <c r="Y35" s="12"/>
      <c r="Z35" s="12"/>
      <c r="AA35" s="12"/>
      <c r="AB35" s="1"/>
    </row>
    <row r="36" spans="7:28" ht="15">
      <c r="G36" s="245"/>
      <c r="H36" s="249"/>
      <c r="I36" s="252"/>
      <c r="J36" s="253"/>
      <c r="K36" s="252"/>
      <c r="L36" s="248"/>
      <c r="P36" s="12"/>
      <c r="Q36" s="15"/>
      <c r="R36" s="15"/>
      <c r="S36" s="15"/>
      <c r="T36" s="15"/>
      <c r="U36" s="24"/>
      <c r="V36" s="10"/>
      <c r="W36" s="25"/>
      <c r="X36" s="26"/>
      <c r="Y36" s="26"/>
      <c r="Z36" s="26"/>
      <c r="AA36" s="27"/>
    </row>
    <row r="37" spans="7:28" ht="15">
      <c r="G37" s="245"/>
      <c r="H37" s="254" t="s">
        <v>24</v>
      </c>
      <c r="I37" s="254"/>
      <c r="J37" s="255">
        <f>SUM(J32:J35)</f>
        <v>5.22</v>
      </c>
      <c r="K37" s="256">
        <f>SUM(K32:K35)</f>
        <v>215054.96</v>
      </c>
      <c r="L37" s="248"/>
      <c r="P37" s="12"/>
      <c r="Q37" s="15"/>
      <c r="R37" s="15"/>
      <c r="S37" s="15"/>
      <c r="T37" s="15"/>
      <c r="U37" s="24"/>
      <c r="V37" s="10"/>
      <c r="W37" s="25"/>
      <c r="X37" s="26"/>
      <c r="Y37" s="26"/>
      <c r="Z37" s="26"/>
      <c r="AA37" s="27"/>
    </row>
    <row r="38" spans="7:28" ht="15">
      <c r="G38" s="245"/>
      <c r="H38" s="257"/>
      <c r="I38" s="257"/>
      <c r="J38" s="257"/>
      <c r="K38" s="257"/>
      <c r="L38" s="248"/>
      <c r="P38" s="12"/>
      <c r="Q38" s="15"/>
      <c r="R38" s="15"/>
      <c r="S38" s="15"/>
      <c r="T38" s="15"/>
      <c r="U38" s="24"/>
      <c r="V38" s="10"/>
      <c r="W38" s="25"/>
      <c r="X38" s="26"/>
      <c r="Y38" s="26"/>
      <c r="Z38" s="26"/>
      <c r="AA38" s="27"/>
    </row>
    <row r="39" spans="7:28" ht="15">
      <c r="G39" s="245"/>
      <c r="H39" s="258" t="s">
        <v>27</v>
      </c>
      <c r="I39" s="257"/>
      <c r="J39" s="259">
        <f>[4]Summary!$C$50</f>
        <v>0.21120948717799651</v>
      </c>
      <c r="K39" s="260">
        <f>K37*J39</f>
        <v>45421.647816684548</v>
      </c>
      <c r="L39" s="248"/>
      <c r="P39" s="12"/>
      <c r="Q39" s="15"/>
      <c r="R39" s="15"/>
      <c r="S39" s="15"/>
      <c r="T39" s="15"/>
      <c r="U39" s="24"/>
      <c r="V39" s="10"/>
      <c r="W39" s="25"/>
      <c r="X39" s="26"/>
      <c r="Y39" s="26"/>
      <c r="Z39" s="26"/>
      <c r="AA39" s="27"/>
    </row>
    <row r="40" spans="7:28" ht="15">
      <c r="G40" s="245"/>
      <c r="H40" s="257"/>
      <c r="I40" s="257"/>
      <c r="J40" s="257"/>
      <c r="K40" s="261"/>
      <c r="L40" s="248"/>
      <c r="P40" s="12"/>
      <c r="Q40" s="15"/>
      <c r="R40" s="15"/>
      <c r="S40" s="15"/>
      <c r="T40" s="15"/>
      <c r="U40" s="24"/>
      <c r="V40" s="10"/>
      <c r="W40" s="25"/>
      <c r="X40" s="26"/>
      <c r="Y40" s="26"/>
      <c r="Z40" s="26"/>
      <c r="AA40" s="27"/>
    </row>
    <row r="41" spans="7:28" ht="15">
      <c r="G41" s="245"/>
      <c r="H41" s="254" t="s">
        <v>30</v>
      </c>
      <c r="I41" s="262"/>
      <c r="J41" s="262"/>
      <c r="K41" s="263">
        <f>K37+K39</f>
        <v>260476.60781668453</v>
      </c>
      <c r="L41" s="248"/>
      <c r="P41" s="12"/>
      <c r="Q41" s="15"/>
      <c r="R41" s="15"/>
      <c r="S41" s="15"/>
      <c r="T41" s="15"/>
      <c r="U41" s="24"/>
      <c r="V41" s="10"/>
      <c r="W41" s="25"/>
      <c r="X41" s="26"/>
      <c r="Y41" s="26"/>
      <c r="Z41" s="26"/>
      <c r="AA41" s="27"/>
    </row>
    <row r="42" spans="7:28" ht="15">
      <c r="G42" s="245"/>
      <c r="H42" s="249"/>
      <c r="I42" s="257"/>
      <c r="J42" s="257"/>
      <c r="K42" s="260"/>
      <c r="L42" s="248"/>
      <c r="P42" s="12"/>
      <c r="Q42" s="15"/>
      <c r="R42" s="15"/>
      <c r="S42" s="15"/>
      <c r="T42" s="15"/>
      <c r="U42" s="24"/>
      <c r="V42" s="10"/>
      <c r="W42" s="25"/>
      <c r="X42" s="26"/>
      <c r="Y42" s="26"/>
      <c r="Z42" s="26"/>
      <c r="AA42" s="27"/>
    </row>
    <row r="43" spans="7:28" ht="15">
      <c r="G43" s="245"/>
      <c r="H43" s="258" t="s">
        <v>33</v>
      </c>
      <c r="I43" s="257"/>
      <c r="J43" s="264">
        <v>7020</v>
      </c>
      <c r="K43" s="265">
        <f>J43*J37</f>
        <v>36644.400000000001</v>
      </c>
      <c r="L43" s="248"/>
      <c r="P43" s="12"/>
      <c r="Q43" s="15"/>
      <c r="R43" s="15"/>
      <c r="S43" s="15"/>
      <c r="T43" s="15"/>
      <c r="U43" s="24"/>
      <c r="V43" s="10"/>
      <c r="W43" s="25"/>
      <c r="X43" s="26"/>
      <c r="Y43" s="26"/>
      <c r="Z43" s="26"/>
      <c r="AA43" s="27"/>
    </row>
    <row r="44" spans="7:28" ht="15">
      <c r="G44" s="245"/>
      <c r="H44" s="258" t="s">
        <v>34</v>
      </c>
      <c r="I44" s="257"/>
      <c r="J44" s="264">
        <v>850</v>
      </c>
      <c r="K44" s="265">
        <f>J44*J34</f>
        <v>3825</v>
      </c>
      <c r="L44" s="248"/>
      <c r="P44" s="12"/>
      <c r="Q44" s="15"/>
      <c r="R44" s="15"/>
      <c r="S44" s="15"/>
      <c r="T44" s="15"/>
      <c r="U44" s="24"/>
      <c r="V44" s="10"/>
      <c r="W44" s="25"/>
      <c r="X44" s="26"/>
      <c r="Y44" s="26"/>
      <c r="Z44" s="26"/>
      <c r="AA44" s="27"/>
    </row>
    <row r="45" spans="7:28" ht="15">
      <c r="G45" s="245"/>
      <c r="H45" s="258" t="s">
        <v>35</v>
      </c>
      <c r="I45" s="257"/>
      <c r="J45" s="264">
        <v>400</v>
      </c>
      <c r="K45" s="265">
        <f>J45*J34</f>
        <v>1800</v>
      </c>
      <c r="L45" s="248"/>
      <c r="P45" s="12"/>
      <c r="Q45" s="15"/>
      <c r="R45" s="15"/>
      <c r="S45" s="15"/>
      <c r="T45" s="15"/>
      <c r="U45" s="24"/>
      <c r="V45" s="10"/>
      <c r="W45" s="25"/>
      <c r="X45" s="26"/>
      <c r="Y45" s="26"/>
      <c r="Z45" s="26"/>
      <c r="AA45" s="27"/>
    </row>
    <row r="46" spans="7:28" ht="15">
      <c r="G46" s="245"/>
      <c r="H46" s="258" t="s">
        <v>36</v>
      </c>
      <c r="I46" s="257"/>
      <c r="J46" s="264">
        <v>1000</v>
      </c>
      <c r="K46" s="265">
        <f>J46</f>
        <v>1000</v>
      </c>
      <c r="L46" s="248"/>
      <c r="P46" s="12"/>
      <c r="Q46" s="15"/>
      <c r="R46" s="15"/>
      <c r="S46" s="15"/>
      <c r="T46" s="15"/>
      <c r="U46" s="24"/>
      <c r="V46" s="10"/>
      <c r="W46" s="25"/>
      <c r="X46" s="26"/>
      <c r="Y46" s="26"/>
      <c r="Z46" s="26"/>
      <c r="AA46" s="27"/>
    </row>
    <row r="47" spans="7:28" ht="15">
      <c r="G47" s="245"/>
      <c r="H47" s="258" t="s">
        <v>37</v>
      </c>
      <c r="I47" s="257"/>
      <c r="J47" s="264">
        <v>800</v>
      </c>
      <c r="K47" s="265">
        <f>J47</f>
        <v>800</v>
      </c>
      <c r="L47" s="248"/>
      <c r="P47" s="12"/>
      <c r="Q47" s="15"/>
      <c r="R47" s="15"/>
      <c r="S47" s="15"/>
      <c r="T47" s="15"/>
      <c r="U47" s="24"/>
      <c r="V47" s="10"/>
      <c r="W47" s="25"/>
      <c r="X47" s="26"/>
      <c r="Y47" s="26"/>
      <c r="Z47" s="26"/>
      <c r="AA47" s="27"/>
    </row>
    <row r="48" spans="7:28" ht="15">
      <c r="G48" s="245"/>
      <c r="H48" s="254" t="s">
        <v>40</v>
      </c>
      <c r="I48" s="262"/>
      <c r="J48" s="262"/>
      <c r="K48" s="266">
        <f>SUM(K41:K47)</f>
        <v>304546.00781668455</v>
      </c>
      <c r="L48" s="248"/>
      <c r="P48" s="12"/>
      <c r="Q48" s="15"/>
      <c r="R48" s="15"/>
      <c r="S48" s="15"/>
      <c r="T48" s="15"/>
      <c r="U48" s="24"/>
      <c r="V48" s="10"/>
      <c r="W48" s="25"/>
      <c r="X48" s="26"/>
      <c r="Y48" s="26"/>
      <c r="Z48" s="26"/>
      <c r="AA48" s="27"/>
    </row>
    <row r="49" spans="7:13" ht="15.75" thickBot="1">
      <c r="G49" s="245"/>
      <c r="H49" s="267" t="s">
        <v>43</v>
      </c>
      <c r="I49" s="268"/>
      <c r="J49" s="269">
        <f>[4]Summary!$D$51</f>
        <v>0.12</v>
      </c>
      <c r="K49" s="270">
        <f>K48*J49</f>
        <v>36545.520938002148</v>
      </c>
      <c r="L49" s="248"/>
    </row>
    <row r="50" spans="7:13" ht="15.75" thickTop="1">
      <c r="G50" s="245"/>
      <c r="H50" s="258" t="s">
        <v>46</v>
      </c>
      <c r="I50" s="258"/>
      <c r="J50" s="258"/>
      <c r="K50" s="271">
        <f>SUM(K48:K49)</f>
        <v>341091.5287546867</v>
      </c>
      <c r="L50" s="248"/>
    </row>
    <row r="51" spans="7:13" ht="15.75" thickBot="1">
      <c r="G51" s="245"/>
      <c r="H51" s="258" t="s">
        <v>48</v>
      </c>
      <c r="I51" s="258"/>
      <c r="J51" s="259">
        <v>2.6800000000000001E-2</v>
      </c>
      <c r="K51" s="271">
        <f>K50+(K50*J51)</f>
        <v>350232.78172531229</v>
      </c>
      <c r="L51" s="248"/>
    </row>
    <row r="52" spans="7:13" ht="15.75" thickBot="1">
      <c r="G52" s="245"/>
      <c r="H52" s="272" t="s">
        <v>53</v>
      </c>
      <c r="I52" s="257"/>
      <c r="J52" s="257"/>
      <c r="K52" s="273">
        <f>K51/12</f>
        <v>29186.065143776024</v>
      </c>
      <c r="L52" s="248"/>
      <c r="M52" s="28"/>
    </row>
    <row r="53" spans="7:13" ht="15.75" thickBot="1">
      <c r="G53" s="274"/>
      <c r="H53" s="275" t="s">
        <v>54</v>
      </c>
      <c r="I53" s="276"/>
      <c r="J53" s="276"/>
      <c r="K53" s="277">
        <f>K52/J34</f>
        <v>6485.7922541724502</v>
      </c>
      <c r="L53" s="278"/>
    </row>
    <row r="56" spans="7:13" ht="12" thickBot="1"/>
    <row r="57" spans="7:13" ht="19.5" thickBot="1">
      <c r="G57" s="765" t="s">
        <v>650</v>
      </c>
      <c r="H57" s="766"/>
      <c r="I57" s="766"/>
      <c r="J57" s="766"/>
      <c r="K57" s="766"/>
      <c r="L57" s="767"/>
    </row>
    <row r="58" spans="7:13" ht="15">
      <c r="G58" s="242"/>
      <c r="H58" s="243"/>
      <c r="I58" s="762"/>
      <c r="J58" s="762"/>
      <c r="K58" s="243"/>
      <c r="L58" s="244"/>
    </row>
    <row r="59" spans="7:13" ht="15">
      <c r="G59" s="245"/>
      <c r="H59" s="246"/>
      <c r="I59" s="247" t="s">
        <v>11</v>
      </c>
      <c r="J59" s="247" t="s">
        <v>12</v>
      </c>
      <c r="K59" s="247" t="s">
        <v>13</v>
      </c>
      <c r="L59" s="248"/>
    </row>
    <row r="60" spans="7:13" ht="15">
      <c r="G60" s="245"/>
      <c r="H60" s="249" t="s">
        <v>15</v>
      </c>
      <c r="I60" s="250">
        <v>62662</v>
      </c>
      <c r="J60" s="251">
        <v>0.35</v>
      </c>
      <c r="K60" s="250">
        <f>I60*J60</f>
        <v>21931.699999999997</v>
      </c>
      <c r="L60" s="248"/>
    </row>
    <row r="61" spans="7:13" ht="15">
      <c r="G61" s="245"/>
      <c r="H61" s="249" t="s">
        <v>17</v>
      </c>
      <c r="I61" s="250">
        <v>57078</v>
      </c>
      <c r="J61" s="251">
        <v>0.35</v>
      </c>
      <c r="K61" s="250">
        <f>I61*J61</f>
        <v>19977.3</v>
      </c>
      <c r="L61" s="248"/>
    </row>
    <row r="62" spans="7:13" ht="15">
      <c r="G62" s="245"/>
      <c r="H62" s="249" t="s">
        <v>19</v>
      </c>
      <c r="I62" s="250">
        <v>38805</v>
      </c>
      <c r="J62" s="251">
        <v>6.5</v>
      </c>
      <c r="K62" s="250">
        <f>I62*J62</f>
        <v>252232.5</v>
      </c>
      <c r="L62" s="248"/>
    </row>
    <row r="63" spans="7:13" ht="15">
      <c r="G63" s="245"/>
      <c r="H63" s="249" t="s">
        <v>21</v>
      </c>
      <c r="I63" s="250">
        <v>33689</v>
      </c>
      <c r="J63" s="251">
        <v>0.3</v>
      </c>
      <c r="K63" s="250">
        <f>I63*J63</f>
        <v>10106.699999999999</v>
      </c>
      <c r="L63" s="248"/>
    </row>
    <row r="64" spans="7:13" ht="15">
      <c r="G64" s="245"/>
      <c r="H64" s="249"/>
      <c r="I64" s="252"/>
      <c r="J64" s="253"/>
      <c r="K64" s="252"/>
      <c r="L64" s="248"/>
    </row>
    <row r="65" spans="7:13" ht="15">
      <c r="G65" s="245"/>
      <c r="H65" s="254" t="s">
        <v>24</v>
      </c>
      <c r="I65" s="254"/>
      <c r="J65" s="255">
        <f>SUM(J60:J63)</f>
        <v>7.5</v>
      </c>
      <c r="K65" s="256">
        <f>SUM(K60:K63)</f>
        <v>304248.2</v>
      </c>
      <c r="L65" s="248"/>
    </row>
    <row r="66" spans="7:13" ht="15">
      <c r="G66" s="245"/>
      <c r="H66" s="257"/>
      <c r="I66" s="257"/>
      <c r="J66" s="257"/>
      <c r="K66" s="257"/>
      <c r="L66" s="248"/>
    </row>
    <row r="67" spans="7:13" ht="15">
      <c r="G67" s="245"/>
      <c r="H67" s="258" t="s">
        <v>27</v>
      </c>
      <c r="I67" s="257"/>
      <c r="J67" s="259">
        <f>[4]Summary!$C$50</f>
        <v>0.21120948717799651</v>
      </c>
      <c r="K67" s="260">
        <f>K65*J67</f>
        <v>64260.106296828519</v>
      </c>
      <c r="L67" s="248"/>
    </row>
    <row r="68" spans="7:13" ht="15">
      <c r="G68" s="245"/>
      <c r="H68" s="257"/>
      <c r="I68" s="257"/>
      <c r="J68" s="257"/>
      <c r="K68" s="261"/>
      <c r="L68" s="248"/>
    </row>
    <row r="69" spans="7:13" ht="15">
      <c r="G69" s="245"/>
      <c r="H69" s="254" t="s">
        <v>30</v>
      </c>
      <c r="I69" s="262"/>
      <c r="J69" s="262"/>
      <c r="K69" s="263">
        <f>K65+K67</f>
        <v>368508.30629682855</v>
      </c>
      <c r="L69" s="248"/>
    </row>
    <row r="70" spans="7:13" ht="15">
      <c r="G70" s="245"/>
      <c r="H70" s="249"/>
      <c r="I70" s="257"/>
      <c r="J70" s="257"/>
      <c r="K70" s="260"/>
      <c r="L70" s="248"/>
    </row>
    <row r="71" spans="7:13" ht="15">
      <c r="G71" s="245"/>
      <c r="H71" s="258" t="s">
        <v>33</v>
      </c>
      <c r="I71" s="257"/>
      <c r="J71" s="264">
        <v>7020</v>
      </c>
      <c r="K71" s="265">
        <f>J71*J65</f>
        <v>52650</v>
      </c>
      <c r="L71" s="248"/>
    </row>
    <row r="72" spans="7:13" ht="15">
      <c r="G72" s="245"/>
      <c r="H72" s="258" t="s">
        <v>34</v>
      </c>
      <c r="I72" s="257"/>
      <c r="J72" s="264">
        <v>850</v>
      </c>
      <c r="K72" s="265">
        <f>J72*J62</f>
        <v>5525</v>
      </c>
      <c r="L72" s="248"/>
    </row>
    <row r="73" spans="7:13" ht="15">
      <c r="G73" s="245"/>
      <c r="H73" s="258" t="s">
        <v>35</v>
      </c>
      <c r="I73" s="257"/>
      <c r="J73" s="264">
        <v>400</v>
      </c>
      <c r="K73" s="265">
        <f>J73*J62</f>
        <v>2600</v>
      </c>
      <c r="L73" s="248"/>
    </row>
    <row r="74" spans="7:13" ht="15">
      <c r="G74" s="245"/>
      <c r="H74" s="258" t="s">
        <v>36</v>
      </c>
      <c r="I74" s="257"/>
      <c r="J74" s="264">
        <v>1000</v>
      </c>
      <c r="K74" s="265">
        <f>J74</f>
        <v>1000</v>
      </c>
      <c r="L74" s="248"/>
    </row>
    <row r="75" spans="7:13" ht="15">
      <c r="G75" s="245"/>
      <c r="H75" s="258" t="s">
        <v>37</v>
      </c>
      <c r="I75" s="257"/>
      <c r="J75" s="264">
        <v>800</v>
      </c>
      <c r="K75" s="265">
        <f>J75</f>
        <v>800</v>
      </c>
      <c r="L75" s="248"/>
    </row>
    <row r="76" spans="7:13" ht="15">
      <c r="G76" s="245"/>
      <c r="H76" s="254" t="s">
        <v>40</v>
      </c>
      <c r="I76" s="262"/>
      <c r="J76" s="262"/>
      <c r="K76" s="266">
        <f>SUM(K69:K75)</f>
        <v>431083.30629682855</v>
      </c>
      <c r="L76" s="248"/>
    </row>
    <row r="77" spans="7:13" ht="15.75" thickBot="1">
      <c r="G77" s="245"/>
      <c r="H77" s="267" t="s">
        <v>43</v>
      </c>
      <c r="I77" s="268"/>
      <c r="J77" s="269">
        <f>[4]Summary!$D$51</f>
        <v>0.12</v>
      </c>
      <c r="K77" s="270">
        <f>K76*J77</f>
        <v>51729.996755619424</v>
      </c>
      <c r="L77" s="248"/>
    </row>
    <row r="78" spans="7:13" ht="15.75" thickTop="1">
      <c r="G78" s="245"/>
      <c r="H78" s="258" t="s">
        <v>46</v>
      </c>
      <c r="I78" s="258"/>
      <c r="J78" s="258"/>
      <c r="K78" s="271">
        <f>SUM(K76:K77)</f>
        <v>482813.30305244797</v>
      </c>
      <c r="L78" s="248"/>
    </row>
    <row r="79" spans="7:13" ht="15.75" thickBot="1">
      <c r="G79" s="245"/>
      <c r="H79" s="258" t="s">
        <v>48</v>
      </c>
      <c r="I79" s="258"/>
      <c r="J79" s="259">
        <v>2.6800000000000001E-2</v>
      </c>
      <c r="K79" s="271">
        <f>K78+(K78*J79)</f>
        <v>495752.69957425358</v>
      </c>
      <c r="L79" s="248"/>
    </row>
    <row r="80" spans="7:13" ht="15.75" thickBot="1">
      <c r="G80" s="245"/>
      <c r="H80" s="272" t="s">
        <v>53</v>
      </c>
      <c r="I80" s="257"/>
      <c r="J80" s="257"/>
      <c r="K80" s="273">
        <f>K79/12</f>
        <v>41312.724964521134</v>
      </c>
      <c r="L80" s="248"/>
      <c r="M80" s="28"/>
    </row>
    <row r="81" spans="7:12" ht="15.75" thickBot="1">
      <c r="G81" s="274"/>
      <c r="H81" s="275" t="s">
        <v>54</v>
      </c>
      <c r="I81" s="276"/>
      <c r="J81" s="276"/>
      <c r="K81" s="277">
        <f>K80/J62</f>
        <v>6355.8038406955593</v>
      </c>
      <c r="L81" s="278"/>
    </row>
  </sheetData>
  <mergeCells count="9">
    <mergeCell ref="P34:U34"/>
    <mergeCell ref="G57:L57"/>
    <mergeCell ref="I58:J58"/>
    <mergeCell ref="G1:L1"/>
    <mergeCell ref="I2:J2"/>
    <mergeCell ref="P18:S18"/>
    <mergeCell ref="T18:U18"/>
    <mergeCell ref="G29:L29"/>
    <mergeCell ref="I30:J30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50"/>
  <sheetViews>
    <sheetView zoomScale="85" zoomScaleNormal="85" zoomScaleSheetLayoutView="80" workbookViewId="0">
      <selection activeCell="O29" sqref="O29"/>
    </sheetView>
  </sheetViews>
  <sheetFormatPr defaultColWidth="9.33203125" defaultRowHeight="11.25"/>
  <cols>
    <col min="1" max="2" width="2.83203125" style="331" customWidth="1"/>
    <col min="3" max="3" width="31.33203125" style="331" customWidth="1"/>
    <col min="4" max="4" width="12" style="331" customWidth="1"/>
    <col min="5" max="5" width="15.83203125" style="331" customWidth="1"/>
    <col min="6" max="6" width="20.83203125" style="331" customWidth="1"/>
    <col min="7" max="7" width="2.1640625" style="331" customWidth="1"/>
    <col min="8" max="8" width="3.83203125" style="331" customWidth="1"/>
    <col min="9" max="9" width="7.1640625" style="331" customWidth="1"/>
    <col min="10" max="10" width="11.1640625" style="331" bestFit="1" customWidth="1"/>
    <col min="11" max="11" width="11.6640625" style="331" customWidth="1"/>
    <col min="12" max="12" width="11.5" style="331" hidden="1" customWidth="1"/>
    <col min="13" max="13" width="12.83203125" style="331" bestFit="1" customWidth="1"/>
    <col min="14" max="14" width="12.5" style="331" customWidth="1"/>
    <col min="15" max="15" width="13" style="331" customWidth="1"/>
    <col min="16" max="16" width="4.33203125" style="331" customWidth="1"/>
    <col min="17" max="17" width="30.5" style="331" customWidth="1"/>
    <col min="18" max="18" width="13.83203125" style="331" hidden="1" customWidth="1"/>
    <col min="19" max="19" width="15.33203125" style="331" customWidth="1"/>
    <col min="20" max="20" width="65.5" style="331" bestFit="1" customWidth="1"/>
    <col min="21" max="21" width="3" style="331" customWidth="1"/>
    <col min="22" max="16384" width="9.33203125" style="331"/>
  </cols>
  <sheetData>
    <row r="1" spans="2:20" ht="12" thickBot="1"/>
    <row r="2" spans="2:20" ht="19.5" thickBot="1">
      <c r="B2" s="774" t="s">
        <v>135</v>
      </c>
      <c r="C2" s="775"/>
      <c r="D2" s="775"/>
      <c r="E2" s="775"/>
      <c r="F2" s="775"/>
      <c r="G2" s="776"/>
      <c r="I2" s="777" t="s">
        <v>109</v>
      </c>
      <c r="J2" s="778"/>
      <c r="K2" s="778"/>
      <c r="L2" s="778"/>
      <c r="M2" s="778"/>
      <c r="N2" s="778"/>
      <c r="O2" s="779"/>
      <c r="Q2" s="780" t="s">
        <v>58</v>
      </c>
      <c r="R2" s="781"/>
      <c r="S2" s="781"/>
      <c r="T2" s="782"/>
    </row>
    <row r="3" spans="2:20" ht="15.75" thickBot="1">
      <c r="B3" s="332"/>
      <c r="C3" s="773" t="s">
        <v>110</v>
      </c>
      <c r="D3" s="773"/>
      <c r="E3" s="773"/>
      <c r="F3" s="773"/>
      <c r="G3" s="333"/>
      <c r="I3" s="321" t="s">
        <v>5</v>
      </c>
      <c r="J3" s="322" t="s">
        <v>104</v>
      </c>
      <c r="K3" s="334" t="s">
        <v>111</v>
      </c>
      <c r="L3" s="322" t="s">
        <v>7</v>
      </c>
      <c r="M3" s="324" t="s">
        <v>105</v>
      </c>
      <c r="N3" s="323" t="s">
        <v>112</v>
      </c>
      <c r="O3" s="324" t="s">
        <v>105</v>
      </c>
      <c r="Q3" s="335"/>
      <c r="R3" s="336" t="s">
        <v>62</v>
      </c>
      <c r="S3" s="336" t="s">
        <v>63</v>
      </c>
      <c r="T3" s="337" t="s">
        <v>64</v>
      </c>
    </row>
    <row r="4" spans="2:20" ht="15.75" thickBot="1">
      <c r="B4" s="338"/>
      <c r="C4" s="770" t="s">
        <v>10</v>
      </c>
      <c r="D4" s="771"/>
      <c r="E4" s="771"/>
      <c r="F4" s="772"/>
      <c r="G4" s="339"/>
      <c r="I4" s="325">
        <v>1</v>
      </c>
      <c r="J4" s="326">
        <v>1</v>
      </c>
      <c r="K4" s="340">
        <f>+E11</f>
        <v>1.2000000000000002</v>
      </c>
      <c r="L4" s="341">
        <v>5395.7496360089417</v>
      </c>
      <c r="M4" s="327">
        <v>64748.995632107304</v>
      </c>
      <c r="N4" s="342">
        <f>F29</f>
        <v>5555.8786003792784</v>
      </c>
      <c r="O4" s="327">
        <f>F28</f>
        <v>66670.543204551344</v>
      </c>
      <c r="P4" s="343"/>
      <c r="Q4" s="344" t="s">
        <v>66</v>
      </c>
      <c r="R4" s="345"/>
      <c r="S4" s="345"/>
      <c r="T4" s="346"/>
    </row>
    <row r="5" spans="2:20" ht="15">
      <c r="B5" s="338"/>
      <c r="C5" s="347"/>
      <c r="D5" s="348" t="s">
        <v>11</v>
      </c>
      <c r="E5" s="348" t="s">
        <v>12</v>
      </c>
      <c r="F5" s="349" t="s">
        <v>13</v>
      </c>
      <c r="G5" s="339"/>
      <c r="I5" s="325">
        <v>2</v>
      </c>
      <c r="J5" s="326">
        <v>1.5</v>
      </c>
      <c r="K5" s="340">
        <f>+E41</f>
        <v>1.7999999999999998</v>
      </c>
      <c r="L5" s="341">
        <v>7953.6651792228031</v>
      </c>
      <c r="M5" s="327">
        <v>95443.982150673633</v>
      </c>
      <c r="N5" s="342">
        <f>F59</f>
        <v>8209.8715222153387</v>
      </c>
      <c r="O5" s="327">
        <f>F58</f>
        <v>98518.458266584072</v>
      </c>
      <c r="P5" s="343"/>
      <c r="Q5" s="57" t="s">
        <v>67</v>
      </c>
      <c r="R5" s="181">
        <v>85068.14159292035</v>
      </c>
      <c r="S5" s="59">
        <v>59445.949894732272</v>
      </c>
      <c r="T5" s="60" t="s">
        <v>68</v>
      </c>
    </row>
    <row r="6" spans="2:20" ht="15">
      <c r="B6" s="338"/>
      <c r="C6" s="350" t="s">
        <v>15</v>
      </c>
      <c r="D6" s="351">
        <v>59445.949894732272</v>
      </c>
      <c r="E6" s="352">
        <v>0.1</v>
      </c>
      <c r="F6" s="351">
        <f>D6*E6</f>
        <v>5944.5949894732275</v>
      </c>
      <c r="G6" s="339"/>
      <c r="I6" s="325">
        <v>3</v>
      </c>
      <c r="J6" s="326">
        <v>2</v>
      </c>
      <c r="K6" s="340">
        <f>+E71</f>
        <v>2.3600000000000003</v>
      </c>
      <c r="L6" s="341">
        <v>10457.617695649142</v>
      </c>
      <c r="M6" s="327">
        <v>125491.41234778969</v>
      </c>
      <c r="N6" s="342">
        <f>F89</f>
        <v>10799.226152972524</v>
      </c>
      <c r="O6" s="327">
        <f>F88</f>
        <v>129590.71383567029</v>
      </c>
      <c r="P6" s="343"/>
      <c r="Q6" s="57" t="s">
        <v>17</v>
      </c>
      <c r="R6" s="181">
        <v>56343.735360113264</v>
      </c>
      <c r="S6" s="59">
        <v>54148.47660227208</v>
      </c>
      <c r="T6" s="60" t="s">
        <v>68</v>
      </c>
    </row>
    <row r="7" spans="2:20" ht="15">
      <c r="B7" s="338"/>
      <c r="C7" s="353" t="s">
        <v>17</v>
      </c>
      <c r="D7" s="354">
        <v>54148.47660227208</v>
      </c>
      <c r="E7" s="355">
        <v>0.25</v>
      </c>
      <c r="F7" s="354">
        <f>D7*E7</f>
        <v>13537.11915056802</v>
      </c>
      <c r="G7" s="339"/>
      <c r="I7" s="325">
        <v>4</v>
      </c>
      <c r="J7" s="326">
        <v>2.5</v>
      </c>
      <c r="K7" s="340">
        <f>+E101</f>
        <v>2.93</v>
      </c>
      <c r="L7" s="341">
        <v>13184.999880958274</v>
      </c>
      <c r="M7" s="327">
        <v>158219.99857149928</v>
      </c>
      <c r="N7" s="342">
        <f>F119</f>
        <v>13590.659924029793</v>
      </c>
      <c r="O7" s="327">
        <f>F118</f>
        <v>163087.91908835751</v>
      </c>
      <c r="P7" s="343"/>
      <c r="Q7" s="57" t="s">
        <v>113</v>
      </c>
      <c r="R7" s="181">
        <v>37033.503496503494</v>
      </c>
      <c r="S7" s="61">
        <v>36813</v>
      </c>
      <c r="T7" s="62" t="s">
        <v>114</v>
      </c>
    </row>
    <row r="8" spans="2:20" ht="15.75" thickBot="1">
      <c r="B8" s="338"/>
      <c r="C8" s="353" t="s">
        <v>113</v>
      </c>
      <c r="D8" s="356">
        <f>S7</f>
        <v>36813</v>
      </c>
      <c r="E8" s="355">
        <v>0.75</v>
      </c>
      <c r="F8" s="354">
        <f>D8*E8</f>
        <v>27609.75</v>
      </c>
      <c r="G8" s="339"/>
      <c r="I8" s="328">
        <v>5</v>
      </c>
      <c r="J8" s="329">
        <v>3</v>
      </c>
      <c r="K8" s="357">
        <f>+E131</f>
        <v>3.6</v>
      </c>
      <c r="L8" s="358">
        <v>16355.968414335337</v>
      </c>
      <c r="M8" s="359">
        <v>196271.62097202404</v>
      </c>
      <c r="N8" s="360">
        <f>F149</f>
        <v>16847.030571737701</v>
      </c>
      <c r="O8" s="359">
        <f>F148</f>
        <v>202164.36686085243</v>
      </c>
      <c r="P8" s="343"/>
      <c r="Q8" s="57" t="s">
        <v>115</v>
      </c>
      <c r="R8" s="181" t="s">
        <v>676</v>
      </c>
      <c r="S8" s="59">
        <v>31960.232260837322</v>
      </c>
      <c r="T8" s="60" t="s">
        <v>68</v>
      </c>
    </row>
    <row r="9" spans="2:20" ht="15">
      <c r="B9" s="338"/>
      <c r="C9" s="353" t="s">
        <v>115</v>
      </c>
      <c r="D9" s="354">
        <v>31960.232260837322</v>
      </c>
      <c r="E9" s="355">
        <v>0.1</v>
      </c>
      <c r="F9" s="354">
        <f>D9*E9</f>
        <v>3196.0232260837324</v>
      </c>
      <c r="G9" s="339"/>
      <c r="Q9" s="361" t="s">
        <v>71</v>
      </c>
      <c r="R9" s="362"/>
      <c r="S9" s="363"/>
      <c r="T9" s="60"/>
    </row>
    <row r="10" spans="2:20" ht="15">
      <c r="B10" s="338"/>
      <c r="C10" s="353"/>
      <c r="D10" s="364"/>
      <c r="E10" s="365"/>
      <c r="F10" s="364"/>
      <c r="G10" s="339"/>
      <c r="Q10" s="57" t="s">
        <v>116</v>
      </c>
      <c r="R10" s="181">
        <v>4316.344604552386</v>
      </c>
      <c r="S10" s="181">
        <f t="shared" ref="S10:S15" si="0">E17</f>
        <v>5000</v>
      </c>
      <c r="T10" s="60" t="s">
        <v>117</v>
      </c>
    </row>
    <row r="11" spans="2:20" ht="15">
      <c r="B11" s="338"/>
      <c r="C11" s="366" t="s">
        <v>24</v>
      </c>
      <c r="D11" s="366"/>
      <c r="E11" s="367">
        <f>SUM(E6:E9)</f>
        <v>1.2000000000000002</v>
      </c>
      <c r="F11" s="368">
        <f>SUM(F6:F9)</f>
        <v>50287.48736612498</v>
      </c>
      <c r="G11" s="339"/>
      <c r="Q11" s="57" t="s">
        <v>118</v>
      </c>
      <c r="R11" s="181">
        <v>1566.6866979098418</v>
      </c>
      <c r="S11" s="181">
        <f t="shared" si="0"/>
        <v>1566.6866979098418</v>
      </c>
      <c r="T11" s="60" t="s">
        <v>119</v>
      </c>
    </row>
    <row r="12" spans="2:20" ht="15">
      <c r="B12" s="338"/>
      <c r="C12" s="369"/>
      <c r="D12" s="369"/>
      <c r="E12" s="369"/>
      <c r="F12" s="369"/>
      <c r="G12" s="339"/>
      <c r="Q12" s="57" t="s">
        <v>120</v>
      </c>
      <c r="R12" s="181">
        <v>18.879762200156925</v>
      </c>
      <c r="S12" s="181">
        <f t="shared" si="0"/>
        <v>100</v>
      </c>
      <c r="T12" s="60" t="s">
        <v>117</v>
      </c>
    </row>
    <row r="13" spans="2:20" ht="15">
      <c r="B13" s="338"/>
      <c r="C13" s="370" t="s">
        <v>27</v>
      </c>
      <c r="D13" s="369"/>
      <c r="E13" s="371">
        <v>0.21120948717799651</v>
      </c>
      <c r="F13" s="372">
        <f>F11*E13</f>
        <v>10621.194418069235</v>
      </c>
      <c r="G13" s="339"/>
      <c r="Q13" s="57" t="s">
        <v>121</v>
      </c>
      <c r="R13" s="181">
        <v>397.57343477087704</v>
      </c>
      <c r="S13" s="181">
        <f t="shared" si="0"/>
        <v>600</v>
      </c>
      <c r="T13" s="60" t="s">
        <v>117</v>
      </c>
    </row>
    <row r="14" spans="2:20" ht="15">
      <c r="B14" s="338"/>
      <c r="C14" s="369"/>
      <c r="D14" s="369"/>
      <c r="E14" s="369"/>
      <c r="F14" s="373"/>
      <c r="G14" s="339"/>
      <c r="Q14" s="57" t="s">
        <v>122</v>
      </c>
      <c r="R14" s="181">
        <v>171.21876214382598</v>
      </c>
      <c r="S14" s="59">
        <f t="shared" si="0"/>
        <v>400</v>
      </c>
      <c r="T14" s="60" t="s">
        <v>117</v>
      </c>
    </row>
    <row r="15" spans="2:20" ht="15">
      <c r="B15" s="338"/>
      <c r="C15" s="366" t="s">
        <v>30</v>
      </c>
      <c r="D15" s="374"/>
      <c r="E15" s="374"/>
      <c r="F15" s="375">
        <f>F11+F13</f>
        <v>60908.681784194217</v>
      </c>
      <c r="G15" s="339"/>
      <c r="Q15" s="57" t="s">
        <v>35</v>
      </c>
      <c r="R15" s="181">
        <v>100.60311447998814</v>
      </c>
      <c r="S15" s="59">
        <f t="shared" si="0"/>
        <v>400</v>
      </c>
      <c r="T15" s="60" t="s">
        <v>117</v>
      </c>
    </row>
    <row r="16" spans="2:20" ht="15">
      <c r="B16" s="338"/>
      <c r="C16" s="376"/>
      <c r="D16" s="369"/>
      <c r="E16" s="369"/>
      <c r="F16" s="372"/>
      <c r="G16" s="339"/>
      <c r="Q16" s="57" t="s">
        <v>77</v>
      </c>
      <c r="R16" s="81">
        <v>0.13278316809190258</v>
      </c>
      <c r="S16" s="82">
        <v>0.12</v>
      </c>
      <c r="T16" s="60" t="s">
        <v>78</v>
      </c>
    </row>
    <row r="17" spans="2:20" ht="15">
      <c r="B17" s="338"/>
      <c r="C17" s="370" t="s">
        <v>116</v>
      </c>
      <c r="D17" s="369"/>
      <c r="E17" s="377">
        <v>5000</v>
      </c>
      <c r="F17" s="378">
        <f>E17*$E$11</f>
        <v>6000.0000000000009</v>
      </c>
      <c r="G17" s="339"/>
      <c r="Q17" s="57" t="s">
        <v>27</v>
      </c>
      <c r="R17" s="83">
        <v>0.21120948717799651</v>
      </c>
      <c r="S17" s="82">
        <f>R17</f>
        <v>0.21120948717799651</v>
      </c>
      <c r="T17" s="60" t="s">
        <v>123</v>
      </c>
    </row>
    <row r="18" spans="2:20" ht="15.75" thickBot="1">
      <c r="B18" s="338"/>
      <c r="C18" s="370" t="s">
        <v>124</v>
      </c>
      <c r="D18" s="369"/>
      <c r="E18" s="379">
        <v>1566.6866979098418</v>
      </c>
      <c r="F18" s="380">
        <f>E18*E11</f>
        <v>1880.0240374918103</v>
      </c>
      <c r="G18" s="339"/>
      <c r="Q18" s="203" t="s">
        <v>82</v>
      </c>
      <c r="R18" s="204">
        <v>5.4121725731895332E-2</v>
      </c>
      <c r="S18" s="204">
        <f>R18</f>
        <v>5.4121725731895332E-2</v>
      </c>
      <c r="T18" s="205" t="s">
        <v>83</v>
      </c>
    </row>
    <row r="19" spans="2:20" ht="15">
      <c r="B19" s="338"/>
      <c r="C19" s="370" t="s">
        <v>120</v>
      </c>
      <c r="D19" s="369"/>
      <c r="E19" s="377">
        <v>100</v>
      </c>
      <c r="F19" s="378">
        <f>E19*$E$11</f>
        <v>120.00000000000001</v>
      </c>
      <c r="G19" s="339"/>
    </row>
    <row r="20" spans="2:20" ht="15">
      <c r="B20" s="338"/>
      <c r="C20" s="370" t="s">
        <v>121</v>
      </c>
      <c r="D20" s="369"/>
      <c r="E20" s="377">
        <v>600</v>
      </c>
      <c r="F20" s="378">
        <f>E20*$E$11</f>
        <v>720.00000000000011</v>
      </c>
      <c r="G20" s="339"/>
    </row>
    <row r="21" spans="2:20" ht="15">
      <c r="B21" s="338"/>
      <c r="C21" s="370" t="s">
        <v>125</v>
      </c>
      <c r="D21" s="369"/>
      <c r="E21" s="377">
        <v>400</v>
      </c>
      <c r="F21" s="378">
        <f>E21*$E$11</f>
        <v>480.00000000000006</v>
      </c>
      <c r="G21" s="339"/>
    </row>
    <row r="22" spans="2:20" ht="15">
      <c r="B22" s="338"/>
      <c r="C22" s="370" t="s">
        <v>126</v>
      </c>
      <c r="D22" s="369"/>
      <c r="E22" s="377">
        <v>400</v>
      </c>
      <c r="F22" s="378">
        <f>E22*$E$11</f>
        <v>480.00000000000006</v>
      </c>
      <c r="G22" s="339"/>
    </row>
    <row r="23" spans="2:20" ht="15">
      <c r="B23" s="338"/>
      <c r="C23" s="370"/>
      <c r="D23" s="369"/>
      <c r="E23" s="377"/>
      <c r="F23" s="378"/>
      <c r="G23" s="339"/>
    </row>
    <row r="24" spans="2:20" ht="15">
      <c r="B24" s="338"/>
      <c r="C24" s="366" t="s">
        <v>40</v>
      </c>
      <c r="D24" s="374"/>
      <c r="E24" s="374"/>
      <c r="F24" s="381">
        <f>SUM(F15:F23)</f>
        <v>70588.705821686031</v>
      </c>
      <c r="G24" s="339"/>
    </row>
    <row r="25" spans="2:20" ht="15.75" thickBot="1">
      <c r="B25" s="338"/>
      <c r="C25" s="382" t="s">
        <v>43</v>
      </c>
      <c r="D25" s="383"/>
      <c r="E25" s="384">
        <v>0.12</v>
      </c>
      <c r="F25" s="385">
        <f>F24*E25</f>
        <v>8470.6446986023238</v>
      </c>
      <c r="G25" s="339"/>
    </row>
    <row r="26" spans="2:20" ht="15.75" thickTop="1">
      <c r="B26" s="338"/>
      <c r="C26" s="370" t="s">
        <v>86</v>
      </c>
      <c r="D26" s="370"/>
      <c r="E26" s="370"/>
      <c r="F26" s="380">
        <f>SUM(F24:F25)</f>
        <v>79059.350520288353</v>
      </c>
      <c r="G26" s="339"/>
    </row>
    <row r="27" spans="2:20" ht="15">
      <c r="B27" s="338"/>
      <c r="C27" s="376" t="s">
        <v>48</v>
      </c>
      <c r="D27" s="369"/>
      <c r="E27" s="371">
        <v>5.4121725731895332E-2</v>
      </c>
      <c r="F27" s="386">
        <f>F26+(F26*E27)</f>
        <v>83338.179005689177</v>
      </c>
      <c r="G27" s="339"/>
    </row>
    <row r="28" spans="2:20" ht="15.75" thickBot="1">
      <c r="B28" s="338"/>
      <c r="C28" s="376" t="s">
        <v>127</v>
      </c>
      <c r="D28" s="369"/>
      <c r="E28" s="371"/>
      <c r="F28" s="386">
        <f>F27*0.8</f>
        <v>66670.543204551344</v>
      </c>
      <c r="G28" s="339"/>
    </row>
    <row r="29" spans="2:20" ht="15.75" thickBot="1">
      <c r="B29" s="338"/>
      <c r="C29" s="376" t="s">
        <v>128</v>
      </c>
      <c r="D29" s="369"/>
      <c r="E29" s="369"/>
      <c r="F29" s="387">
        <f>F28/12</f>
        <v>5555.8786003792784</v>
      </c>
      <c r="G29" s="339"/>
    </row>
    <row r="30" spans="2:20" ht="15.75" thickBot="1">
      <c r="B30" s="388"/>
      <c r="C30" s="389"/>
      <c r="D30" s="390"/>
      <c r="E30" s="390"/>
      <c r="F30" s="391"/>
      <c r="G30" s="392"/>
    </row>
    <row r="32" spans="2:20" ht="12" thickBot="1"/>
    <row r="33" spans="2:7" ht="15.75" thickBot="1">
      <c r="B33" s="332"/>
      <c r="C33" s="773" t="s">
        <v>129</v>
      </c>
      <c r="D33" s="773"/>
      <c r="E33" s="773"/>
      <c r="F33" s="773"/>
      <c r="G33" s="333"/>
    </row>
    <row r="34" spans="2:7" ht="15.75" thickBot="1">
      <c r="B34" s="338"/>
      <c r="C34" s="770" t="s">
        <v>14</v>
      </c>
      <c r="D34" s="771"/>
      <c r="E34" s="771"/>
      <c r="F34" s="772"/>
      <c r="G34" s="339"/>
    </row>
    <row r="35" spans="2:7" ht="15">
      <c r="B35" s="338"/>
      <c r="C35" s="347"/>
      <c r="D35" s="348" t="s">
        <v>11</v>
      </c>
      <c r="E35" s="348" t="s">
        <v>12</v>
      </c>
      <c r="F35" s="349" t="s">
        <v>13</v>
      </c>
      <c r="G35" s="339"/>
    </row>
    <row r="36" spans="2:7" ht="15">
      <c r="B36" s="338"/>
      <c r="C36" s="350" t="s">
        <v>15</v>
      </c>
      <c r="D36" s="351">
        <v>59445.949894732272</v>
      </c>
      <c r="E36" s="352">
        <v>0.15</v>
      </c>
      <c r="F36" s="351">
        <f>D36*E36</f>
        <v>8916.8924842098404</v>
      </c>
      <c r="G36" s="339"/>
    </row>
    <row r="37" spans="2:7" ht="15">
      <c r="B37" s="338"/>
      <c r="C37" s="353" t="s">
        <v>17</v>
      </c>
      <c r="D37" s="354">
        <v>54148.47660227208</v>
      </c>
      <c r="E37" s="355">
        <v>0.3</v>
      </c>
      <c r="F37" s="354">
        <f>D37*E37</f>
        <v>16244.542980681623</v>
      </c>
      <c r="G37" s="339"/>
    </row>
    <row r="38" spans="2:7" ht="15">
      <c r="B38" s="338"/>
      <c r="C38" s="353" t="s">
        <v>113</v>
      </c>
      <c r="D38" s="356">
        <f>S7</f>
        <v>36813</v>
      </c>
      <c r="E38" s="355">
        <v>1.2</v>
      </c>
      <c r="F38" s="354">
        <f>D38*E38</f>
        <v>44175.6</v>
      </c>
      <c r="G38" s="339"/>
    </row>
    <row r="39" spans="2:7" ht="15">
      <c r="B39" s="338"/>
      <c r="C39" s="353" t="s">
        <v>115</v>
      </c>
      <c r="D39" s="354">
        <v>31960.232260837322</v>
      </c>
      <c r="E39" s="355">
        <v>0.15</v>
      </c>
      <c r="F39" s="354">
        <f>D39*E39</f>
        <v>4794.0348391255984</v>
      </c>
      <c r="G39" s="339"/>
    </row>
    <row r="40" spans="2:7" ht="15">
      <c r="B40" s="338"/>
      <c r="C40" s="353"/>
      <c r="D40" s="364"/>
      <c r="E40" s="365"/>
      <c r="F40" s="364"/>
      <c r="G40" s="339"/>
    </row>
    <row r="41" spans="2:7" ht="15">
      <c r="B41" s="338"/>
      <c r="C41" s="366" t="s">
        <v>24</v>
      </c>
      <c r="D41" s="366"/>
      <c r="E41" s="367">
        <f>SUM(E36:E39)</f>
        <v>1.7999999999999998</v>
      </c>
      <c r="F41" s="368">
        <f>SUM(F36:F39)</f>
        <v>74131.070304017063</v>
      </c>
      <c r="G41" s="339"/>
    </row>
    <row r="42" spans="2:7" ht="15">
      <c r="B42" s="338"/>
      <c r="C42" s="369"/>
      <c r="D42" s="369"/>
      <c r="E42" s="369"/>
      <c r="F42" s="369"/>
      <c r="G42" s="339"/>
    </row>
    <row r="43" spans="2:7" ht="15">
      <c r="B43" s="338"/>
      <c r="C43" s="370" t="s">
        <v>27</v>
      </c>
      <c r="D43" s="369"/>
      <c r="E43" s="371">
        <v>0.21120948717799651</v>
      </c>
      <c r="F43" s="372">
        <f>F41*E43</f>
        <v>15657.185342867449</v>
      </c>
      <c r="G43" s="339"/>
    </row>
    <row r="44" spans="2:7" ht="15">
      <c r="B44" s="338"/>
      <c r="C44" s="369"/>
      <c r="D44" s="369"/>
      <c r="E44" s="369"/>
      <c r="F44" s="373"/>
      <c r="G44" s="339"/>
    </row>
    <row r="45" spans="2:7" ht="15">
      <c r="B45" s="338"/>
      <c r="C45" s="366" t="s">
        <v>30</v>
      </c>
      <c r="D45" s="374"/>
      <c r="E45" s="374"/>
      <c r="F45" s="375">
        <f>F41+F43</f>
        <v>89788.255646884514</v>
      </c>
      <c r="G45" s="339"/>
    </row>
    <row r="46" spans="2:7" ht="15">
      <c r="B46" s="338"/>
      <c r="C46" s="376"/>
      <c r="D46" s="369"/>
      <c r="E46" s="369"/>
      <c r="F46" s="372"/>
      <c r="G46" s="339"/>
    </row>
    <row r="47" spans="2:7" ht="15">
      <c r="B47" s="338"/>
      <c r="C47" s="370" t="s">
        <v>116</v>
      </c>
      <c r="D47" s="369"/>
      <c r="E47" s="377">
        <f>$E$17</f>
        <v>5000</v>
      </c>
      <c r="F47" s="380">
        <f>E47*$E$41</f>
        <v>9000</v>
      </c>
      <c r="G47" s="339"/>
    </row>
    <row r="48" spans="2:7" ht="15">
      <c r="B48" s="338"/>
      <c r="C48" s="370" t="s">
        <v>124</v>
      </c>
      <c r="D48" s="369"/>
      <c r="E48" s="379">
        <f>$E$18</f>
        <v>1566.6866979098418</v>
      </c>
      <c r="F48" s="380">
        <f>E48*$E$41</f>
        <v>2820.036056237715</v>
      </c>
      <c r="G48" s="339"/>
    </row>
    <row r="49" spans="2:7" ht="15">
      <c r="B49" s="338"/>
      <c r="C49" s="370" t="s">
        <v>120</v>
      </c>
      <c r="D49" s="369"/>
      <c r="E49" s="377">
        <f>$E$19</f>
        <v>100</v>
      </c>
      <c r="F49" s="380">
        <f t="shared" ref="F49:F51" si="1">E49*$E$41</f>
        <v>179.99999999999997</v>
      </c>
      <c r="G49" s="339"/>
    </row>
    <row r="50" spans="2:7" ht="15">
      <c r="B50" s="338"/>
      <c r="C50" s="370" t="s">
        <v>121</v>
      </c>
      <c r="D50" s="369"/>
      <c r="E50" s="377">
        <f>$E$20</f>
        <v>600</v>
      </c>
      <c r="F50" s="380">
        <f>E50*$E$41</f>
        <v>1080</v>
      </c>
      <c r="G50" s="339"/>
    </row>
    <row r="51" spans="2:7" ht="15">
      <c r="B51" s="338"/>
      <c r="C51" s="370" t="s">
        <v>125</v>
      </c>
      <c r="D51" s="369"/>
      <c r="E51" s="377">
        <f>$E$21</f>
        <v>400</v>
      </c>
      <c r="F51" s="380">
        <f t="shared" si="1"/>
        <v>719.99999999999989</v>
      </c>
      <c r="G51" s="339"/>
    </row>
    <row r="52" spans="2:7" ht="15">
      <c r="B52" s="338"/>
      <c r="C52" s="370" t="s">
        <v>126</v>
      </c>
      <c r="D52" s="369"/>
      <c r="E52" s="377">
        <f>$E$22</f>
        <v>400</v>
      </c>
      <c r="F52" s="380">
        <f>E52*$E$41</f>
        <v>719.99999999999989</v>
      </c>
      <c r="G52" s="339"/>
    </row>
    <row r="53" spans="2:7" ht="15">
      <c r="B53" s="338"/>
      <c r="C53" s="370"/>
      <c r="D53" s="369"/>
      <c r="E53" s="377"/>
      <c r="F53" s="378"/>
      <c r="G53" s="339"/>
    </row>
    <row r="54" spans="2:7" ht="15">
      <c r="B54" s="338"/>
      <c r="C54" s="366" t="s">
        <v>40</v>
      </c>
      <c r="D54" s="374"/>
      <c r="E54" s="374"/>
      <c r="F54" s="381">
        <f>SUM(F45:F53)</f>
        <v>104308.29170312223</v>
      </c>
      <c r="G54" s="339"/>
    </row>
    <row r="55" spans="2:7" ht="15.75" thickBot="1">
      <c r="B55" s="338"/>
      <c r="C55" s="382" t="s">
        <v>43</v>
      </c>
      <c r="D55" s="383"/>
      <c r="E55" s="384">
        <v>0.12</v>
      </c>
      <c r="F55" s="385">
        <f>F54*E55</f>
        <v>12516.995004374667</v>
      </c>
      <c r="G55" s="339"/>
    </row>
    <row r="56" spans="2:7" ht="15.75" thickTop="1">
      <c r="B56" s="338"/>
      <c r="C56" s="370" t="s">
        <v>86</v>
      </c>
      <c r="D56" s="370"/>
      <c r="E56" s="370"/>
      <c r="F56" s="380">
        <f>SUM(F54:F55)</f>
        <v>116825.2867074969</v>
      </c>
      <c r="G56" s="339"/>
    </row>
    <row r="57" spans="2:7" ht="15">
      <c r="B57" s="338"/>
      <c r="C57" s="376" t="s">
        <v>48</v>
      </c>
      <c r="D57" s="369"/>
      <c r="E57" s="371">
        <v>5.4121725731895332E-2</v>
      </c>
      <c r="F57" s="386">
        <f>F56+(F56*E57)</f>
        <v>123148.07283323008</v>
      </c>
      <c r="G57" s="339"/>
    </row>
    <row r="58" spans="2:7" ht="15.75" thickBot="1">
      <c r="B58" s="338"/>
      <c r="C58" s="376" t="s">
        <v>127</v>
      </c>
      <c r="D58" s="369"/>
      <c r="E58" s="371"/>
      <c r="F58" s="386">
        <f>F57*0.8</f>
        <v>98518.458266584072</v>
      </c>
      <c r="G58" s="339"/>
    </row>
    <row r="59" spans="2:7" ht="15.75" thickBot="1">
      <c r="B59" s="338"/>
      <c r="C59" s="376" t="s">
        <v>128</v>
      </c>
      <c r="D59" s="369"/>
      <c r="E59" s="369"/>
      <c r="F59" s="387">
        <f>F58/12</f>
        <v>8209.8715222153387</v>
      </c>
      <c r="G59" s="339"/>
    </row>
    <row r="60" spans="2:7" ht="15.75" thickBot="1">
      <c r="B60" s="388"/>
      <c r="C60" s="389"/>
      <c r="D60" s="390"/>
      <c r="E60" s="390"/>
      <c r="F60" s="391"/>
      <c r="G60" s="392"/>
    </row>
    <row r="62" spans="2:7" ht="12" thickBot="1"/>
    <row r="63" spans="2:7" ht="15.75" thickBot="1">
      <c r="B63" s="332"/>
      <c r="C63" s="773" t="s">
        <v>130</v>
      </c>
      <c r="D63" s="773"/>
      <c r="E63" s="773"/>
      <c r="F63" s="773"/>
      <c r="G63" s="333"/>
    </row>
    <row r="64" spans="2:7" ht="15.75" thickBot="1">
      <c r="B64" s="338"/>
      <c r="C64" s="770" t="s">
        <v>16</v>
      </c>
      <c r="D64" s="771"/>
      <c r="E64" s="771"/>
      <c r="F64" s="772"/>
      <c r="G64" s="339"/>
    </row>
    <row r="65" spans="2:7" ht="15">
      <c r="B65" s="338"/>
      <c r="C65" s="347"/>
      <c r="D65" s="348" t="s">
        <v>11</v>
      </c>
      <c r="E65" s="348" t="s">
        <v>12</v>
      </c>
      <c r="F65" s="349" t="s">
        <v>13</v>
      </c>
      <c r="G65" s="339"/>
    </row>
    <row r="66" spans="2:7" ht="15">
      <c r="B66" s="338"/>
      <c r="C66" s="350" t="s">
        <v>15</v>
      </c>
      <c r="D66" s="351">
        <v>59445.949894732272</v>
      </c>
      <c r="E66" s="352">
        <v>0.2</v>
      </c>
      <c r="F66" s="351">
        <f>D66*E66</f>
        <v>11889.189978946455</v>
      </c>
      <c r="G66" s="339"/>
    </row>
    <row r="67" spans="2:7" ht="15">
      <c r="B67" s="338"/>
      <c r="C67" s="353" t="s">
        <v>17</v>
      </c>
      <c r="D67" s="354">
        <v>54148.47660227208</v>
      </c>
      <c r="E67" s="355">
        <v>0.4</v>
      </c>
      <c r="F67" s="354">
        <f>D67*E67</f>
        <v>21659.390640908834</v>
      </c>
      <c r="G67" s="339"/>
    </row>
    <row r="68" spans="2:7" ht="15">
      <c r="B68" s="338"/>
      <c r="C68" s="353" t="s">
        <v>113</v>
      </c>
      <c r="D68" s="356">
        <f>S7</f>
        <v>36813</v>
      </c>
      <c r="E68" s="355">
        <v>1.6</v>
      </c>
      <c r="F68" s="354">
        <f>D68*E68</f>
        <v>58900.800000000003</v>
      </c>
      <c r="G68" s="339"/>
    </row>
    <row r="69" spans="2:7" ht="15">
      <c r="B69" s="338"/>
      <c r="C69" s="353" t="s">
        <v>115</v>
      </c>
      <c r="D69" s="354">
        <v>31960.232260837322</v>
      </c>
      <c r="E69" s="355">
        <v>0.16</v>
      </c>
      <c r="F69" s="354">
        <f>D69*E69</f>
        <v>5113.6371617339719</v>
      </c>
      <c r="G69" s="339"/>
    </row>
    <row r="70" spans="2:7" ht="15">
      <c r="B70" s="338"/>
      <c r="C70" s="353"/>
      <c r="D70" s="364"/>
      <c r="E70" s="365"/>
      <c r="F70" s="364"/>
      <c r="G70" s="339"/>
    </row>
    <row r="71" spans="2:7" ht="15">
      <c r="B71" s="338"/>
      <c r="C71" s="366" t="s">
        <v>24</v>
      </c>
      <c r="D71" s="366"/>
      <c r="E71" s="367">
        <f>SUM(E66:E69)</f>
        <v>2.3600000000000003</v>
      </c>
      <c r="F71" s="368">
        <f>SUM(F66:F69)</f>
        <v>97563.017781589268</v>
      </c>
      <c r="G71" s="339"/>
    </row>
    <row r="72" spans="2:7" ht="15">
      <c r="B72" s="338"/>
      <c r="C72" s="369"/>
      <c r="D72" s="369"/>
      <c r="E72" s="369"/>
      <c r="F72" s="369"/>
      <c r="G72" s="339"/>
    </row>
    <row r="73" spans="2:7" ht="15">
      <c r="B73" s="338"/>
      <c r="C73" s="370" t="s">
        <v>27</v>
      </c>
      <c r="D73" s="369"/>
      <c r="E73" s="371">
        <v>0.21120948717799651</v>
      </c>
      <c r="F73" s="372">
        <f>F71*E73</f>
        <v>20606.234953187224</v>
      </c>
      <c r="G73" s="339"/>
    </row>
    <row r="74" spans="2:7" ht="15">
      <c r="B74" s="338"/>
      <c r="C74" s="369"/>
      <c r="D74" s="369"/>
      <c r="E74" s="369"/>
      <c r="F74" s="373"/>
      <c r="G74" s="339"/>
    </row>
    <row r="75" spans="2:7" ht="15">
      <c r="B75" s="338"/>
      <c r="C75" s="366" t="s">
        <v>30</v>
      </c>
      <c r="D75" s="374"/>
      <c r="E75" s="374"/>
      <c r="F75" s="375">
        <f>F71+F73</f>
        <v>118169.2527347765</v>
      </c>
      <c r="G75" s="339"/>
    </row>
    <row r="76" spans="2:7" ht="15">
      <c r="B76" s="338"/>
      <c r="C76" s="376"/>
      <c r="D76" s="369"/>
      <c r="E76" s="369"/>
      <c r="F76" s="372"/>
      <c r="G76" s="339"/>
    </row>
    <row r="77" spans="2:7" ht="15">
      <c r="B77" s="338"/>
      <c r="C77" s="370" t="s">
        <v>116</v>
      </c>
      <c r="D77" s="369"/>
      <c r="E77" s="377">
        <f>$E$17</f>
        <v>5000</v>
      </c>
      <c r="F77" s="380">
        <f>E77*$E$71</f>
        <v>11800.000000000002</v>
      </c>
      <c r="G77" s="339"/>
    </row>
    <row r="78" spans="2:7" ht="15">
      <c r="B78" s="338"/>
      <c r="C78" s="370" t="s">
        <v>124</v>
      </c>
      <c r="D78" s="369"/>
      <c r="E78" s="379">
        <f>$E$18</f>
        <v>1566.6866979098418</v>
      </c>
      <c r="F78" s="380">
        <f t="shared" ref="F78:F82" si="2">E78*$E$71</f>
        <v>3697.3806070672272</v>
      </c>
      <c r="G78" s="339"/>
    </row>
    <row r="79" spans="2:7" ht="15">
      <c r="B79" s="338"/>
      <c r="C79" s="370" t="s">
        <v>120</v>
      </c>
      <c r="D79" s="369"/>
      <c r="E79" s="377">
        <f>$E$19</f>
        <v>100</v>
      </c>
      <c r="F79" s="380">
        <f>E79*$E$71</f>
        <v>236.00000000000003</v>
      </c>
      <c r="G79" s="339"/>
    </row>
    <row r="80" spans="2:7" ht="15">
      <c r="B80" s="338"/>
      <c r="C80" s="370" t="s">
        <v>121</v>
      </c>
      <c r="D80" s="369"/>
      <c r="E80" s="377">
        <f>$E$20</f>
        <v>600</v>
      </c>
      <c r="F80" s="380">
        <f>E80*$E$71</f>
        <v>1416.0000000000002</v>
      </c>
      <c r="G80" s="339"/>
    </row>
    <row r="81" spans="2:7" ht="15">
      <c r="B81" s="338"/>
      <c r="C81" s="370" t="s">
        <v>125</v>
      </c>
      <c r="D81" s="369"/>
      <c r="E81" s="377">
        <f>$E$21</f>
        <v>400</v>
      </c>
      <c r="F81" s="380">
        <f t="shared" si="2"/>
        <v>944.00000000000011</v>
      </c>
      <c r="G81" s="339"/>
    </row>
    <row r="82" spans="2:7" ht="15">
      <c r="B82" s="338"/>
      <c r="C82" s="370" t="s">
        <v>126</v>
      </c>
      <c r="D82" s="369"/>
      <c r="E82" s="377">
        <f>$E$22</f>
        <v>400</v>
      </c>
      <c r="F82" s="380">
        <f t="shared" si="2"/>
        <v>944.00000000000011</v>
      </c>
      <c r="G82" s="339"/>
    </row>
    <row r="83" spans="2:7" ht="15">
      <c r="B83" s="338"/>
      <c r="C83" s="370"/>
      <c r="D83" s="369"/>
      <c r="E83" s="377"/>
      <c r="F83" s="378"/>
      <c r="G83" s="339"/>
    </row>
    <row r="84" spans="2:7" ht="15">
      <c r="B84" s="338"/>
      <c r="C84" s="366" t="s">
        <v>40</v>
      </c>
      <c r="D84" s="374"/>
      <c r="E84" s="374"/>
      <c r="F84" s="381">
        <f>SUM(F75:F83)</f>
        <v>137206.63334184373</v>
      </c>
      <c r="G84" s="339"/>
    </row>
    <row r="85" spans="2:7" ht="15.75" thickBot="1">
      <c r="B85" s="338"/>
      <c r="C85" s="382" t="s">
        <v>43</v>
      </c>
      <c r="D85" s="383"/>
      <c r="E85" s="384">
        <v>0.12</v>
      </c>
      <c r="F85" s="385">
        <f>F84*E85</f>
        <v>16464.796001021248</v>
      </c>
      <c r="G85" s="339"/>
    </row>
    <row r="86" spans="2:7" ht="15.75" thickTop="1">
      <c r="B86" s="338"/>
      <c r="C86" s="370" t="s">
        <v>86</v>
      </c>
      <c r="D86" s="370"/>
      <c r="E86" s="370"/>
      <c r="F86" s="380">
        <f>SUM(F84:F85)</f>
        <v>153671.42934286498</v>
      </c>
      <c r="G86" s="339"/>
    </row>
    <row r="87" spans="2:7" ht="15">
      <c r="B87" s="338"/>
      <c r="C87" s="376" t="s">
        <v>48</v>
      </c>
      <c r="D87" s="369"/>
      <c r="E87" s="371">
        <v>5.4121725731895332E-2</v>
      </c>
      <c r="F87" s="386">
        <f>F86+(F86*E87)</f>
        <v>161988.39229458786</v>
      </c>
      <c r="G87" s="339"/>
    </row>
    <row r="88" spans="2:7" ht="15.75" thickBot="1">
      <c r="B88" s="338"/>
      <c r="C88" s="376" t="s">
        <v>127</v>
      </c>
      <c r="D88" s="369"/>
      <c r="E88" s="371"/>
      <c r="F88" s="386">
        <f>F87*0.8</f>
        <v>129590.71383567029</v>
      </c>
      <c r="G88" s="339"/>
    </row>
    <row r="89" spans="2:7" ht="15.75" thickBot="1">
      <c r="B89" s="338"/>
      <c r="C89" s="376" t="s">
        <v>128</v>
      </c>
      <c r="D89" s="369"/>
      <c r="E89" s="369"/>
      <c r="F89" s="387">
        <f>F88/12</f>
        <v>10799.226152972524</v>
      </c>
      <c r="G89" s="339"/>
    </row>
    <row r="90" spans="2:7" ht="15.75" thickBot="1">
      <c r="B90" s="388"/>
      <c r="C90" s="389"/>
      <c r="D90" s="390"/>
      <c r="E90" s="390"/>
      <c r="F90" s="391"/>
      <c r="G90" s="392"/>
    </row>
    <row r="92" spans="2:7" ht="12" thickBot="1"/>
    <row r="93" spans="2:7" ht="15.75" thickBot="1">
      <c r="B93" s="332"/>
      <c r="C93" s="773" t="s">
        <v>131</v>
      </c>
      <c r="D93" s="773"/>
      <c r="E93" s="773"/>
      <c r="F93" s="773"/>
      <c r="G93" s="333"/>
    </row>
    <row r="94" spans="2:7" ht="15.75" thickBot="1">
      <c r="B94" s="338"/>
      <c r="C94" s="770" t="s">
        <v>18</v>
      </c>
      <c r="D94" s="771"/>
      <c r="E94" s="771"/>
      <c r="F94" s="772"/>
      <c r="G94" s="339"/>
    </row>
    <row r="95" spans="2:7" ht="15">
      <c r="B95" s="338"/>
      <c r="C95" s="347"/>
      <c r="D95" s="348" t="s">
        <v>11</v>
      </c>
      <c r="E95" s="348" t="s">
        <v>12</v>
      </c>
      <c r="F95" s="349" t="s">
        <v>13</v>
      </c>
      <c r="G95" s="339"/>
    </row>
    <row r="96" spans="2:7" ht="15">
      <c r="B96" s="338"/>
      <c r="C96" s="350" t="s">
        <v>15</v>
      </c>
      <c r="D96" s="351">
        <v>59445.949894732272</v>
      </c>
      <c r="E96" s="352">
        <v>0.25</v>
      </c>
      <c r="F96" s="351">
        <f>D96*E96</f>
        <v>14861.487473683068</v>
      </c>
      <c r="G96" s="339"/>
    </row>
    <row r="97" spans="2:7" ht="15">
      <c r="B97" s="338"/>
      <c r="C97" s="353" t="s">
        <v>17</v>
      </c>
      <c r="D97" s="354">
        <v>54148.47660227208</v>
      </c>
      <c r="E97" s="355">
        <v>0.6</v>
      </c>
      <c r="F97" s="354">
        <f>D97*E97</f>
        <v>32489.085961363246</v>
      </c>
      <c r="G97" s="339"/>
    </row>
    <row r="98" spans="2:7" ht="15">
      <c r="B98" s="338"/>
      <c r="C98" s="353" t="s">
        <v>113</v>
      </c>
      <c r="D98" s="356">
        <f>S7</f>
        <v>36813</v>
      </c>
      <c r="E98" s="355">
        <v>1.9</v>
      </c>
      <c r="F98" s="354">
        <f>D98*E98</f>
        <v>69944.7</v>
      </c>
      <c r="G98" s="339"/>
    </row>
    <row r="99" spans="2:7" ht="15">
      <c r="B99" s="338"/>
      <c r="C99" s="353" t="s">
        <v>115</v>
      </c>
      <c r="D99" s="354">
        <v>31960.232260837322</v>
      </c>
      <c r="E99" s="355">
        <v>0.18</v>
      </c>
      <c r="F99" s="354">
        <f>D99*E99</f>
        <v>5752.8418069507179</v>
      </c>
      <c r="G99" s="339"/>
    </row>
    <row r="100" spans="2:7" ht="15">
      <c r="B100" s="338"/>
      <c r="C100" s="353"/>
      <c r="D100" s="364"/>
      <c r="E100" s="365"/>
      <c r="F100" s="364"/>
      <c r="G100" s="339"/>
    </row>
    <row r="101" spans="2:7" ht="15">
      <c r="B101" s="338"/>
      <c r="C101" s="366" t="s">
        <v>24</v>
      </c>
      <c r="D101" s="366"/>
      <c r="E101" s="367">
        <f>SUM(E96:E99)</f>
        <v>2.93</v>
      </c>
      <c r="F101" s="368">
        <f>SUM(F96:F99)</f>
        <v>123048.11524199703</v>
      </c>
      <c r="G101" s="339"/>
    </row>
    <row r="102" spans="2:7" ht="15">
      <c r="B102" s="338"/>
      <c r="C102" s="369"/>
      <c r="D102" s="369"/>
      <c r="E102" s="369"/>
      <c r="F102" s="369"/>
      <c r="G102" s="339"/>
    </row>
    <row r="103" spans="2:7" ht="15">
      <c r="B103" s="338"/>
      <c r="C103" s="370" t="s">
        <v>27</v>
      </c>
      <c r="D103" s="369"/>
      <c r="E103" s="371">
        <v>0.21120948717799651</v>
      </c>
      <c r="F103" s="372">
        <f>F101*E103</f>
        <v>25988.929318481209</v>
      </c>
      <c r="G103" s="339"/>
    </row>
    <row r="104" spans="2:7" ht="15">
      <c r="B104" s="338"/>
      <c r="C104" s="369"/>
      <c r="D104" s="369"/>
      <c r="E104" s="369"/>
      <c r="F104" s="373"/>
      <c r="G104" s="339"/>
    </row>
    <row r="105" spans="2:7" ht="15">
      <c r="B105" s="338"/>
      <c r="C105" s="366" t="s">
        <v>30</v>
      </c>
      <c r="D105" s="374"/>
      <c r="E105" s="374"/>
      <c r="F105" s="375">
        <f>F101+F103</f>
        <v>149037.04456047824</v>
      </c>
      <c r="G105" s="339"/>
    </row>
    <row r="106" spans="2:7" ht="15">
      <c r="B106" s="338"/>
      <c r="C106" s="376"/>
      <c r="D106" s="369"/>
      <c r="E106" s="369"/>
      <c r="F106" s="372"/>
      <c r="G106" s="339"/>
    </row>
    <row r="107" spans="2:7" ht="15">
      <c r="B107" s="338"/>
      <c r="C107" s="370" t="s">
        <v>116</v>
      </c>
      <c r="D107" s="369"/>
      <c r="E107" s="377">
        <f>$E$17</f>
        <v>5000</v>
      </c>
      <c r="F107" s="380">
        <f>E107*$E$101</f>
        <v>14650</v>
      </c>
      <c r="G107" s="339"/>
    </row>
    <row r="108" spans="2:7" ht="15">
      <c r="B108" s="338"/>
      <c r="C108" s="370" t="s">
        <v>124</v>
      </c>
      <c r="D108" s="369"/>
      <c r="E108" s="379">
        <f>$E$18</f>
        <v>1566.6866979098418</v>
      </c>
      <c r="F108" s="380">
        <f t="shared" ref="F108:F112" si="3">E108*$E$101</f>
        <v>4590.3920248758368</v>
      </c>
      <c r="G108" s="339"/>
    </row>
    <row r="109" spans="2:7" ht="15">
      <c r="B109" s="338"/>
      <c r="C109" s="370" t="s">
        <v>120</v>
      </c>
      <c r="D109" s="369"/>
      <c r="E109" s="377">
        <f>$E$19</f>
        <v>100</v>
      </c>
      <c r="F109" s="380">
        <f t="shared" si="3"/>
        <v>293</v>
      </c>
      <c r="G109" s="339"/>
    </row>
    <row r="110" spans="2:7" ht="15">
      <c r="B110" s="338"/>
      <c r="C110" s="370" t="s">
        <v>121</v>
      </c>
      <c r="D110" s="369"/>
      <c r="E110" s="377">
        <f>$E$20</f>
        <v>600</v>
      </c>
      <c r="F110" s="380">
        <f>E110*$E$101</f>
        <v>1758</v>
      </c>
      <c r="G110" s="339"/>
    </row>
    <row r="111" spans="2:7" ht="15">
      <c r="B111" s="338"/>
      <c r="C111" s="370" t="s">
        <v>125</v>
      </c>
      <c r="D111" s="369"/>
      <c r="E111" s="377">
        <f>$E$21</f>
        <v>400</v>
      </c>
      <c r="F111" s="380">
        <f>E111*$E$101</f>
        <v>1172</v>
      </c>
      <c r="G111" s="339"/>
    </row>
    <row r="112" spans="2:7" ht="15">
      <c r="B112" s="338"/>
      <c r="C112" s="370" t="s">
        <v>126</v>
      </c>
      <c r="D112" s="369"/>
      <c r="E112" s="377">
        <f>$E$22</f>
        <v>400</v>
      </c>
      <c r="F112" s="380">
        <f t="shared" si="3"/>
        <v>1172</v>
      </c>
      <c r="G112" s="339"/>
    </row>
    <row r="113" spans="2:7" ht="15">
      <c r="B113" s="338"/>
      <c r="C113" s="370"/>
      <c r="D113" s="369"/>
      <c r="E113" s="377"/>
      <c r="F113" s="378"/>
      <c r="G113" s="339"/>
    </row>
    <row r="114" spans="2:7" ht="15">
      <c r="B114" s="338"/>
      <c r="C114" s="366" t="s">
        <v>40</v>
      </c>
      <c r="D114" s="374"/>
      <c r="E114" s="374"/>
      <c r="F114" s="381">
        <f>SUM(F105:F113)</f>
        <v>172672.43658535409</v>
      </c>
      <c r="G114" s="339"/>
    </row>
    <row r="115" spans="2:7" ht="15.75" thickBot="1">
      <c r="B115" s="338"/>
      <c r="C115" s="382" t="s">
        <v>43</v>
      </c>
      <c r="D115" s="383"/>
      <c r="E115" s="384">
        <v>0.12</v>
      </c>
      <c r="F115" s="385">
        <f>F114*E115</f>
        <v>20720.69239024249</v>
      </c>
      <c r="G115" s="339"/>
    </row>
    <row r="116" spans="2:7" ht="15.75" thickTop="1">
      <c r="B116" s="338"/>
      <c r="C116" s="370" t="s">
        <v>86</v>
      </c>
      <c r="D116" s="370"/>
      <c r="E116" s="370"/>
      <c r="F116" s="380">
        <f>SUM(F114:F115)</f>
        <v>193393.12897559657</v>
      </c>
      <c r="G116" s="339"/>
    </row>
    <row r="117" spans="2:7" ht="15">
      <c r="B117" s="338"/>
      <c r="C117" s="376" t="s">
        <v>48</v>
      </c>
      <c r="D117" s="369"/>
      <c r="E117" s="371">
        <v>5.4121725731895332E-2</v>
      </c>
      <c r="F117" s="386">
        <f>F116+(F116*E117)</f>
        <v>203859.89886044688</v>
      </c>
      <c r="G117" s="339"/>
    </row>
    <row r="118" spans="2:7" ht="15.75" thickBot="1">
      <c r="B118" s="338"/>
      <c r="C118" s="376" t="s">
        <v>127</v>
      </c>
      <c r="D118" s="369"/>
      <c r="E118" s="371"/>
      <c r="F118" s="386">
        <f>F117*0.8</f>
        <v>163087.91908835751</v>
      </c>
      <c r="G118" s="339"/>
    </row>
    <row r="119" spans="2:7" ht="15.75" thickBot="1">
      <c r="B119" s="338"/>
      <c r="C119" s="376" t="s">
        <v>128</v>
      </c>
      <c r="D119" s="369"/>
      <c r="E119" s="369"/>
      <c r="F119" s="387">
        <f>F118/12</f>
        <v>13590.659924029793</v>
      </c>
      <c r="G119" s="339"/>
    </row>
    <row r="120" spans="2:7" ht="15.75" thickBot="1">
      <c r="B120" s="388"/>
      <c r="C120" s="389"/>
      <c r="D120" s="390"/>
      <c r="E120" s="390"/>
      <c r="F120" s="391"/>
      <c r="G120" s="392"/>
    </row>
    <row r="122" spans="2:7" ht="12" thickBot="1"/>
    <row r="123" spans="2:7" ht="15.75" thickBot="1">
      <c r="B123" s="332"/>
      <c r="C123" s="773" t="s">
        <v>132</v>
      </c>
      <c r="D123" s="773"/>
      <c r="E123" s="773"/>
      <c r="F123" s="773"/>
      <c r="G123" s="333"/>
    </row>
    <row r="124" spans="2:7" ht="15.75" thickBot="1">
      <c r="B124" s="338"/>
      <c r="C124" s="770" t="s">
        <v>20</v>
      </c>
      <c r="D124" s="771"/>
      <c r="E124" s="771"/>
      <c r="F124" s="772"/>
      <c r="G124" s="339"/>
    </row>
    <row r="125" spans="2:7" ht="15">
      <c r="B125" s="338"/>
      <c r="C125" s="347"/>
      <c r="D125" s="348" t="s">
        <v>11</v>
      </c>
      <c r="E125" s="348" t="s">
        <v>12</v>
      </c>
      <c r="F125" s="349" t="s">
        <v>13</v>
      </c>
      <c r="G125" s="339"/>
    </row>
    <row r="126" spans="2:7" ht="15">
      <c r="B126" s="338"/>
      <c r="C126" s="350" t="s">
        <v>15</v>
      </c>
      <c r="D126" s="351">
        <v>59445.949894732272</v>
      </c>
      <c r="E126" s="352">
        <v>0.4</v>
      </c>
      <c r="F126" s="351">
        <f>D126*E126</f>
        <v>23778.37995789291</v>
      </c>
      <c r="G126" s="339"/>
    </row>
    <row r="127" spans="2:7" ht="15">
      <c r="B127" s="338"/>
      <c r="C127" s="353" t="s">
        <v>17</v>
      </c>
      <c r="D127" s="354">
        <v>54148.47660227208</v>
      </c>
      <c r="E127" s="355">
        <v>0.7</v>
      </c>
      <c r="F127" s="354">
        <f>D127*E127</f>
        <v>37903.933621590455</v>
      </c>
      <c r="G127" s="339"/>
    </row>
    <row r="128" spans="2:7" ht="15">
      <c r="B128" s="338"/>
      <c r="C128" s="353" t="s">
        <v>113</v>
      </c>
      <c r="D128" s="356">
        <f>S7</f>
        <v>36813</v>
      </c>
      <c r="E128" s="355">
        <v>2.2999999999999998</v>
      </c>
      <c r="F128" s="354">
        <f>D128*E128</f>
        <v>84669.9</v>
      </c>
      <c r="G128" s="339"/>
    </row>
    <row r="129" spans="2:7" ht="15">
      <c r="B129" s="338"/>
      <c r="C129" s="353" t="s">
        <v>115</v>
      </c>
      <c r="D129" s="354">
        <v>31960.232260837322</v>
      </c>
      <c r="E129" s="355">
        <v>0.2</v>
      </c>
      <c r="F129" s="354">
        <f>D129*E129</f>
        <v>6392.0464521674648</v>
      </c>
      <c r="G129" s="339"/>
    </row>
    <row r="130" spans="2:7" ht="15">
      <c r="B130" s="338"/>
      <c r="C130" s="353"/>
      <c r="D130" s="364"/>
      <c r="E130" s="365"/>
      <c r="F130" s="364"/>
      <c r="G130" s="339"/>
    </row>
    <row r="131" spans="2:7" ht="15">
      <c r="B131" s="338"/>
      <c r="C131" s="366" t="s">
        <v>24</v>
      </c>
      <c r="D131" s="366"/>
      <c r="E131" s="367">
        <f>SUM(E126:E129)</f>
        <v>3.6</v>
      </c>
      <c r="F131" s="368">
        <f>SUM(F126:F129)</f>
        <v>152744.26003165083</v>
      </c>
      <c r="G131" s="339"/>
    </row>
    <row r="132" spans="2:7" ht="15">
      <c r="B132" s="338"/>
      <c r="C132" s="369"/>
      <c r="D132" s="369"/>
      <c r="E132" s="369"/>
      <c r="F132" s="369"/>
      <c r="G132" s="339"/>
    </row>
    <row r="133" spans="2:7" ht="15">
      <c r="B133" s="338"/>
      <c r="C133" s="370" t="s">
        <v>27</v>
      </c>
      <c r="D133" s="369"/>
      <c r="E133" s="371">
        <v>0.21120948717799651</v>
      </c>
      <c r="F133" s="372">
        <f>F131*E133</f>
        <v>32261.036830667523</v>
      </c>
      <c r="G133" s="339"/>
    </row>
    <row r="134" spans="2:7" ht="15">
      <c r="B134" s="338"/>
      <c r="C134" s="369"/>
      <c r="D134" s="369"/>
      <c r="E134" s="369"/>
      <c r="F134" s="373"/>
      <c r="G134" s="339"/>
    </row>
    <row r="135" spans="2:7" ht="15">
      <c r="B135" s="338"/>
      <c r="C135" s="366" t="s">
        <v>30</v>
      </c>
      <c r="D135" s="374"/>
      <c r="E135" s="374"/>
      <c r="F135" s="375">
        <f>F131+F133</f>
        <v>185005.29686231836</v>
      </c>
      <c r="G135" s="339"/>
    </row>
    <row r="136" spans="2:7" ht="15">
      <c r="B136" s="338"/>
      <c r="C136" s="376"/>
      <c r="D136" s="369"/>
      <c r="E136" s="369"/>
      <c r="F136" s="372"/>
      <c r="G136" s="339"/>
    </row>
    <row r="137" spans="2:7" ht="15">
      <c r="B137" s="338"/>
      <c r="C137" s="370" t="s">
        <v>116</v>
      </c>
      <c r="D137" s="369"/>
      <c r="E137" s="377">
        <f>$E$17</f>
        <v>5000</v>
      </c>
      <c r="F137" s="380">
        <f t="shared" ref="F137:F142" si="4">E137*$E$131</f>
        <v>18000</v>
      </c>
      <c r="G137" s="339"/>
    </row>
    <row r="138" spans="2:7" ht="15">
      <c r="B138" s="338"/>
      <c r="C138" s="370" t="s">
        <v>124</v>
      </c>
      <c r="D138" s="369"/>
      <c r="E138" s="379">
        <f>$E$18</f>
        <v>1566.6866979098418</v>
      </c>
      <c r="F138" s="380">
        <f t="shared" si="4"/>
        <v>5640.0721124754309</v>
      </c>
      <c r="G138" s="339"/>
    </row>
    <row r="139" spans="2:7" ht="15">
      <c r="B139" s="338"/>
      <c r="C139" s="370" t="s">
        <v>120</v>
      </c>
      <c r="D139" s="369"/>
      <c r="E139" s="377">
        <f>$E$19</f>
        <v>100</v>
      </c>
      <c r="F139" s="380">
        <f t="shared" si="4"/>
        <v>360</v>
      </c>
      <c r="G139" s="339"/>
    </row>
    <row r="140" spans="2:7" ht="15">
      <c r="B140" s="338"/>
      <c r="C140" s="370" t="s">
        <v>121</v>
      </c>
      <c r="D140" s="369"/>
      <c r="E140" s="377">
        <f>$E$20</f>
        <v>600</v>
      </c>
      <c r="F140" s="380">
        <f t="shared" si="4"/>
        <v>2160</v>
      </c>
      <c r="G140" s="339"/>
    </row>
    <row r="141" spans="2:7" ht="15">
      <c r="B141" s="338"/>
      <c r="C141" s="370" t="s">
        <v>125</v>
      </c>
      <c r="D141" s="369"/>
      <c r="E141" s="377">
        <f>$E$21</f>
        <v>400</v>
      </c>
      <c r="F141" s="380">
        <f t="shared" si="4"/>
        <v>1440</v>
      </c>
      <c r="G141" s="339"/>
    </row>
    <row r="142" spans="2:7" ht="15">
      <c r="B142" s="338"/>
      <c r="C142" s="370" t="s">
        <v>126</v>
      </c>
      <c r="D142" s="369"/>
      <c r="E142" s="377">
        <f>$E$22</f>
        <v>400</v>
      </c>
      <c r="F142" s="380">
        <f t="shared" si="4"/>
        <v>1440</v>
      </c>
      <c r="G142" s="339"/>
    </row>
    <row r="143" spans="2:7" ht="15">
      <c r="B143" s="338"/>
      <c r="C143" s="370"/>
      <c r="D143" s="369"/>
      <c r="E143" s="377"/>
      <c r="F143" s="378"/>
      <c r="G143" s="339"/>
    </row>
    <row r="144" spans="2:7" ht="15">
      <c r="B144" s="338"/>
      <c r="C144" s="366" t="s">
        <v>40</v>
      </c>
      <c r="D144" s="374"/>
      <c r="E144" s="374"/>
      <c r="F144" s="381">
        <f>SUM(F135:F143)</f>
        <v>214045.36897479379</v>
      </c>
      <c r="G144" s="339"/>
    </row>
    <row r="145" spans="2:7" ht="15.75" thickBot="1">
      <c r="B145" s="338"/>
      <c r="C145" s="382" t="s">
        <v>43</v>
      </c>
      <c r="D145" s="383"/>
      <c r="E145" s="384">
        <v>0.12</v>
      </c>
      <c r="F145" s="385">
        <f>F144*E145</f>
        <v>25685.444276975253</v>
      </c>
      <c r="G145" s="339"/>
    </row>
    <row r="146" spans="2:7" ht="15.75" thickTop="1">
      <c r="B146" s="338"/>
      <c r="C146" s="370" t="s">
        <v>133</v>
      </c>
      <c r="D146" s="370"/>
      <c r="E146" s="370"/>
      <c r="F146" s="380">
        <f>SUM(F144:F145)</f>
        <v>239730.81325176905</v>
      </c>
      <c r="G146" s="339"/>
    </row>
    <row r="147" spans="2:7" ht="15">
      <c r="B147" s="338"/>
      <c r="C147" s="376" t="s">
        <v>134</v>
      </c>
      <c r="D147" s="369"/>
      <c r="E147" s="371">
        <v>5.4121725731895332E-2</v>
      </c>
      <c r="F147" s="386">
        <f>F146+(F146*E147)</f>
        <v>252705.45857606552</v>
      </c>
      <c r="G147" s="339"/>
    </row>
    <row r="148" spans="2:7" ht="15.75" thickBot="1">
      <c r="B148" s="338"/>
      <c r="C148" s="376" t="s">
        <v>127</v>
      </c>
      <c r="D148" s="369"/>
      <c r="E148" s="371"/>
      <c r="F148" s="386">
        <f>F147*0.8</f>
        <v>202164.36686085243</v>
      </c>
      <c r="G148" s="339"/>
    </row>
    <row r="149" spans="2:7" ht="15.75" thickBot="1">
      <c r="B149" s="338"/>
      <c r="C149" s="376" t="s">
        <v>128</v>
      </c>
      <c r="D149" s="369"/>
      <c r="E149" s="369"/>
      <c r="F149" s="393">
        <f>F148/12</f>
        <v>16847.030571737701</v>
      </c>
      <c r="G149" s="339"/>
    </row>
    <row r="150" spans="2:7" ht="15.75" thickBot="1">
      <c r="B150" s="388"/>
      <c r="C150" s="389"/>
      <c r="D150" s="390"/>
      <c r="E150" s="390"/>
      <c r="F150" s="391"/>
      <c r="G150" s="392"/>
    </row>
  </sheetData>
  <mergeCells count="13">
    <mergeCell ref="C33:F33"/>
    <mergeCell ref="B2:G2"/>
    <mergeCell ref="I2:O2"/>
    <mergeCell ref="Q2:T2"/>
    <mergeCell ref="C3:F3"/>
    <mergeCell ref="C4:F4"/>
    <mergeCell ref="C124:F124"/>
    <mergeCell ref="C34:F34"/>
    <mergeCell ref="C63:F63"/>
    <mergeCell ref="C64:F64"/>
    <mergeCell ref="C93:F93"/>
    <mergeCell ref="C94:F94"/>
    <mergeCell ref="C123:F123"/>
  </mergeCells>
  <pageMargins left="0.25" right="0.25" top="0.75" bottom="0.75" header="0.3" footer="0.3"/>
  <pageSetup scale="58" orientation="landscape" r:id="rId1"/>
  <rowBreaks count="2" manualBreakCount="2">
    <brk id="61" max="16" man="1"/>
    <brk id="121" max="16" man="1"/>
  </rowBreaks>
  <colBreaks count="1" manualBreakCount="1">
    <brk id="15" min="1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XFD31"/>
  <sheetViews>
    <sheetView tabSelected="1" workbookViewId="0">
      <selection activeCell="E25" sqref="E25"/>
    </sheetView>
  </sheetViews>
  <sheetFormatPr defaultRowHeight="11.25"/>
  <cols>
    <col min="5" max="5" width="14.6640625" customWidth="1"/>
    <col min="8" max="8" width="28.5" customWidth="1"/>
    <col min="9" max="9" width="18.83203125" customWidth="1"/>
    <col min="10" max="10" width="10.5" bestFit="1" customWidth="1"/>
    <col min="11" max="11" width="14.6640625" customWidth="1"/>
    <col min="13" max="13" width="3.33203125" customWidth="1"/>
    <col min="14" max="14" width="28.1640625" customWidth="1"/>
    <col min="15" max="15" width="3.5" customWidth="1"/>
    <col min="16" max="16" width="11.6640625" customWidth="1"/>
    <col min="17" max="17" width="12.5" customWidth="1"/>
    <col min="18" max="18" width="12.83203125" customWidth="1"/>
    <col min="19" max="19" width="12.33203125" bestFit="1" customWidth="1"/>
    <col min="20" max="20" width="11.1640625" bestFit="1" customWidth="1"/>
    <col min="21" max="21" width="12.33203125" bestFit="1" customWidth="1"/>
  </cols>
  <sheetData>
    <row r="1" spans="2:27 16384:16384" ht="19.5" thickBot="1">
      <c r="G1" s="759" t="s">
        <v>655</v>
      </c>
      <c r="H1" s="760"/>
      <c r="I1" s="760"/>
      <c r="J1" s="760"/>
      <c r="K1" s="760"/>
      <c r="L1" s="761"/>
      <c r="M1" s="279"/>
      <c r="P1" s="696"/>
      <c r="Q1" s="696"/>
      <c r="R1" s="697"/>
      <c r="S1" s="697"/>
    </row>
    <row r="2" spans="2:27 16384:16384" ht="15">
      <c r="G2" s="242"/>
      <c r="H2" s="243"/>
      <c r="I2" s="762" t="s">
        <v>651</v>
      </c>
      <c r="J2" s="762"/>
      <c r="K2" s="243"/>
      <c r="L2" s="244"/>
      <c r="M2" s="257"/>
      <c r="P2" s="698"/>
      <c r="Q2" s="698"/>
      <c r="R2" s="699"/>
      <c r="S2" s="699"/>
    </row>
    <row r="3" spans="2:27 16384:16384" ht="15">
      <c r="G3" s="245"/>
      <c r="H3" s="246"/>
      <c r="I3" s="247" t="s">
        <v>11</v>
      </c>
      <c r="J3" s="247" t="s">
        <v>12</v>
      </c>
      <c r="K3" s="247" t="s">
        <v>13</v>
      </c>
      <c r="L3" s="248"/>
      <c r="M3" s="257"/>
      <c r="N3" s="693"/>
      <c r="P3" s="698"/>
      <c r="Q3" s="698"/>
      <c r="R3" s="699"/>
      <c r="S3" s="699"/>
    </row>
    <row r="4" spans="2:27 16384:16384" ht="15">
      <c r="G4" s="245"/>
      <c r="H4" s="249" t="s">
        <v>15</v>
      </c>
      <c r="I4" s="250">
        <v>62662</v>
      </c>
      <c r="J4" s="691">
        <v>1.2500000000000001E-2</v>
      </c>
      <c r="K4" s="250">
        <f>I4*J4</f>
        <v>783.27500000000009</v>
      </c>
      <c r="L4" s="702" t="s">
        <v>654</v>
      </c>
      <c r="M4" s="257"/>
      <c r="N4" s="694"/>
      <c r="P4" s="698"/>
      <c r="Q4" s="698"/>
      <c r="R4" s="699"/>
      <c r="S4" s="699"/>
    </row>
    <row r="5" spans="2:27 16384:16384" ht="20.45" customHeight="1">
      <c r="B5" s="763"/>
      <c r="C5" s="763"/>
      <c r="D5" s="763"/>
      <c r="E5" s="763"/>
      <c r="G5" s="245"/>
      <c r="H5" s="249" t="s">
        <v>656</v>
      </c>
      <c r="I5" s="250">
        <v>57550</v>
      </c>
      <c r="J5" s="691">
        <v>2.5000000000000001E-2</v>
      </c>
      <c r="K5" s="250">
        <f>I5*J5</f>
        <v>1438.75</v>
      </c>
      <c r="L5" s="702" t="s">
        <v>653</v>
      </c>
      <c r="M5" s="257"/>
      <c r="N5" s="694"/>
      <c r="P5" s="698"/>
      <c r="Q5" s="698"/>
      <c r="R5" s="700"/>
      <c r="S5" s="699"/>
    </row>
    <row r="6" spans="2:27 16384:16384" ht="20.45" customHeight="1">
      <c r="B6" s="763"/>
      <c r="C6" s="763"/>
      <c r="D6" s="763"/>
      <c r="E6" s="763"/>
      <c r="G6" s="245"/>
      <c r="H6" s="249" t="s">
        <v>19</v>
      </c>
      <c r="I6" s="250">
        <v>38805</v>
      </c>
      <c r="J6" s="695">
        <v>0.25</v>
      </c>
      <c r="K6" s="250">
        <f>I6*J6</f>
        <v>9701.25</v>
      </c>
      <c r="L6" s="702" t="s">
        <v>652</v>
      </c>
      <c r="M6" s="257"/>
      <c r="N6" s="694"/>
      <c r="P6" s="698"/>
      <c r="Q6" s="698"/>
      <c r="R6" s="700"/>
      <c r="S6" s="699"/>
    </row>
    <row r="7" spans="2:27 16384:16384" ht="20.45" customHeight="1">
      <c r="B7" s="763"/>
      <c r="C7" s="763"/>
      <c r="D7" s="763"/>
      <c r="E7" s="763"/>
      <c r="G7" s="245"/>
      <c r="H7" s="249" t="s">
        <v>21</v>
      </c>
      <c r="I7" s="250">
        <v>33689</v>
      </c>
      <c r="J7" s="691">
        <v>1.2500000000000001E-2</v>
      </c>
      <c r="K7" s="250">
        <f>I7*J7</f>
        <v>421.11250000000001</v>
      </c>
      <c r="L7" s="702" t="s">
        <v>654</v>
      </c>
      <c r="M7" s="257"/>
      <c r="P7" s="698"/>
      <c r="Q7" s="698"/>
      <c r="R7" s="700"/>
      <c r="S7" s="699"/>
    </row>
    <row r="8" spans="2:27 16384:16384" ht="20.45" customHeight="1">
      <c r="B8" s="763"/>
      <c r="C8" s="763"/>
      <c r="D8" s="763"/>
      <c r="E8" s="763"/>
      <c r="G8" s="245"/>
      <c r="H8" s="249"/>
      <c r="I8" s="252"/>
      <c r="J8" s="253"/>
      <c r="K8" s="252"/>
      <c r="L8" s="248"/>
      <c r="M8" s="257"/>
      <c r="P8" s="698"/>
      <c r="Q8" s="698"/>
      <c r="R8" s="700"/>
      <c r="S8" s="699"/>
    </row>
    <row r="9" spans="2:27 16384:16384" ht="20.45" customHeight="1">
      <c r="B9" s="763"/>
      <c r="C9" s="763"/>
      <c r="D9" s="763"/>
      <c r="E9" s="763"/>
      <c r="G9" s="245"/>
      <c r="H9" s="254" t="s">
        <v>24</v>
      </c>
      <c r="I9" s="254"/>
      <c r="J9" s="692">
        <f>SUM(J4:J7)</f>
        <v>0.3</v>
      </c>
      <c r="K9" s="256">
        <f>SUM(K4:K7)</f>
        <v>12344.387499999999</v>
      </c>
      <c r="L9" s="248"/>
      <c r="M9" s="257"/>
      <c r="P9" s="698"/>
      <c r="Q9" s="698"/>
      <c r="R9" s="700"/>
      <c r="S9" s="699"/>
    </row>
    <row r="10" spans="2:27 16384:16384" ht="20.45" customHeight="1">
      <c r="B10" s="763"/>
      <c r="C10" s="763"/>
      <c r="D10" s="763"/>
      <c r="E10" s="763"/>
      <c r="G10" s="245"/>
      <c r="H10" s="257"/>
      <c r="I10" s="257"/>
      <c r="J10" s="257"/>
      <c r="K10" s="257"/>
      <c r="L10" s="248"/>
      <c r="M10" s="257"/>
      <c r="P10" s="698"/>
      <c r="Q10" s="698"/>
      <c r="R10" s="700"/>
      <c r="S10" s="699"/>
      <c r="V10" s="5"/>
    </row>
    <row r="11" spans="2:27 16384:16384" ht="14.45" customHeight="1">
      <c r="G11" s="245"/>
      <c r="H11" s="258" t="s">
        <v>27</v>
      </c>
      <c r="I11" s="257"/>
      <c r="J11" s="259">
        <f>[4]Summary!$C$50</f>
        <v>0.21120948717799651</v>
      </c>
      <c r="K11" s="260">
        <f>K9*J11</f>
        <v>2607.2517534014701</v>
      </c>
      <c r="L11" s="248"/>
      <c r="M11" s="257"/>
      <c r="P11" s="698"/>
      <c r="Q11" s="698"/>
      <c r="R11" s="700"/>
      <c r="S11" s="699"/>
      <c r="V11" s="6"/>
    </row>
    <row r="12" spans="2:27 16384:16384" ht="15">
      <c r="G12" s="245"/>
      <c r="H12" s="257"/>
      <c r="I12" s="257"/>
      <c r="J12" s="257"/>
      <c r="K12" s="261"/>
      <c r="L12" s="248"/>
      <c r="M12" s="257"/>
      <c r="P12" s="698"/>
      <c r="Q12" s="698"/>
      <c r="R12" s="700"/>
      <c r="S12" s="699"/>
      <c r="V12" s="7"/>
      <c r="W12" s="7"/>
      <c r="X12" s="7"/>
      <c r="Y12" s="7"/>
      <c r="Z12" s="7"/>
      <c r="XFD12" s="7">
        <v>0.05</v>
      </c>
    </row>
    <row r="13" spans="2:27 16384:16384" ht="15">
      <c r="G13" s="245"/>
      <c r="H13" s="254" t="s">
        <v>30</v>
      </c>
      <c r="I13" s="262"/>
      <c r="J13" s="262"/>
      <c r="K13" s="263">
        <f>K9+K11</f>
        <v>14951.639253401469</v>
      </c>
      <c r="L13" s="248"/>
      <c r="M13" s="257"/>
      <c r="P13" s="698"/>
      <c r="Q13" s="698"/>
      <c r="R13" s="700"/>
      <c r="S13" s="699"/>
      <c r="V13" s="7"/>
      <c r="W13" s="7"/>
      <c r="X13" s="7"/>
      <c r="Y13" s="7"/>
      <c r="Z13" s="7"/>
    </row>
    <row r="14" spans="2:27 16384:16384" ht="15">
      <c r="G14" s="245"/>
      <c r="H14" s="249"/>
      <c r="I14" s="257"/>
      <c r="J14" s="257"/>
      <c r="K14" s="260"/>
      <c r="L14" s="248"/>
      <c r="M14" s="257"/>
      <c r="P14" s="698"/>
      <c r="Q14" s="698"/>
      <c r="R14" s="700"/>
      <c r="S14" s="699"/>
      <c r="V14" s="7"/>
      <c r="W14" s="7"/>
      <c r="X14" s="7"/>
      <c r="Y14" s="7"/>
      <c r="Z14" s="7"/>
    </row>
    <row r="15" spans="2:27 16384:16384" ht="15">
      <c r="G15" s="245"/>
      <c r="H15" s="258" t="s">
        <v>33</v>
      </c>
      <c r="I15" s="257"/>
      <c r="J15" s="264">
        <v>5000</v>
      </c>
      <c r="K15" s="265">
        <f>J15*$J$9</f>
        <v>1500</v>
      </c>
      <c r="L15" s="248"/>
      <c r="M15" s="257"/>
      <c r="Q15" s="698"/>
      <c r="R15" s="701"/>
      <c r="V15" s="8"/>
      <c r="W15" s="8"/>
      <c r="X15" s="8"/>
      <c r="Y15" s="8"/>
      <c r="Z15" s="8"/>
      <c r="AA15" s="9"/>
    </row>
    <row r="16" spans="2:27 16384:16384" ht="41.45" customHeight="1">
      <c r="G16" s="245"/>
      <c r="H16" s="758" t="s">
        <v>660</v>
      </c>
      <c r="I16" s="758"/>
      <c r="J16" s="264">
        <v>1500</v>
      </c>
      <c r="K16" s="265">
        <f t="shared" ref="K16" si="0">J16*$J$9</f>
        <v>450</v>
      </c>
      <c r="L16" s="248"/>
      <c r="M16" s="257"/>
      <c r="Q16" s="698"/>
      <c r="R16" s="701"/>
      <c r="V16" s="7"/>
      <c r="W16" s="7"/>
      <c r="X16" s="7"/>
      <c r="Y16" s="7"/>
      <c r="Z16" s="7"/>
    </row>
    <row r="17" spans="7:23" ht="15">
      <c r="G17" s="245"/>
      <c r="H17" s="254" t="s">
        <v>40</v>
      </c>
      <c r="I17" s="262"/>
      <c r="J17" s="262"/>
      <c r="K17" s="266">
        <f>SUM(K13:K16)</f>
        <v>16901.639253401467</v>
      </c>
      <c r="L17" s="248"/>
      <c r="M17" s="257"/>
      <c r="Q17" s="698"/>
      <c r="R17" s="701"/>
      <c r="V17" s="6"/>
    </row>
    <row r="18" spans="7:23" ht="15.75" thickBot="1">
      <c r="G18" s="245"/>
      <c r="H18" s="267" t="s">
        <v>43</v>
      </c>
      <c r="I18" s="268"/>
      <c r="J18" s="269">
        <f>[4]Summary!$D$51</f>
        <v>0.12</v>
      </c>
      <c r="K18" s="270">
        <f>K17*J18</f>
        <v>2028.1967104081759</v>
      </c>
      <c r="L18" s="248"/>
      <c r="M18" s="257"/>
      <c r="V18" s="6"/>
    </row>
    <row r="19" spans="7:23" ht="15.75" thickTop="1">
      <c r="G19" s="245"/>
      <c r="H19" s="258" t="s">
        <v>46</v>
      </c>
      <c r="I19" s="258"/>
      <c r="J19" s="258"/>
      <c r="K19" s="271">
        <f>SUM(K17:K18)</f>
        <v>18929.835963809644</v>
      </c>
      <c r="L19" s="248"/>
      <c r="M19" s="257"/>
      <c r="P19" s="768"/>
      <c r="Q19" s="768"/>
      <c r="R19" s="768"/>
      <c r="S19" s="768"/>
      <c r="T19" s="769"/>
      <c r="U19" s="769"/>
      <c r="V19" s="10"/>
      <c r="W19" s="11"/>
    </row>
    <row r="20" spans="7:23" ht="15">
      <c r="G20" s="245"/>
      <c r="H20" s="258" t="s">
        <v>48</v>
      </c>
      <c r="I20" s="258"/>
      <c r="J20" s="259">
        <f>'Fall 2018'!BQ23</f>
        <v>2.3531493276716206E-2</v>
      </c>
      <c r="K20" s="271">
        <f>K19+(K19*J20)</f>
        <v>19375.283271521374</v>
      </c>
      <c r="L20" s="248"/>
      <c r="M20" s="257"/>
      <c r="P20" s="688"/>
      <c r="Q20" s="688"/>
      <c r="R20" s="688"/>
      <c r="S20" s="13"/>
      <c r="T20" s="688"/>
      <c r="U20" s="14"/>
      <c r="V20" s="10"/>
      <c r="W20" s="11"/>
    </row>
    <row r="21" spans="7:23" ht="15.75" thickBot="1">
      <c r="G21" s="245"/>
      <c r="H21" s="706" t="s">
        <v>663</v>
      </c>
      <c r="I21" s="706"/>
      <c r="J21" s="707">
        <v>6.3E-3</v>
      </c>
      <c r="K21" s="708">
        <f>K9*(J20+1)*J21</f>
        <v>79.599677040206998</v>
      </c>
      <c r="L21" s="248"/>
      <c r="M21" s="257"/>
      <c r="P21" s="705"/>
      <c r="Q21" s="705"/>
      <c r="R21" s="705"/>
      <c r="S21" s="13"/>
      <c r="T21" s="705"/>
      <c r="U21" s="14"/>
      <c r="V21" s="10"/>
      <c r="W21" s="11"/>
    </row>
    <row r="22" spans="7:23" ht="16.5" thickTop="1" thickBot="1">
      <c r="G22" s="245"/>
      <c r="H22" s="258" t="s">
        <v>662</v>
      </c>
      <c r="I22" s="258"/>
      <c r="J22" s="259"/>
      <c r="K22" s="271">
        <f>K21+K20</f>
        <v>19454.882948561579</v>
      </c>
      <c r="L22" s="248"/>
      <c r="M22" s="257"/>
      <c r="P22" s="705"/>
      <c r="Q22" s="705"/>
      <c r="R22" s="705"/>
      <c r="S22" s="13"/>
      <c r="T22" s="705"/>
      <c r="U22" s="14"/>
      <c r="V22" s="10"/>
      <c r="W22" s="11"/>
    </row>
    <row r="23" spans="7:23" ht="15.75" thickBot="1">
      <c r="G23" s="245"/>
      <c r="H23" s="272" t="s">
        <v>49</v>
      </c>
      <c r="I23" s="257"/>
      <c r="J23" s="257"/>
      <c r="K23" s="273">
        <f>K22/12</f>
        <v>1621.2402457134649</v>
      </c>
      <c r="L23" s="248"/>
      <c r="M23" s="257"/>
      <c r="P23" s="688"/>
      <c r="Q23" s="688"/>
      <c r="R23" s="15"/>
      <c r="S23" s="16"/>
      <c r="T23" s="17"/>
      <c r="U23" s="17"/>
      <c r="V23" s="10"/>
      <c r="W23" s="11"/>
    </row>
    <row r="24" spans="7:23" ht="15.75" thickBot="1">
      <c r="G24" s="274"/>
      <c r="H24" s="275"/>
      <c r="I24" s="276"/>
      <c r="J24" s="276"/>
      <c r="K24" s="277"/>
      <c r="L24" s="278"/>
      <c r="M24" s="257"/>
      <c r="P24" s="688"/>
      <c r="Q24" s="688"/>
      <c r="R24" s="15"/>
      <c r="S24" s="16"/>
      <c r="T24" s="17"/>
      <c r="U24" s="17"/>
      <c r="V24" s="10"/>
      <c r="W24" s="11"/>
    </row>
    <row r="25" spans="7:23" ht="15">
      <c r="M25" s="257"/>
      <c r="P25" s="688"/>
      <c r="Q25" s="688"/>
      <c r="R25" s="15"/>
      <c r="S25" s="17"/>
      <c r="T25" s="17"/>
      <c r="U25" s="17"/>
      <c r="V25" s="11"/>
      <c r="W25" s="11"/>
    </row>
    <row r="26" spans="7:23" ht="15">
      <c r="M26" s="257"/>
      <c r="P26" s="688"/>
      <c r="Q26" s="688"/>
      <c r="R26" s="15"/>
      <c r="S26" s="17"/>
      <c r="T26" s="17"/>
      <c r="U26" s="17"/>
      <c r="V26" s="11"/>
      <c r="W26" s="11"/>
    </row>
    <row r="27" spans="7:23" ht="15">
      <c r="M27" s="257"/>
      <c r="P27" s="688"/>
      <c r="Q27" s="688"/>
      <c r="R27" s="15"/>
      <c r="S27" s="17"/>
      <c r="T27" s="17"/>
      <c r="U27" s="17"/>
      <c r="V27" s="11"/>
      <c r="W27" s="11"/>
    </row>
    <row r="28" spans="7:23" ht="15">
      <c r="M28" s="257"/>
      <c r="O28" s="18"/>
      <c r="P28" s="688"/>
      <c r="Q28" s="688"/>
      <c r="R28" s="19"/>
      <c r="S28" s="17"/>
      <c r="T28" s="17"/>
      <c r="U28" s="17"/>
      <c r="V28" s="11"/>
      <c r="W28" s="11"/>
    </row>
    <row r="29" spans="7:23" ht="15">
      <c r="O29" s="21"/>
      <c r="P29" s="22"/>
      <c r="Q29" s="22"/>
      <c r="R29" s="22"/>
      <c r="S29" s="17"/>
      <c r="T29" s="17"/>
      <c r="U29" s="17"/>
      <c r="V29" s="11"/>
      <c r="W29" s="11"/>
    </row>
    <row r="30" spans="7:23" ht="15">
      <c r="O30" s="21"/>
      <c r="P30" s="22"/>
      <c r="Q30" s="22"/>
      <c r="R30" s="22"/>
      <c r="S30" s="17"/>
      <c r="T30" s="17"/>
      <c r="U30" s="17"/>
      <c r="V30" s="11"/>
      <c r="W30" s="11"/>
    </row>
    <row r="31" spans="7:23" ht="15">
      <c r="O31" s="21"/>
      <c r="P31" s="22"/>
      <c r="Q31" s="22"/>
      <c r="R31" s="22"/>
      <c r="S31" s="17"/>
      <c r="T31" s="17"/>
      <c r="U31" s="17"/>
      <c r="V31" s="11"/>
      <c r="W31" s="11"/>
    </row>
  </sheetData>
  <mergeCells count="6">
    <mergeCell ref="G1:L1"/>
    <mergeCell ref="I2:J2"/>
    <mergeCell ref="B5:E10"/>
    <mergeCell ref="P19:S19"/>
    <mergeCell ref="T19:U19"/>
    <mergeCell ref="H16:I16"/>
  </mergeCells>
  <pageMargins left="0.7" right="0.7" top="0.75" bottom="0.75" header="0.3" footer="0.3"/>
  <pageSetup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09"/>
  <sheetViews>
    <sheetView zoomScale="80" zoomScaleNormal="80" zoomScaleSheetLayoutView="85" workbookViewId="0">
      <selection activeCell="O30" sqref="O30"/>
    </sheetView>
  </sheetViews>
  <sheetFormatPr defaultColWidth="10.6640625" defaultRowHeight="15"/>
  <cols>
    <col min="1" max="2" width="2.83203125" style="394" customWidth="1"/>
    <col min="3" max="3" width="24" style="394" customWidth="1"/>
    <col min="4" max="4" width="15.33203125" style="394" customWidth="1"/>
    <col min="5" max="5" width="15.6640625" style="394" customWidth="1"/>
    <col min="6" max="6" width="19.6640625" style="394" customWidth="1"/>
    <col min="7" max="7" width="3.33203125" style="394" customWidth="1"/>
    <col min="8" max="8" width="4.1640625" style="394" customWidth="1"/>
    <col min="9" max="10" width="20.6640625" style="394" bestFit="1" customWidth="1"/>
    <col min="11" max="11" width="12.1640625" style="394" customWidth="1"/>
    <col min="12" max="12" width="13.5" style="394" customWidth="1"/>
    <col min="13" max="13" width="14.6640625" style="394" customWidth="1"/>
    <col min="14" max="15" width="15.1640625" style="394" customWidth="1"/>
    <col min="16" max="16" width="4.5" style="394" customWidth="1"/>
    <col min="17" max="17" width="27" style="394" bestFit="1" customWidth="1"/>
    <col min="18" max="18" width="16.33203125" style="394" hidden="1" customWidth="1"/>
    <col min="19" max="19" width="14.6640625" style="394" customWidth="1"/>
    <col min="20" max="20" width="57.83203125" style="394" bestFit="1" customWidth="1"/>
    <col min="21" max="16384" width="10.6640625" style="394"/>
  </cols>
  <sheetData>
    <row r="1" spans="2:20" ht="15.75" thickBot="1"/>
    <row r="2" spans="2:20" ht="19.5" thickBot="1">
      <c r="B2" s="785" t="s">
        <v>143</v>
      </c>
      <c r="C2" s="786"/>
      <c r="D2" s="786"/>
      <c r="E2" s="786"/>
      <c r="F2" s="786"/>
      <c r="G2" s="787"/>
      <c r="I2" s="432" t="s">
        <v>55</v>
      </c>
      <c r="J2" s="433"/>
      <c r="K2" s="433"/>
      <c r="L2" s="788" t="s">
        <v>136</v>
      </c>
      <c r="M2" s="789"/>
      <c r="N2" s="423"/>
      <c r="O2" s="423"/>
      <c r="Q2" s="780" t="s">
        <v>58</v>
      </c>
      <c r="R2" s="781"/>
      <c r="S2" s="781"/>
      <c r="T2" s="782"/>
    </row>
    <row r="3" spans="2:20" ht="15.75" thickBot="1">
      <c r="B3" s="332"/>
      <c r="C3" s="395"/>
      <c r="D3" s="783" t="s">
        <v>10</v>
      </c>
      <c r="E3" s="783"/>
      <c r="F3" s="395"/>
      <c r="G3" s="333"/>
      <c r="I3" s="396" t="s">
        <v>5</v>
      </c>
      <c r="J3" s="396" t="s">
        <v>106</v>
      </c>
      <c r="K3" s="397" t="s">
        <v>59</v>
      </c>
      <c r="L3" s="398" t="s">
        <v>107</v>
      </c>
      <c r="M3" s="399" t="s">
        <v>108</v>
      </c>
      <c r="N3" s="423"/>
      <c r="O3" s="423"/>
      <c r="Q3" s="400"/>
      <c r="R3" s="336" t="s">
        <v>62</v>
      </c>
      <c r="S3" s="336" t="s">
        <v>63</v>
      </c>
      <c r="T3" s="337" t="s">
        <v>64</v>
      </c>
    </row>
    <row r="4" spans="2:20">
      <c r="B4" s="338"/>
      <c r="C4" s="401"/>
      <c r="D4" s="402" t="s">
        <v>11</v>
      </c>
      <c r="E4" s="402" t="s">
        <v>12</v>
      </c>
      <c r="F4" s="402" t="s">
        <v>13</v>
      </c>
      <c r="G4" s="339"/>
      <c r="I4" s="403" t="s">
        <v>10</v>
      </c>
      <c r="J4" s="404">
        <v>0.5</v>
      </c>
      <c r="K4" s="405">
        <f>E9</f>
        <v>0.65</v>
      </c>
      <c r="L4" s="406">
        <f>F25</f>
        <v>42328.68847837772</v>
      </c>
      <c r="M4" s="407">
        <f>F26</f>
        <v>3527.3907065314766</v>
      </c>
      <c r="N4" s="434"/>
      <c r="O4" s="434"/>
      <c r="Q4" s="361" t="s">
        <v>66</v>
      </c>
      <c r="R4" s="65"/>
      <c r="S4" s="65"/>
      <c r="T4" s="60"/>
    </row>
    <row r="5" spans="2:20">
      <c r="B5" s="338"/>
      <c r="C5" s="353" t="s">
        <v>15</v>
      </c>
      <c r="D5" s="354">
        <f>$S$5</f>
        <v>59445.949894732272</v>
      </c>
      <c r="E5" s="355">
        <f>K16</f>
        <v>0.1</v>
      </c>
      <c r="F5" s="354">
        <f>D5*E5</f>
        <v>5944.5949894732275</v>
      </c>
      <c r="G5" s="339"/>
      <c r="I5" s="408" t="s">
        <v>14</v>
      </c>
      <c r="J5" s="409">
        <v>1</v>
      </c>
      <c r="K5" s="410">
        <f>E35</f>
        <v>1.22</v>
      </c>
      <c r="L5" s="406">
        <f>F51</f>
        <v>70321.680779925111</v>
      </c>
      <c r="M5" s="407">
        <f>F52</f>
        <v>5860.1400649937596</v>
      </c>
      <c r="N5" s="434"/>
      <c r="O5" s="434"/>
      <c r="Q5" s="57" t="s">
        <v>67</v>
      </c>
      <c r="R5" s="181">
        <v>56793.393227366978</v>
      </c>
      <c r="S5" s="59">
        <v>59445.949894732272</v>
      </c>
      <c r="T5" s="60" t="s">
        <v>68</v>
      </c>
    </row>
    <row r="6" spans="2:20">
      <c r="B6" s="338"/>
      <c r="C6" s="353" t="s">
        <v>19</v>
      </c>
      <c r="D6" s="356">
        <f>$S$6</f>
        <v>36813</v>
      </c>
      <c r="E6" s="355">
        <f>L16</f>
        <v>0.5</v>
      </c>
      <c r="F6" s="354">
        <f>D6*E6</f>
        <v>18406.5</v>
      </c>
      <c r="G6" s="339"/>
      <c r="I6" s="408" t="s">
        <v>16</v>
      </c>
      <c r="J6" s="409">
        <v>1.5</v>
      </c>
      <c r="K6" s="410">
        <f>E61</f>
        <v>1.83</v>
      </c>
      <c r="L6" s="406">
        <f>F77</f>
        <v>99973.978770102025</v>
      </c>
      <c r="M6" s="407">
        <f>F78</f>
        <v>8331.1648975085027</v>
      </c>
      <c r="N6" s="434"/>
      <c r="O6" s="434"/>
      <c r="Q6" s="57" t="s">
        <v>69</v>
      </c>
      <c r="R6" s="59">
        <v>37833.138338126235</v>
      </c>
      <c r="S6" s="61">
        <v>36813</v>
      </c>
      <c r="T6" s="62" t="s">
        <v>137</v>
      </c>
    </row>
    <row r="7" spans="2:20">
      <c r="B7" s="338"/>
      <c r="C7" s="353" t="s">
        <v>21</v>
      </c>
      <c r="D7" s="354">
        <f>$S$7</f>
        <v>31960.232260837322</v>
      </c>
      <c r="E7" s="355">
        <f>M16</f>
        <v>0.05</v>
      </c>
      <c r="F7" s="354">
        <f>D7*E7</f>
        <v>1598.0116130418662</v>
      </c>
      <c r="G7" s="339"/>
      <c r="I7" s="408" t="s">
        <v>18</v>
      </c>
      <c r="J7" s="409">
        <v>2</v>
      </c>
      <c r="K7" s="410">
        <f>E87</f>
        <v>2.4699999999999998</v>
      </c>
      <c r="L7" s="406">
        <f>F103</f>
        <v>132442.91016376455</v>
      </c>
      <c r="M7" s="407">
        <f>F104</f>
        <v>11036.909180313713</v>
      </c>
      <c r="N7" s="434"/>
      <c r="O7" s="434"/>
      <c r="Q7" s="57" t="s">
        <v>21</v>
      </c>
      <c r="R7" s="59">
        <v>26289.355450236966</v>
      </c>
      <c r="S7" s="59">
        <v>31960.232260837322</v>
      </c>
      <c r="T7" s="60" t="s">
        <v>68</v>
      </c>
    </row>
    <row r="8" spans="2:20">
      <c r="B8" s="338"/>
      <c r="C8" s="353"/>
      <c r="D8" s="364"/>
      <c r="E8" s="365"/>
      <c r="F8" s="364"/>
      <c r="G8" s="339"/>
      <c r="I8" s="408" t="s">
        <v>20</v>
      </c>
      <c r="J8" s="409">
        <v>2.5</v>
      </c>
      <c r="K8" s="410">
        <f>E113</f>
        <v>3.13</v>
      </c>
      <c r="L8" s="406">
        <f>F129</f>
        <v>166370.35605654726</v>
      </c>
      <c r="M8" s="407">
        <f>F130</f>
        <v>13864.196338045605</v>
      </c>
      <c r="N8" s="434"/>
      <c r="O8" s="434"/>
      <c r="Q8" s="361"/>
      <c r="R8" s="411"/>
      <c r="S8" s="65"/>
      <c r="T8" s="60"/>
    </row>
    <row r="9" spans="2:20">
      <c r="B9" s="338"/>
      <c r="C9" s="366" t="s">
        <v>24</v>
      </c>
      <c r="D9" s="366"/>
      <c r="E9" s="367">
        <f>SUM(E5:E7)</f>
        <v>0.65</v>
      </c>
      <c r="F9" s="368">
        <f>SUM(F5:F7)</f>
        <v>25949.10660251509</v>
      </c>
      <c r="G9" s="339"/>
      <c r="I9" s="408" t="s">
        <v>22</v>
      </c>
      <c r="J9" s="409">
        <v>3</v>
      </c>
      <c r="K9" s="410">
        <f>E139</f>
        <v>3.73</v>
      </c>
      <c r="L9" s="406">
        <f>F155</f>
        <v>196551.12010677491</v>
      </c>
      <c r="M9" s="407">
        <f>F156</f>
        <v>16379.260008897909</v>
      </c>
      <c r="N9" s="434"/>
      <c r="O9" s="434"/>
      <c r="Q9" s="361" t="s">
        <v>71</v>
      </c>
      <c r="R9" s="65"/>
      <c r="S9" s="65"/>
      <c r="T9" s="60"/>
    </row>
    <row r="10" spans="2:20">
      <c r="B10" s="338"/>
      <c r="C10" s="369"/>
      <c r="D10" s="369"/>
      <c r="E10" s="369"/>
      <c r="F10" s="369"/>
      <c r="G10" s="339"/>
      <c r="I10" s="412" t="s">
        <v>23</v>
      </c>
      <c r="J10" s="413">
        <v>3.5</v>
      </c>
      <c r="K10" s="414">
        <f>E165</f>
        <v>4.33</v>
      </c>
      <c r="L10" s="406">
        <f>F181</f>
        <v>226731.88415700255</v>
      </c>
      <c r="M10" s="407">
        <f>F182</f>
        <v>18894.323679750214</v>
      </c>
      <c r="N10" s="434"/>
      <c r="O10" s="434"/>
      <c r="Q10" s="57" t="s">
        <v>138</v>
      </c>
      <c r="R10" s="411" t="s">
        <v>139</v>
      </c>
      <c r="S10" s="59">
        <v>10000</v>
      </c>
      <c r="T10" s="60" t="s">
        <v>74</v>
      </c>
    </row>
    <row r="11" spans="2:20" ht="15.75" thickBot="1">
      <c r="B11" s="338"/>
      <c r="C11" s="370" t="s">
        <v>27</v>
      </c>
      <c r="D11" s="369"/>
      <c r="E11" s="371">
        <v>0.21120948717799651</v>
      </c>
      <c r="F11" s="372">
        <f>F9*E11</f>
        <v>5480.6974982443753</v>
      </c>
      <c r="G11" s="339"/>
      <c r="I11" s="415" t="s">
        <v>25</v>
      </c>
      <c r="J11" s="416">
        <v>4</v>
      </c>
      <c r="K11" s="417">
        <f>E191</f>
        <v>4.9300000000000006</v>
      </c>
      <c r="L11" s="418">
        <f>F207</f>
        <v>256598.21737982749</v>
      </c>
      <c r="M11" s="419">
        <f>F208</f>
        <v>21383.18478165229</v>
      </c>
      <c r="N11" s="434"/>
      <c r="O11" s="434"/>
      <c r="Q11" s="57" t="s">
        <v>140</v>
      </c>
      <c r="R11" s="59">
        <v>8417.2157941161204</v>
      </c>
      <c r="S11" s="181">
        <v>4000</v>
      </c>
      <c r="T11" s="60" t="s">
        <v>74</v>
      </c>
    </row>
    <row r="12" spans="2:20">
      <c r="B12" s="338"/>
      <c r="C12" s="369"/>
      <c r="D12" s="369"/>
      <c r="E12" s="369"/>
      <c r="F12" s="373"/>
      <c r="G12" s="339"/>
      <c r="Q12" s="57" t="s">
        <v>35</v>
      </c>
      <c r="R12" s="59">
        <v>230.94484512011624</v>
      </c>
      <c r="S12" s="59">
        <v>400</v>
      </c>
      <c r="T12" s="60" t="s">
        <v>74</v>
      </c>
    </row>
    <row r="13" spans="2:20" ht="15.75" thickBot="1">
      <c r="B13" s="338"/>
      <c r="C13" s="366" t="s">
        <v>30</v>
      </c>
      <c r="D13" s="374"/>
      <c r="E13" s="374"/>
      <c r="F13" s="375">
        <f>F9+F11</f>
        <v>31429.804100759466</v>
      </c>
      <c r="G13" s="339"/>
      <c r="Q13" s="57" t="s">
        <v>120</v>
      </c>
      <c r="R13" s="181">
        <v>6.2782130441550352</v>
      </c>
      <c r="S13" s="181">
        <v>110</v>
      </c>
      <c r="T13" s="60" t="s">
        <v>74</v>
      </c>
    </row>
    <row r="14" spans="2:20" ht="15.75" thickBot="1">
      <c r="B14" s="338"/>
      <c r="C14" s="353"/>
      <c r="D14" s="369"/>
      <c r="E14" s="369"/>
      <c r="F14" s="372"/>
      <c r="G14" s="339"/>
      <c r="I14" s="790" t="s">
        <v>91</v>
      </c>
      <c r="J14" s="791"/>
      <c r="K14" s="791"/>
      <c r="L14" s="791"/>
      <c r="M14" s="791"/>
      <c r="N14" s="792"/>
      <c r="O14" s="420"/>
      <c r="Q14" s="57" t="s">
        <v>34</v>
      </c>
      <c r="R14" s="181">
        <v>687.43838530586834</v>
      </c>
      <c r="S14" s="59">
        <v>200</v>
      </c>
      <c r="T14" s="60" t="s">
        <v>74</v>
      </c>
    </row>
    <row r="15" spans="2:20" ht="15.75" thickBot="1">
      <c r="B15" s="338"/>
      <c r="C15" s="370" t="s">
        <v>138</v>
      </c>
      <c r="D15" s="369"/>
      <c r="E15" s="369"/>
      <c r="F15" s="380">
        <f>$S$10</f>
        <v>10000</v>
      </c>
      <c r="G15" s="339"/>
      <c r="I15" s="396" t="s">
        <v>5</v>
      </c>
      <c r="J15" s="396" t="s">
        <v>106</v>
      </c>
      <c r="K15" s="421" t="s">
        <v>50</v>
      </c>
      <c r="L15" s="421" t="s">
        <v>52</v>
      </c>
      <c r="M15" s="421" t="s">
        <v>85</v>
      </c>
      <c r="N15" s="422" t="s">
        <v>86</v>
      </c>
      <c r="O15" s="423"/>
      <c r="Q15" s="57" t="s">
        <v>76</v>
      </c>
      <c r="R15" s="181">
        <v>337.10372023037411</v>
      </c>
      <c r="S15" s="59">
        <v>500</v>
      </c>
      <c r="T15" s="60" t="s">
        <v>74</v>
      </c>
    </row>
    <row r="16" spans="2:20">
      <c r="B16" s="338"/>
      <c r="C16" s="370" t="s">
        <v>33</v>
      </c>
      <c r="D16" s="369"/>
      <c r="E16" s="377">
        <f>$S$11</f>
        <v>4000</v>
      </c>
      <c r="F16" s="378">
        <f>E16*E9</f>
        <v>2600</v>
      </c>
      <c r="G16" s="339"/>
      <c r="I16" s="403" t="s">
        <v>10</v>
      </c>
      <c r="J16" s="404">
        <v>0.5</v>
      </c>
      <c r="K16" s="424">
        <v>0.1</v>
      </c>
      <c r="L16" s="424">
        <v>0.5</v>
      </c>
      <c r="M16" s="424">
        <v>0.05</v>
      </c>
      <c r="N16" s="425">
        <f>SUM(K16:M16)</f>
        <v>0.65</v>
      </c>
      <c r="O16" s="426"/>
      <c r="Q16" s="57" t="s">
        <v>77</v>
      </c>
      <c r="R16" s="81">
        <v>0.13</v>
      </c>
      <c r="S16" s="82">
        <v>0.12</v>
      </c>
      <c r="T16" s="60" t="s">
        <v>78</v>
      </c>
    </row>
    <row r="17" spans="2:20">
      <c r="B17" s="338"/>
      <c r="C17" s="370" t="s">
        <v>35</v>
      </c>
      <c r="D17" s="369"/>
      <c r="E17" s="377">
        <f>$S$12</f>
        <v>400</v>
      </c>
      <c r="F17" s="378">
        <f>E17*E9</f>
        <v>260</v>
      </c>
      <c r="G17" s="339"/>
      <c r="I17" s="408" t="s">
        <v>14</v>
      </c>
      <c r="J17" s="409">
        <v>1</v>
      </c>
      <c r="K17" s="427">
        <v>0.15</v>
      </c>
      <c r="L17" s="427">
        <v>1</v>
      </c>
      <c r="M17" s="427">
        <v>7.0000000000000007E-2</v>
      </c>
      <c r="N17" s="428">
        <f t="shared" ref="N17:N23" si="0">SUM(K17:M17)</f>
        <v>1.22</v>
      </c>
      <c r="O17" s="426"/>
      <c r="Q17" s="57" t="s">
        <v>27</v>
      </c>
      <c r="R17" s="83">
        <v>0.22700000000000001</v>
      </c>
      <c r="S17" s="82">
        <v>0.21120948717799651</v>
      </c>
      <c r="T17" s="60" t="s">
        <v>68</v>
      </c>
    </row>
    <row r="18" spans="2:20" ht="15.75" thickBot="1">
      <c r="B18" s="338"/>
      <c r="C18" s="370" t="s">
        <v>120</v>
      </c>
      <c r="D18" s="369"/>
      <c r="E18" s="377">
        <f>$S$13</f>
        <v>110</v>
      </c>
      <c r="F18" s="378">
        <f>E18*E9</f>
        <v>71.5</v>
      </c>
      <c r="G18" s="339"/>
      <c r="I18" s="408" t="s">
        <v>16</v>
      </c>
      <c r="J18" s="409">
        <v>1.5</v>
      </c>
      <c r="K18" s="427">
        <v>0.2</v>
      </c>
      <c r="L18" s="427">
        <v>1.5</v>
      </c>
      <c r="M18" s="427">
        <v>0.13</v>
      </c>
      <c r="N18" s="428">
        <f t="shared" si="0"/>
        <v>1.83</v>
      </c>
      <c r="O18" s="426"/>
      <c r="Q18" s="203" t="s">
        <v>82</v>
      </c>
      <c r="R18" s="204">
        <f>[5]CAF!$BC$27</f>
        <v>5.4121725731895332E-2</v>
      </c>
      <c r="S18" s="204">
        <f>R18</f>
        <v>5.4121725731895332E-2</v>
      </c>
      <c r="T18" s="205" t="s">
        <v>83</v>
      </c>
    </row>
    <row r="19" spans="2:20">
      <c r="B19" s="338"/>
      <c r="C19" s="370" t="s">
        <v>34</v>
      </c>
      <c r="D19" s="369"/>
      <c r="E19" s="377">
        <f>$S$14</f>
        <v>200</v>
      </c>
      <c r="F19" s="378">
        <f>E19*E9</f>
        <v>130</v>
      </c>
      <c r="G19" s="339"/>
      <c r="I19" s="408" t="s">
        <v>18</v>
      </c>
      <c r="J19" s="409">
        <v>2</v>
      </c>
      <c r="K19" s="427">
        <v>0.3</v>
      </c>
      <c r="L19" s="427">
        <v>2</v>
      </c>
      <c r="M19" s="427">
        <v>0.17</v>
      </c>
      <c r="N19" s="428">
        <f t="shared" si="0"/>
        <v>2.4699999999999998</v>
      </c>
      <c r="O19" s="426"/>
    </row>
    <row r="20" spans="2:20">
      <c r="B20" s="338"/>
      <c r="C20" s="370" t="s">
        <v>37</v>
      </c>
      <c r="D20" s="369"/>
      <c r="E20" s="377">
        <f>$S$15</f>
        <v>500</v>
      </c>
      <c r="F20" s="378">
        <f>E20*E9</f>
        <v>325</v>
      </c>
      <c r="G20" s="339"/>
      <c r="I20" s="408" t="s">
        <v>20</v>
      </c>
      <c r="J20" s="409">
        <v>2.5</v>
      </c>
      <c r="K20" s="427">
        <v>0.42</v>
      </c>
      <c r="L20" s="427">
        <v>2.5</v>
      </c>
      <c r="M20" s="427">
        <v>0.21</v>
      </c>
      <c r="N20" s="428">
        <f t="shared" si="0"/>
        <v>3.13</v>
      </c>
      <c r="O20" s="426"/>
    </row>
    <row r="21" spans="2:20">
      <c r="B21" s="338"/>
      <c r="C21" s="366" t="s">
        <v>40</v>
      </c>
      <c r="D21" s="374"/>
      <c r="E21" s="374"/>
      <c r="F21" s="381">
        <f>SUM(F13:F20)</f>
        <v>44816.304100759466</v>
      </c>
      <c r="G21" s="339"/>
      <c r="I21" s="408" t="s">
        <v>22</v>
      </c>
      <c r="J21" s="409">
        <v>3</v>
      </c>
      <c r="K21" s="427">
        <v>0.5</v>
      </c>
      <c r="L21" s="427">
        <v>3</v>
      </c>
      <c r="M21" s="427">
        <v>0.23</v>
      </c>
      <c r="N21" s="428">
        <f t="shared" si="0"/>
        <v>3.73</v>
      </c>
      <c r="O21" s="426"/>
      <c r="P21" s="420"/>
    </row>
    <row r="22" spans="2:20" ht="15.75" thickBot="1">
      <c r="B22" s="338"/>
      <c r="C22" s="382" t="s">
        <v>43</v>
      </c>
      <c r="D22" s="383"/>
      <c r="E22" s="384">
        <v>0.12</v>
      </c>
      <c r="F22" s="385">
        <f>F21*E22</f>
        <v>5377.9564920911353</v>
      </c>
      <c r="G22" s="339"/>
      <c r="I22" s="412" t="s">
        <v>23</v>
      </c>
      <c r="J22" s="409">
        <v>3.5</v>
      </c>
      <c r="K22" s="427">
        <v>0.57999999999999996</v>
      </c>
      <c r="L22" s="427">
        <v>3.5</v>
      </c>
      <c r="M22" s="427">
        <v>0.25</v>
      </c>
      <c r="N22" s="428">
        <f t="shared" si="0"/>
        <v>4.33</v>
      </c>
      <c r="O22" s="426"/>
      <c r="P22" s="423"/>
    </row>
    <row r="23" spans="2:20" ht="16.5" thickTop="1" thickBot="1">
      <c r="B23" s="338"/>
      <c r="C23" s="370" t="s">
        <v>46</v>
      </c>
      <c r="D23" s="370"/>
      <c r="E23" s="370"/>
      <c r="F23" s="380">
        <f>SUM(F21:F22)</f>
        <v>50194.260592850602</v>
      </c>
      <c r="G23" s="339"/>
      <c r="I23" s="415" t="s">
        <v>25</v>
      </c>
      <c r="J23" s="416">
        <v>4</v>
      </c>
      <c r="K23" s="429">
        <v>0.65</v>
      </c>
      <c r="L23" s="429">
        <v>4</v>
      </c>
      <c r="M23" s="429">
        <v>0.28000000000000003</v>
      </c>
      <c r="N23" s="430">
        <f t="shared" si="0"/>
        <v>4.9300000000000006</v>
      </c>
      <c r="O23" s="426"/>
    </row>
    <row r="24" spans="2:20">
      <c r="B24" s="338"/>
      <c r="C24" s="370" t="s">
        <v>48</v>
      </c>
      <c r="D24" s="369"/>
      <c r="E24" s="371">
        <f>[5]CAF!$BC$27</f>
        <v>5.4121725731895332E-2</v>
      </c>
      <c r="F24" s="380">
        <f>F23+(F23*E24)</f>
        <v>52910.860597972147</v>
      </c>
      <c r="G24" s="339"/>
    </row>
    <row r="25" spans="2:20" ht="15.75" thickBot="1">
      <c r="B25" s="338"/>
      <c r="C25" s="376" t="s">
        <v>92</v>
      </c>
      <c r="D25" s="369"/>
      <c r="E25" s="371"/>
      <c r="F25" s="386">
        <f>F24*0.8</f>
        <v>42328.68847837772</v>
      </c>
      <c r="G25" s="339"/>
    </row>
    <row r="26" spans="2:20" ht="15.75" thickBot="1">
      <c r="B26" s="338"/>
      <c r="C26" s="376" t="s">
        <v>53</v>
      </c>
      <c r="D26" s="369"/>
      <c r="E26" s="369"/>
      <c r="F26" s="387">
        <f>F25/12</f>
        <v>3527.3907065314766</v>
      </c>
      <c r="G26" s="339"/>
    </row>
    <row r="27" spans="2:20" ht="7.5" customHeight="1" thickBot="1">
      <c r="B27" s="388"/>
      <c r="C27" s="389"/>
      <c r="D27" s="390"/>
      <c r="E27" s="390"/>
      <c r="F27" s="391"/>
      <c r="G27" s="392"/>
    </row>
    <row r="28" spans="2:20" ht="15.75" thickBot="1">
      <c r="C28" s="784" t="s">
        <v>141</v>
      </c>
      <c r="D28" s="784"/>
      <c r="E28" s="784"/>
      <c r="F28" s="784"/>
    </row>
    <row r="29" spans="2:20">
      <c r="B29" s="332"/>
      <c r="C29" s="395"/>
      <c r="D29" s="783" t="s">
        <v>14</v>
      </c>
      <c r="E29" s="783"/>
      <c r="F29" s="395"/>
      <c r="G29" s="333"/>
    </row>
    <row r="30" spans="2:20">
      <c r="B30" s="338"/>
      <c r="C30" s="401"/>
      <c r="D30" s="402" t="s">
        <v>11</v>
      </c>
      <c r="E30" s="402" t="s">
        <v>12</v>
      </c>
      <c r="F30" s="402" t="s">
        <v>13</v>
      </c>
      <c r="G30" s="339"/>
    </row>
    <row r="31" spans="2:20">
      <c r="B31" s="338"/>
      <c r="C31" s="353" t="s">
        <v>15</v>
      </c>
      <c r="D31" s="354">
        <f>$S$5</f>
        <v>59445.949894732272</v>
      </c>
      <c r="E31" s="355">
        <f>K17</f>
        <v>0.15</v>
      </c>
      <c r="F31" s="354">
        <f>D31*E31</f>
        <v>8916.8924842098404</v>
      </c>
      <c r="G31" s="339"/>
    </row>
    <row r="32" spans="2:20">
      <c r="B32" s="338"/>
      <c r="C32" s="353" t="s">
        <v>19</v>
      </c>
      <c r="D32" s="356">
        <f>$S$6</f>
        <v>36813</v>
      </c>
      <c r="E32" s="355">
        <f>L17</f>
        <v>1</v>
      </c>
      <c r="F32" s="354">
        <f>D32*E32</f>
        <v>36813</v>
      </c>
      <c r="G32" s="339"/>
    </row>
    <row r="33" spans="2:11">
      <c r="B33" s="338"/>
      <c r="C33" s="353" t="s">
        <v>21</v>
      </c>
      <c r="D33" s="354">
        <f>$S$7</f>
        <v>31960.232260837322</v>
      </c>
      <c r="E33" s="355">
        <f>M17</f>
        <v>7.0000000000000007E-2</v>
      </c>
      <c r="F33" s="354">
        <f>D33*E33</f>
        <v>2237.2162582586129</v>
      </c>
      <c r="G33" s="339"/>
      <c r="I33" s="431"/>
      <c r="J33" s="431"/>
      <c r="K33" s="431"/>
    </row>
    <row r="34" spans="2:11">
      <c r="B34" s="338"/>
      <c r="C34" s="353"/>
      <c r="D34" s="364"/>
      <c r="E34" s="365"/>
      <c r="F34" s="364"/>
      <c r="G34" s="339"/>
    </row>
    <row r="35" spans="2:11">
      <c r="B35" s="338"/>
      <c r="C35" s="366" t="s">
        <v>24</v>
      </c>
      <c r="D35" s="366"/>
      <c r="E35" s="367">
        <f>SUM(E31:E33)</f>
        <v>1.22</v>
      </c>
      <c r="F35" s="368">
        <f>SUM(F31:F33)</f>
        <v>47967.108742468452</v>
      </c>
      <c r="G35" s="339"/>
    </row>
    <row r="36" spans="2:11">
      <c r="B36" s="338"/>
      <c r="C36" s="369"/>
      <c r="D36" s="369"/>
      <c r="E36" s="369"/>
      <c r="F36" s="369"/>
      <c r="G36" s="339"/>
    </row>
    <row r="37" spans="2:11">
      <c r="B37" s="338"/>
      <c r="C37" s="370" t="s">
        <v>27</v>
      </c>
      <c r="D37" s="369"/>
      <c r="E37" s="371">
        <f>$E$11</f>
        <v>0.21120948717799651</v>
      </c>
      <c r="F37" s="372">
        <f>F35*E37</f>
        <v>10131.108438907955</v>
      </c>
      <c r="G37" s="339"/>
    </row>
    <row r="38" spans="2:11">
      <c r="B38" s="338"/>
      <c r="C38" s="369"/>
      <c r="D38" s="369"/>
      <c r="E38" s="369"/>
      <c r="F38" s="373"/>
      <c r="G38" s="339"/>
    </row>
    <row r="39" spans="2:11">
      <c r="B39" s="338"/>
      <c r="C39" s="366" t="s">
        <v>30</v>
      </c>
      <c r="D39" s="374"/>
      <c r="E39" s="374"/>
      <c r="F39" s="375">
        <f>F35+F37</f>
        <v>58098.217181376407</v>
      </c>
      <c r="G39" s="339"/>
    </row>
    <row r="40" spans="2:11">
      <c r="B40" s="338"/>
      <c r="C40" s="353"/>
      <c r="D40" s="369"/>
      <c r="E40" s="369"/>
      <c r="F40" s="372"/>
      <c r="G40" s="339"/>
    </row>
    <row r="41" spans="2:11">
      <c r="B41" s="338"/>
      <c r="C41" s="370" t="s">
        <v>138</v>
      </c>
      <c r="D41" s="369"/>
      <c r="E41" s="369"/>
      <c r="F41" s="378">
        <f>$F$15</f>
        <v>10000</v>
      </c>
      <c r="G41" s="339"/>
    </row>
    <row r="42" spans="2:11">
      <c r="B42" s="338"/>
      <c r="C42" s="370" t="s">
        <v>33</v>
      </c>
      <c r="D42" s="369"/>
      <c r="E42" s="377">
        <f>$S$11</f>
        <v>4000</v>
      </c>
      <c r="F42" s="378">
        <f>E42*E35</f>
        <v>4880</v>
      </c>
      <c r="G42" s="339"/>
    </row>
    <row r="43" spans="2:11">
      <c r="B43" s="338"/>
      <c r="C43" s="370" t="s">
        <v>35</v>
      </c>
      <c r="D43" s="369"/>
      <c r="E43" s="377">
        <f>$S$12</f>
        <v>400</v>
      </c>
      <c r="F43" s="378">
        <f>E43*E35</f>
        <v>488</v>
      </c>
      <c r="G43" s="339"/>
    </row>
    <row r="44" spans="2:11">
      <c r="B44" s="338"/>
      <c r="C44" s="370" t="s">
        <v>120</v>
      </c>
      <c r="D44" s="369"/>
      <c r="E44" s="377">
        <f>$S$13</f>
        <v>110</v>
      </c>
      <c r="F44" s="378">
        <f>E44*E35</f>
        <v>134.19999999999999</v>
      </c>
      <c r="G44" s="339"/>
    </row>
    <row r="45" spans="2:11">
      <c r="B45" s="338"/>
      <c r="C45" s="370" t="s">
        <v>34</v>
      </c>
      <c r="D45" s="369"/>
      <c r="E45" s="377">
        <f>$S$14</f>
        <v>200</v>
      </c>
      <c r="F45" s="378">
        <f>E45*E35</f>
        <v>244</v>
      </c>
      <c r="G45" s="339"/>
    </row>
    <row r="46" spans="2:11">
      <c r="B46" s="338"/>
      <c r="C46" s="370" t="s">
        <v>37</v>
      </c>
      <c r="D46" s="369"/>
      <c r="E46" s="377">
        <f>$S$15</f>
        <v>500</v>
      </c>
      <c r="F46" s="378">
        <f>E46*E35</f>
        <v>610</v>
      </c>
      <c r="G46" s="339"/>
    </row>
    <row r="47" spans="2:11">
      <c r="B47" s="338"/>
      <c r="C47" s="366" t="s">
        <v>40</v>
      </c>
      <c r="D47" s="374"/>
      <c r="E47" s="374"/>
      <c r="F47" s="381">
        <f>SUM(F39:F46)</f>
        <v>74454.417181376411</v>
      </c>
      <c r="G47" s="339"/>
    </row>
    <row r="48" spans="2:11" ht="15.75" thickBot="1">
      <c r="B48" s="338"/>
      <c r="C48" s="382" t="s">
        <v>43</v>
      </c>
      <c r="D48" s="383"/>
      <c r="E48" s="384">
        <f>$E$22</f>
        <v>0.12</v>
      </c>
      <c r="F48" s="385">
        <f>F47*E48</f>
        <v>8934.5300617651683</v>
      </c>
      <c r="G48" s="339"/>
    </row>
    <row r="49" spans="2:7" ht="15.75" thickTop="1">
      <c r="B49" s="338"/>
      <c r="C49" s="370" t="s">
        <v>46</v>
      </c>
      <c r="D49" s="370"/>
      <c r="E49" s="370"/>
      <c r="F49" s="380">
        <f>SUM(F47:F48)</f>
        <v>83388.947243141578</v>
      </c>
      <c r="G49" s="339"/>
    </row>
    <row r="50" spans="2:7">
      <c r="B50" s="338"/>
      <c r="C50" s="370" t="s">
        <v>48</v>
      </c>
      <c r="D50" s="369"/>
      <c r="E50" s="371">
        <f>[5]CAF!$BC$27</f>
        <v>5.4121725731895332E-2</v>
      </c>
      <c r="F50" s="380">
        <f>F49+(F49*E50)</f>
        <v>87902.100974906381</v>
      </c>
      <c r="G50" s="339"/>
    </row>
    <row r="51" spans="2:7" ht="15.75" thickBot="1">
      <c r="B51" s="338"/>
      <c r="C51" s="376" t="s">
        <v>92</v>
      </c>
      <c r="D51" s="369"/>
      <c r="E51" s="371"/>
      <c r="F51" s="386">
        <f>F50*0.8</f>
        <v>70321.680779925111</v>
      </c>
      <c r="G51" s="339"/>
    </row>
    <row r="52" spans="2:7" ht="15.75" thickBot="1">
      <c r="B52" s="338"/>
      <c r="C52" s="376" t="s">
        <v>53</v>
      </c>
      <c r="D52" s="369"/>
      <c r="E52" s="369"/>
      <c r="F52" s="387">
        <f>F51/12</f>
        <v>5860.1400649937596</v>
      </c>
      <c r="G52" s="339"/>
    </row>
    <row r="53" spans="2:7" ht="7.5" customHeight="1" thickBot="1">
      <c r="B53" s="388"/>
      <c r="C53" s="390"/>
      <c r="D53" s="390"/>
      <c r="E53" s="390"/>
      <c r="F53" s="390"/>
      <c r="G53" s="392"/>
    </row>
    <row r="54" spans="2:7" ht="15.75" thickBot="1"/>
    <row r="55" spans="2:7">
      <c r="B55" s="332"/>
      <c r="C55" s="395"/>
      <c r="D55" s="783" t="s">
        <v>16</v>
      </c>
      <c r="E55" s="783"/>
      <c r="F55" s="395"/>
      <c r="G55" s="333"/>
    </row>
    <row r="56" spans="2:7">
      <c r="B56" s="338"/>
      <c r="C56" s="401"/>
      <c r="D56" s="402" t="s">
        <v>11</v>
      </c>
      <c r="E56" s="402" t="s">
        <v>12</v>
      </c>
      <c r="F56" s="402" t="s">
        <v>13</v>
      </c>
      <c r="G56" s="339"/>
    </row>
    <row r="57" spans="2:7">
      <c r="B57" s="338"/>
      <c r="C57" s="353" t="s">
        <v>15</v>
      </c>
      <c r="D57" s="354">
        <f>$S$5</f>
        <v>59445.949894732272</v>
      </c>
      <c r="E57" s="355">
        <f>K18</f>
        <v>0.2</v>
      </c>
      <c r="F57" s="354">
        <f>D57*E57</f>
        <v>11889.189978946455</v>
      </c>
      <c r="G57" s="339"/>
    </row>
    <row r="58" spans="2:7">
      <c r="B58" s="338"/>
      <c r="C58" s="353" t="s">
        <v>19</v>
      </c>
      <c r="D58" s="356">
        <f>$S$6</f>
        <v>36813</v>
      </c>
      <c r="E58" s="355">
        <f>L18</f>
        <v>1.5</v>
      </c>
      <c r="F58" s="354">
        <f>D58*E58</f>
        <v>55219.5</v>
      </c>
      <c r="G58" s="339"/>
    </row>
    <row r="59" spans="2:7">
      <c r="B59" s="338"/>
      <c r="C59" s="353" t="s">
        <v>21</v>
      </c>
      <c r="D59" s="354">
        <f>$S$7</f>
        <v>31960.232260837322</v>
      </c>
      <c r="E59" s="355">
        <f>M18</f>
        <v>0.13</v>
      </c>
      <c r="F59" s="354">
        <f>D59*E59</f>
        <v>4154.8301939088524</v>
      </c>
      <c r="G59" s="339"/>
    </row>
    <row r="60" spans="2:7">
      <c r="B60" s="338"/>
      <c r="C60" s="353"/>
      <c r="D60" s="364"/>
      <c r="E60" s="365"/>
      <c r="F60" s="364"/>
      <c r="G60" s="339"/>
    </row>
    <row r="61" spans="2:7">
      <c r="B61" s="338"/>
      <c r="C61" s="366" t="s">
        <v>24</v>
      </c>
      <c r="D61" s="366"/>
      <c r="E61" s="367">
        <f>SUM(E57:E59)</f>
        <v>1.83</v>
      </c>
      <c r="F61" s="368">
        <f>SUM(F57:F59)</f>
        <v>71263.520172855307</v>
      </c>
      <c r="G61" s="339"/>
    </row>
    <row r="62" spans="2:7">
      <c r="B62" s="338"/>
      <c r="C62" s="369"/>
      <c r="D62" s="369"/>
      <c r="E62" s="369"/>
      <c r="F62" s="369"/>
      <c r="G62" s="339"/>
    </row>
    <row r="63" spans="2:7">
      <c r="B63" s="338"/>
      <c r="C63" s="370" t="s">
        <v>27</v>
      </c>
      <c r="D63" s="369"/>
      <c r="E63" s="371">
        <f>$E$11</f>
        <v>0.21120948717799651</v>
      </c>
      <c r="F63" s="372">
        <f>F61*E63</f>
        <v>15051.531550207579</v>
      </c>
      <c r="G63" s="339"/>
    </row>
    <row r="64" spans="2:7">
      <c r="B64" s="338"/>
      <c r="C64" s="369"/>
      <c r="D64" s="369"/>
      <c r="E64" s="369"/>
      <c r="F64" s="373"/>
      <c r="G64" s="339"/>
    </row>
    <row r="65" spans="2:7">
      <c r="B65" s="338"/>
      <c r="C65" s="366" t="s">
        <v>30</v>
      </c>
      <c r="D65" s="374"/>
      <c r="E65" s="374"/>
      <c r="F65" s="375">
        <f>F61+F63</f>
        <v>86315.05172306289</v>
      </c>
      <c r="G65" s="339"/>
    </row>
    <row r="66" spans="2:7">
      <c r="B66" s="338"/>
      <c r="C66" s="353"/>
      <c r="D66" s="369"/>
      <c r="E66" s="369"/>
      <c r="F66" s="372"/>
      <c r="G66" s="339"/>
    </row>
    <row r="67" spans="2:7">
      <c r="B67" s="338"/>
      <c r="C67" s="370" t="s">
        <v>138</v>
      </c>
      <c r="D67" s="369"/>
      <c r="E67" s="369"/>
      <c r="F67" s="378">
        <f>$F$15</f>
        <v>10000</v>
      </c>
      <c r="G67" s="339"/>
    </row>
    <row r="68" spans="2:7">
      <c r="B68" s="338"/>
      <c r="C68" s="370" t="s">
        <v>33</v>
      </c>
      <c r="D68" s="369"/>
      <c r="E68" s="377">
        <f>$S$11</f>
        <v>4000</v>
      </c>
      <c r="F68" s="378">
        <f>E68*E61</f>
        <v>7320</v>
      </c>
      <c r="G68" s="339"/>
    </row>
    <row r="69" spans="2:7">
      <c r="B69" s="338"/>
      <c r="C69" s="370" t="s">
        <v>35</v>
      </c>
      <c r="D69" s="369"/>
      <c r="E69" s="377">
        <f>$S$12</f>
        <v>400</v>
      </c>
      <c r="F69" s="378">
        <f>E69*E61</f>
        <v>732</v>
      </c>
      <c r="G69" s="339"/>
    </row>
    <row r="70" spans="2:7">
      <c r="B70" s="338"/>
      <c r="C70" s="370" t="s">
        <v>142</v>
      </c>
      <c r="D70" s="369"/>
      <c r="E70" s="377">
        <f>$S$13</f>
        <v>110</v>
      </c>
      <c r="F70" s="378">
        <f>E70*E61</f>
        <v>201.3</v>
      </c>
      <c r="G70" s="339"/>
    </row>
    <row r="71" spans="2:7">
      <c r="B71" s="338"/>
      <c r="C71" s="370" t="s">
        <v>36</v>
      </c>
      <c r="D71" s="369"/>
      <c r="E71" s="377">
        <f>$S$14</f>
        <v>200</v>
      </c>
      <c r="F71" s="378">
        <f>E71*E61</f>
        <v>366</v>
      </c>
      <c r="G71" s="339"/>
    </row>
    <row r="72" spans="2:7">
      <c r="B72" s="338"/>
      <c r="C72" s="370" t="s">
        <v>37</v>
      </c>
      <c r="D72" s="369"/>
      <c r="E72" s="377">
        <f>$S$15</f>
        <v>500</v>
      </c>
      <c r="F72" s="378">
        <f>E72*E61</f>
        <v>915</v>
      </c>
      <c r="G72" s="339"/>
    </row>
    <row r="73" spans="2:7">
      <c r="B73" s="338"/>
      <c r="C73" s="366" t="s">
        <v>40</v>
      </c>
      <c r="D73" s="374"/>
      <c r="E73" s="374"/>
      <c r="F73" s="381">
        <f>SUM(F65:F72)</f>
        <v>105849.35172306289</v>
      </c>
      <c r="G73" s="339"/>
    </row>
    <row r="74" spans="2:7" ht="15.75" thickBot="1">
      <c r="B74" s="338"/>
      <c r="C74" s="382" t="s">
        <v>43</v>
      </c>
      <c r="D74" s="383"/>
      <c r="E74" s="384">
        <f>$E$22</f>
        <v>0.12</v>
      </c>
      <c r="F74" s="385">
        <f>F73*E74</f>
        <v>12701.922206767547</v>
      </c>
      <c r="G74" s="339"/>
    </row>
    <row r="75" spans="2:7" ht="15.75" thickTop="1">
      <c r="B75" s="338"/>
      <c r="C75" s="370" t="s">
        <v>46</v>
      </c>
      <c r="D75" s="370"/>
      <c r="E75" s="370"/>
      <c r="F75" s="380">
        <f>SUM(F73:F74)</f>
        <v>118551.27392983044</v>
      </c>
      <c r="G75" s="339"/>
    </row>
    <row r="76" spans="2:7">
      <c r="B76" s="338"/>
      <c r="C76" s="370" t="s">
        <v>48</v>
      </c>
      <c r="D76" s="369"/>
      <c r="E76" s="371">
        <f>[5]CAF!$BC$27</f>
        <v>5.4121725731895332E-2</v>
      </c>
      <c r="F76" s="380">
        <f>F75+(F75*E76)</f>
        <v>124967.47346262752</v>
      </c>
      <c r="G76" s="339"/>
    </row>
    <row r="77" spans="2:7" ht="15.75" thickBot="1">
      <c r="B77" s="338"/>
      <c r="C77" s="376" t="s">
        <v>92</v>
      </c>
      <c r="D77" s="369"/>
      <c r="E77" s="371"/>
      <c r="F77" s="386">
        <f>F76*0.8</f>
        <v>99973.978770102025</v>
      </c>
      <c r="G77" s="339"/>
    </row>
    <row r="78" spans="2:7" ht="15.75" thickBot="1">
      <c r="B78" s="338"/>
      <c r="C78" s="376" t="s">
        <v>53</v>
      </c>
      <c r="D78" s="369"/>
      <c r="E78" s="369"/>
      <c r="F78" s="387">
        <f>F77/12</f>
        <v>8331.1648975085027</v>
      </c>
      <c r="G78" s="339"/>
    </row>
    <row r="79" spans="2:7" ht="7.5" customHeight="1" thickBot="1">
      <c r="B79" s="388"/>
      <c r="C79" s="390"/>
      <c r="D79" s="390"/>
      <c r="E79" s="390"/>
      <c r="F79" s="390"/>
      <c r="G79" s="392"/>
    </row>
    <row r="80" spans="2:7" ht="15.75" thickBot="1"/>
    <row r="81" spans="2:7">
      <c r="B81" s="332"/>
      <c r="C81" s="395"/>
      <c r="D81" s="783" t="s">
        <v>18</v>
      </c>
      <c r="E81" s="783"/>
      <c r="F81" s="395"/>
      <c r="G81" s="333"/>
    </row>
    <row r="82" spans="2:7">
      <c r="B82" s="338"/>
      <c r="C82" s="401"/>
      <c r="D82" s="402" t="s">
        <v>11</v>
      </c>
      <c r="E82" s="402" t="s">
        <v>12</v>
      </c>
      <c r="F82" s="402" t="s">
        <v>13</v>
      </c>
      <c r="G82" s="339"/>
    </row>
    <row r="83" spans="2:7">
      <c r="B83" s="338"/>
      <c r="C83" s="353" t="s">
        <v>15</v>
      </c>
      <c r="D83" s="354">
        <f>$S$5</f>
        <v>59445.949894732272</v>
      </c>
      <c r="E83" s="355">
        <f>K19</f>
        <v>0.3</v>
      </c>
      <c r="F83" s="354">
        <f>D83*E83</f>
        <v>17833.784968419681</v>
      </c>
      <c r="G83" s="339"/>
    </row>
    <row r="84" spans="2:7">
      <c r="B84" s="338"/>
      <c r="C84" s="353" t="s">
        <v>19</v>
      </c>
      <c r="D84" s="356">
        <f>$S$6</f>
        <v>36813</v>
      </c>
      <c r="E84" s="355">
        <f>L19</f>
        <v>2</v>
      </c>
      <c r="F84" s="354">
        <f>D84*E84</f>
        <v>73626</v>
      </c>
      <c r="G84" s="339"/>
    </row>
    <row r="85" spans="2:7">
      <c r="B85" s="338"/>
      <c r="C85" s="353" t="s">
        <v>21</v>
      </c>
      <c r="D85" s="354">
        <f>$S$7</f>
        <v>31960.232260837322</v>
      </c>
      <c r="E85" s="355">
        <f>M19</f>
        <v>0.17</v>
      </c>
      <c r="F85" s="354">
        <f>D85*E85</f>
        <v>5433.2394843423453</v>
      </c>
      <c r="G85" s="339"/>
    </row>
    <row r="86" spans="2:7">
      <c r="B86" s="338"/>
      <c r="C86" s="353"/>
      <c r="D86" s="364"/>
      <c r="E86" s="365"/>
      <c r="F86" s="364"/>
      <c r="G86" s="339"/>
    </row>
    <row r="87" spans="2:7">
      <c r="B87" s="338"/>
      <c r="C87" s="366" t="s">
        <v>24</v>
      </c>
      <c r="D87" s="366"/>
      <c r="E87" s="367">
        <f>SUM(E83:E85)</f>
        <v>2.4699999999999998</v>
      </c>
      <c r="F87" s="368">
        <f>SUM(F83:F85)</f>
        <v>96893.024452762023</v>
      </c>
      <c r="G87" s="339"/>
    </row>
    <row r="88" spans="2:7">
      <c r="B88" s="338"/>
      <c r="C88" s="369"/>
      <c r="D88" s="369"/>
      <c r="E88" s="369"/>
      <c r="F88" s="369"/>
      <c r="G88" s="339"/>
    </row>
    <row r="89" spans="2:7">
      <c r="B89" s="338"/>
      <c r="C89" s="370" t="s">
        <v>27</v>
      </c>
      <c r="D89" s="369"/>
      <c r="E89" s="371">
        <f>$E$11</f>
        <v>0.21120948717799651</v>
      </c>
      <c r="F89" s="372">
        <f>F87*E89</f>
        <v>20464.726005792942</v>
      </c>
      <c r="G89" s="339"/>
    </row>
    <row r="90" spans="2:7">
      <c r="B90" s="338"/>
      <c r="C90" s="369"/>
      <c r="D90" s="369"/>
      <c r="E90" s="369"/>
      <c r="F90" s="373"/>
      <c r="G90" s="339"/>
    </row>
    <row r="91" spans="2:7">
      <c r="B91" s="338"/>
      <c r="C91" s="366" t="s">
        <v>30</v>
      </c>
      <c r="D91" s="374"/>
      <c r="E91" s="374"/>
      <c r="F91" s="375">
        <f>F87+F89</f>
        <v>117357.75045855496</v>
      </c>
      <c r="G91" s="339"/>
    </row>
    <row r="92" spans="2:7">
      <c r="B92" s="338"/>
      <c r="C92" s="353"/>
      <c r="D92" s="369"/>
      <c r="E92" s="369"/>
      <c r="F92" s="372"/>
      <c r="G92" s="339"/>
    </row>
    <row r="93" spans="2:7">
      <c r="B93" s="338"/>
      <c r="C93" s="370" t="s">
        <v>138</v>
      </c>
      <c r="D93" s="369"/>
      <c r="E93" s="369"/>
      <c r="F93" s="378">
        <f>$F$15</f>
        <v>10000</v>
      </c>
      <c r="G93" s="339"/>
    </row>
    <row r="94" spans="2:7">
      <c r="B94" s="338"/>
      <c r="C94" s="370" t="s">
        <v>33</v>
      </c>
      <c r="D94" s="369"/>
      <c r="E94" s="377">
        <f>$S$11</f>
        <v>4000</v>
      </c>
      <c r="F94" s="378">
        <f>E94*E87</f>
        <v>9879.9999999999982</v>
      </c>
      <c r="G94" s="339"/>
    </row>
    <row r="95" spans="2:7">
      <c r="B95" s="338"/>
      <c r="C95" s="370" t="s">
        <v>35</v>
      </c>
      <c r="D95" s="369"/>
      <c r="E95" s="377">
        <f>$S$12</f>
        <v>400</v>
      </c>
      <c r="F95" s="378">
        <f>E95*E87</f>
        <v>987.99999999999989</v>
      </c>
      <c r="G95" s="339"/>
    </row>
    <row r="96" spans="2:7">
      <c r="B96" s="338"/>
      <c r="C96" s="370" t="s">
        <v>142</v>
      </c>
      <c r="D96" s="369"/>
      <c r="E96" s="377">
        <f>$S$13</f>
        <v>110</v>
      </c>
      <c r="F96" s="378">
        <f>E96*E87</f>
        <v>271.7</v>
      </c>
      <c r="G96" s="339"/>
    </row>
    <row r="97" spans="2:7">
      <c r="B97" s="338"/>
      <c r="C97" s="370" t="s">
        <v>36</v>
      </c>
      <c r="D97" s="369"/>
      <c r="E97" s="377">
        <f>$S$14</f>
        <v>200</v>
      </c>
      <c r="F97" s="378">
        <f>E97*E87</f>
        <v>493.99999999999994</v>
      </c>
      <c r="G97" s="339"/>
    </row>
    <row r="98" spans="2:7">
      <c r="B98" s="338"/>
      <c r="C98" s="370" t="s">
        <v>37</v>
      </c>
      <c r="D98" s="369"/>
      <c r="E98" s="377">
        <f>$S$15</f>
        <v>500</v>
      </c>
      <c r="F98" s="378">
        <f>E98*E87</f>
        <v>1234.9999999999998</v>
      </c>
      <c r="G98" s="339"/>
    </row>
    <row r="99" spans="2:7">
      <c r="B99" s="338"/>
      <c r="C99" s="366" t="s">
        <v>40</v>
      </c>
      <c r="D99" s="374"/>
      <c r="E99" s="374"/>
      <c r="F99" s="381">
        <f>SUM(F91:F98)</f>
        <v>140226.45045855496</v>
      </c>
      <c r="G99" s="339"/>
    </row>
    <row r="100" spans="2:7" ht="15.75" thickBot="1">
      <c r="B100" s="338"/>
      <c r="C100" s="382" t="s">
        <v>43</v>
      </c>
      <c r="D100" s="383"/>
      <c r="E100" s="384">
        <f>$E$22</f>
        <v>0.12</v>
      </c>
      <c r="F100" s="385">
        <f>F99*E100</f>
        <v>16827.174055026593</v>
      </c>
      <c r="G100" s="339"/>
    </row>
    <row r="101" spans="2:7" ht="15.75" thickTop="1">
      <c r="B101" s="338"/>
      <c r="C101" s="370" t="s">
        <v>46</v>
      </c>
      <c r="D101" s="370"/>
      <c r="E101" s="370"/>
      <c r="F101" s="380">
        <f>SUM(F99:F100)</f>
        <v>157053.62451358154</v>
      </c>
      <c r="G101" s="339"/>
    </row>
    <row r="102" spans="2:7">
      <c r="B102" s="338"/>
      <c r="C102" s="370" t="s">
        <v>48</v>
      </c>
      <c r="D102" s="369"/>
      <c r="E102" s="371">
        <f>[5]CAF!$BC$27</f>
        <v>5.4121725731895332E-2</v>
      </c>
      <c r="F102" s="380">
        <f>F101+(F101*E102)</f>
        <v>165553.63770470567</v>
      </c>
      <c r="G102" s="339"/>
    </row>
    <row r="103" spans="2:7" ht="15.75" thickBot="1">
      <c r="B103" s="338"/>
      <c r="C103" s="376" t="s">
        <v>92</v>
      </c>
      <c r="D103" s="369"/>
      <c r="E103" s="371"/>
      <c r="F103" s="386">
        <f>F102*0.8</f>
        <v>132442.91016376455</v>
      </c>
      <c r="G103" s="339"/>
    </row>
    <row r="104" spans="2:7" ht="15.75" thickBot="1">
      <c r="B104" s="338"/>
      <c r="C104" s="376" t="s">
        <v>53</v>
      </c>
      <c r="D104" s="369"/>
      <c r="E104" s="369"/>
      <c r="F104" s="387">
        <f>F103/12</f>
        <v>11036.909180313713</v>
      </c>
      <c r="G104" s="339"/>
    </row>
    <row r="105" spans="2:7" ht="8.25" customHeight="1" thickBot="1">
      <c r="B105" s="388"/>
      <c r="C105" s="390"/>
      <c r="D105" s="390"/>
      <c r="E105" s="390"/>
      <c r="F105" s="390"/>
      <c r="G105" s="392"/>
    </row>
    <row r="106" spans="2:7" ht="15.75" thickBot="1"/>
    <row r="107" spans="2:7">
      <c r="B107" s="332"/>
      <c r="C107" s="395"/>
      <c r="D107" s="783" t="s">
        <v>20</v>
      </c>
      <c r="E107" s="783"/>
      <c r="F107" s="395"/>
      <c r="G107" s="333"/>
    </row>
    <row r="108" spans="2:7">
      <c r="B108" s="338"/>
      <c r="C108" s="401"/>
      <c r="D108" s="402" t="s">
        <v>11</v>
      </c>
      <c r="E108" s="402" t="s">
        <v>12</v>
      </c>
      <c r="F108" s="402" t="s">
        <v>13</v>
      </c>
      <c r="G108" s="339"/>
    </row>
    <row r="109" spans="2:7">
      <c r="B109" s="338"/>
      <c r="C109" s="353" t="s">
        <v>15</v>
      </c>
      <c r="D109" s="354">
        <f>$S$5</f>
        <v>59445.949894732272</v>
      </c>
      <c r="E109" s="355">
        <f>K20</f>
        <v>0.42</v>
      </c>
      <c r="F109" s="354">
        <f>D109*E109</f>
        <v>24967.298955787552</v>
      </c>
      <c r="G109" s="339"/>
    </row>
    <row r="110" spans="2:7">
      <c r="B110" s="338"/>
      <c r="C110" s="353" t="s">
        <v>19</v>
      </c>
      <c r="D110" s="356">
        <f>$S$6</f>
        <v>36813</v>
      </c>
      <c r="E110" s="355">
        <f>L20</f>
        <v>2.5</v>
      </c>
      <c r="F110" s="354">
        <f>D110*E110</f>
        <v>92032.5</v>
      </c>
      <c r="G110" s="339"/>
    </row>
    <row r="111" spans="2:7">
      <c r="B111" s="338"/>
      <c r="C111" s="353" t="s">
        <v>21</v>
      </c>
      <c r="D111" s="354">
        <f>$S$7</f>
        <v>31960.232260837322</v>
      </c>
      <c r="E111" s="355">
        <f>M20</f>
        <v>0.21</v>
      </c>
      <c r="F111" s="354">
        <f>D111*E111</f>
        <v>6711.6487747758374</v>
      </c>
      <c r="G111" s="339"/>
    </row>
    <row r="112" spans="2:7">
      <c r="B112" s="338"/>
      <c r="C112" s="353"/>
      <c r="D112" s="364"/>
      <c r="E112" s="365"/>
      <c r="F112" s="364"/>
      <c r="G112" s="339"/>
    </row>
    <row r="113" spans="2:7">
      <c r="B113" s="338"/>
      <c r="C113" s="366" t="s">
        <v>24</v>
      </c>
      <c r="D113" s="366"/>
      <c r="E113" s="367">
        <f>SUM(E109:E111)</f>
        <v>3.13</v>
      </c>
      <c r="F113" s="368">
        <f>SUM(F109:F111)</f>
        <v>123711.44773056339</v>
      </c>
      <c r="G113" s="339"/>
    </row>
    <row r="114" spans="2:7">
      <c r="B114" s="338"/>
      <c r="C114" s="369"/>
      <c r="D114" s="369"/>
      <c r="E114" s="369"/>
      <c r="F114" s="369"/>
      <c r="G114" s="339"/>
    </row>
    <row r="115" spans="2:7">
      <c r="B115" s="338"/>
      <c r="C115" s="370" t="s">
        <v>27</v>
      </c>
      <c r="D115" s="369"/>
      <c r="E115" s="371">
        <f>$E$11</f>
        <v>0.21120948717799651</v>
      </c>
      <c r="F115" s="372">
        <f>F113*E115</f>
        <v>26129.031433219814</v>
      </c>
      <c r="G115" s="339"/>
    </row>
    <row r="116" spans="2:7">
      <c r="B116" s="338"/>
      <c r="C116" s="369"/>
      <c r="D116" s="369"/>
      <c r="E116" s="369"/>
      <c r="F116" s="373"/>
      <c r="G116" s="339"/>
    </row>
    <row r="117" spans="2:7">
      <c r="B117" s="338"/>
      <c r="C117" s="366" t="s">
        <v>30</v>
      </c>
      <c r="D117" s="374"/>
      <c r="E117" s="374"/>
      <c r="F117" s="375">
        <f>F113+F115</f>
        <v>149840.47916378319</v>
      </c>
      <c r="G117" s="339"/>
    </row>
    <row r="118" spans="2:7">
      <c r="B118" s="338"/>
      <c r="C118" s="353"/>
      <c r="D118" s="369"/>
      <c r="E118" s="369"/>
      <c r="F118" s="372"/>
      <c r="G118" s="339"/>
    </row>
    <row r="119" spans="2:7">
      <c r="B119" s="338"/>
      <c r="C119" s="370" t="s">
        <v>138</v>
      </c>
      <c r="D119" s="369"/>
      <c r="E119" s="369"/>
      <c r="F119" s="378">
        <f>$F$15</f>
        <v>10000</v>
      </c>
      <c r="G119" s="339"/>
    </row>
    <row r="120" spans="2:7">
      <c r="B120" s="338"/>
      <c r="C120" s="370" t="s">
        <v>33</v>
      </c>
      <c r="D120" s="369"/>
      <c r="E120" s="377">
        <f>$S$11</f>
        <v>4000</v>
      </c>
      <c r="F120" s="378">
        <f>E120*E113</f>
        <v>12520</v>
      </c>
      <c r="G120" s="339"/>
    </row>
    <row r="121" spans="2:7">
      <c r="B121" s="338"/>
      <c r="C121" s="370" t="s">
        <v>35</v>
      </c>
      <c r="D121" s="369"/>
      <c r="E121" s="377">
        <f>$S$12</f>
        <v>400</v>
      </c>
      <c r="F121" s="378">
        <f>E121*E113</f>
        <v>1252</v>
      </c>
      <c r="G121" s="339"/>
    </row>
    <row r="122" spans="2:7">
      <c r="B122" s="338"/>
      <c r="C122" s="370" t="s">
        <v>142</v>
      </c>
      <c r="D122" s="369"/>
      <c r="E122" s="377">
        <f>$S$13</f>
        <v>110</v>
      </c>
      <c r="F122" s="378">
        <f>E122*E113</f>
        <v>344.3</v>
      </c>
      <c r="G122" s="339"/>
    </row>
    <row r="123" spans="2:7">
      <c r="B123" s="338"/>
      <c r="C123" s="370" t="s">
        <v>36</v>
      </c>
      <c r="D123" s="369"/>
      <c r="E123" s="377">
        <f>$S$14</f>
        <v>200</v>
      </c>
      <c r="F123" s="378">
        <f>E123*E113</f>
        <v>626</v>
      </c>
      <c r="G123" s="339"/>
    </row>
    <row r="124" spans="2:7">
      <c r="B124" s="338"/>
      <c r="C124" s="370" t="s">
        <v>37</v>
      </c>
      <c r="D124" s="369"/>
      <c r="E124" s="377">
        <f>$S$15</f>
        <v>500</v>
      </c>
      <c r="F124" s="378">
        <f>E124*E113</f>
        <v>1565</v>
      </c>
      <c r="G124" s="339"/>
    </row>
    <row r="125" spans="2:7">
      <c r="B125" s="338"/>
      <c r="C125" s="366" t="s">
        <v>40</v>
      </c>
      <c r="D125" s="374"/>
      <c r="E125" s="374"/>
      <c r="F125" s="381">
        <f>SUM(F117:F124)</f>
        <v>176147.77916378318</v>
      </c>
      <c r="G125" s="339"/>
    </row>
    <row r="126" spans="2:7" ht="15.75" thickBot="1">
      <c r="B126" s="338"/>
      <c r="C126" s="382" t="s">
        <v>43</v>
      </c>
      <c r="D126" s="383"/>
      <c r="E126" s="384">
        <f>$E$22</f>
        <v>0.12</v>
      </c>
      <c r="F126" s="385">
        <f>F125*E126</f>
        <v>21137.733499653983</v>
      </c>
      <c r="G126" s="339"/>
    </row>
    <row r="127" spans="2:7" ht="15.75" thickTop="1">
      <c r="B127" s="338"/>
      <c r="C127" s="370" t="s">
        <v>46</v>
      </c>
      <c r="D127" s="370"/>
      <c r="E127" s="370"/>
      <c r="F127" s="380">
        <f>SUM(F125:F126)</f>
        <v>197285.51266343717</v>
      </c>
      <c r="G127" s="339"/>
    </row>
    <row r="128" spans="2:7">
      <c r="B128" s="338"/>
      <c r="C128" s="370" t="s">
        <v>48</v>
      </c>
      <c r="D128" s="369"/>
      <c r="E128" s="371">
        <f>[5]CAF!$BC$27</f>
        <v>5.4121725731895332E-2</v>
      </c>
      <c r="F128" s="380">
        <f>F127+(F127*E128)</f>
        <v>207962.94507068407</v>
      </c>
      <c r="G128" s="339"/>
    </row>
    <row r="129" spans="2:7" ht="15.75" thickBot="1">
      <c r="B129" s="338"/>
      <c r="C129" s="376" t="s">
        <v>92</v>
      </c>
      <c r="D129" s="369"/>
      <c r="E129" s="371"/>
      <c r="F129" s="386">
        <f>F128*0.8</f>
        <v>166370.35605654726</v>
      </c>
      <c r="G129" s="339"/>
    </row>
    <row r="130" spans="2:7" ht="15.75" thickBot="1">
      <c r="B130" s="338"/>
      <c r="C130" s="376" t="s">
        <v>53</v>
      </c>
      <c r="D130" s="369"/>
      <c r="E130" s="369"/>
      <c r="F130" s="387">
        <f>F129/12</f>
        <v>13864.196338045605</v>
      </c>
      <c r="G130" s="339"/>
    </row>
    <row r="131" spans="2:7" ht="8.25" customHeight="1" thickBot="1">
      <c r="B131" s="388"/>
      <c r="C131" s="390"/>
      <c r="D131" s="390"/>
      <c r="E131" s="390"/>
      <c r="F131" s="390"/>
      <c r="G131" s="392"/>
    </row>
    <row r="132" spans="2:7" ht="15.75" thickBot="1"/>
    <row r="133" spans="2:7">
      <c r="B133" s="332"/>
      <c r="C133" s="395"/>
      <c r="D133" s="783" t="s">
        <v>22</v>
      </c>
      <c r="E133" s="783"/>
      <c r="F133" s="395"/>
      <c r="G133" s="333"/>
    </row>
    <row r="134" spans="2:7">
      <c r="B134" s="338"/>
      <c r="C134" s="401"/>
      <c r="D134" s="402" t="s">
        <v>11</v>
      </c>
      <c r="E134" s="402" t="s">
        <v>12</v>
      </c>
      <c r="F134" s="402" t="s">
        <v>13</v>
      </c>
      <c r="G134" s="339"/>
    </row>
    <row r="135" spans="2:7">
      <c r="B135" s="338"/>
      <c r="C135" s="353" t="s">
        <v>15</v>
      </c>
      <c r="D135" s="354">
        <f>$S$5</f>
        <v>59445.949894732272</v>
      </c>
      <c r="E135" s="355">
        <f>K21</f>
        <v>0.5</v>
      </c>
      <c r="F135" s="354">
        <f>D135*E135</f>
        <v>29722.974947366136</v>
      </c>
      <c r="G135" s="339"/>
    </row>
    <row r="136" spans="2:7">
      <c r="B136" s="338"/>
      <c r="C136" s="353" t="s">
        <v>19</v>
      </c>
      <c r="D136" s="356">
        <f>$S$6</f>
        <v>36813</v>
      </c>
      <c r="E136" s="355">
        <f>L21</f>
        <v>3</v>
      </c>
      <c r="F136" s="354">
        <f>D136*E136</f>
        <v>110439</v>
      </c>
      <c r="G136" s="339"/>
    </row>
    <row r="137" spans="2:7">
      <c r="B137" s="338"/>
      <c r="C137" s="353" t="s">
        <v>21</v>
      </c>
      <c r="D137" s="354">
        <f>$S$7</f>
        <v>31960.232260837322</v>
      </c>
      <c r="E137" s="355">
        <f>M21</f>
        <v>0.23</v>
      </c>
      <c r="F137" s="354">
        <f>D137*E137</f>
        <v>7350.8534199925843</v>
      </c>
      <c r="G137" s="339"/>
    </row>
    <row r="138" spans="2:7">
      <c r="B138" s="338"/>
      <c r="C138" s="353"/>
      <c r="D138" s="364"/>
      <c r="E138" s="365"/>
      <c r="F138" s="364"/>
      <c r="G138" s="339"/>
    </row>
    <row r="139" spans="2:7">
      <c r="B139" s="338"/>
      <c r="C139" s="366" t="s">
        <v>24</v>
      </c>
      <c r="D139" s="366"/>
      <c r="E139" s="367">
        <f>SUM(E135:E137)</f>
        <v>3.73</v>
      </c>
      <c r="F139" s="368">
        <f>SUM(F135:F137)</f>
        <v>147512.82836735871</v>
      </c>
      <c r="G139" s="339"/>
    </row>
    <row r="140" spans="2:7">
      <c r="B140" s="338"/>
      <c r="C140" s="369"/>
      <c r="D140" s="369"/>
      <c r="E140" s="369"/>
      <c r="F140" s="369"/>
      <c r="G140" s="339"/>
    </row>
    <row r="141" spans="2:7">
      <c r="B141" s="338"/>
      <c r="C141" s="370" t="s">
        <v>27</v>
      </c>
      <c r="D141" s="369"/>
      <c r="E141" s="371">
        <f>$E$11</f>
        <v>0.21120948717799651</v>
      </c>
      <c r="F141" s="372">
        <f>F139*E141</f>
        <v>31156.108831645648</v>
      </c>
      <c r="G141" s="339"/>
    </row>
    <row r="142" spans="2:7">
      <c r="B142" s="338"/>
      <c r="C142" s="369"/>
      <c r="D142" s="369"/>
      <c r="E142" s="369"/>
      <c r="F142" s="373"/>
      <c r="G142" s="339"/>
    </row>
    <row r="143" spans="2:7">
      <c r="B143" s="338"/>
      <c r="C143" s="366" t="s">
        <v>30</v>
      </c>
      <c r="D143" s="374"/>
      <c r="E143" s="374"/>
      <c r="F143" s="375">
        <f>F139+F141</f>
        <v>178668.93719900437</v>
      </c>
      <c r="G143" s="339"/>
    </row>
    <row r="144" spans="2:7">
      <c r="B144" s="338"/>
      <c r="C144" s="353"/>
      <c r="D144" s="369"/>
      <c r="E144" s="369"/>
      <c r="F144" s="372"/>
      <c r="G144" s="339"/>
    </row>
    <row r="145" spans="2:7">
      <c r="B145" s="338"/>
      <c r="C145" s="370" t="s">
        <v>138</v>
      </c>
      <c r="D145" s="369"/>
      <c r="E145" s="369"/>
      <c r="F145" s="378">
        <f>$F$15</f>
        <v>10000</v>
      </c>
      <c r="G145" s="339"/>
    </row>
    <row r="146" spans="2:7">
      <c r="B146" s="338"/>
      <c r="C146" s="370" t="s">
        <v>33</v>
      </c>
      <c r="D146" s="369"/>
      <c r="E146" s="377">
        <f>$S$11</f>
        <v>4000</v>
      </c>
      <c r="F146" s="378">
        <f>E146*E139</f>
        <v>14920</v>
      </c>
      <c r="G146" s="339"/>
    </row>
    <row r="147" spans="2:7">
      <c r="B147" s="338"/>
      <c r="C147" s="370" t="s">
        <v>35</v>
      </c>
      <c r="D147" s="369"/>
      <c r="E147" s="377">
        <f>$S$12</f>
        <v>400</v>
      </c>
      <c r="F147" s="378">
        <f>E147*E139</f>
        <v>1492</v>
      </c>
      <c r="G147" s="339"/>
    </row>
    <row r="148" spans="2:7">
      <c r="B148" s="338"/>
      <c r="C148" s="370" t="s">
        <v>142</v>
      </c>
      <c r="D148" s="369"/>
      <c r="E148" s="377">
        <f>$S$13</f>
        <v>110</v>
      </c>
      <c r="F148" s="378">
        <f>E148*E139</f>
        <v>410.3</v>
      </c>
      <c r="G148" s="339"/>
    </row>
    <row r="149" spans="2:7">
      <c r="B149" s="338"/>
      <c r="C149" s="370" t="s">
        <v>36</v>
      </c>
      <c r="D149" s="369"/>
      <c r="E149" s="377">
        <f>$S$14</f>
        <v>200</v>
      </c>
      <c r="F149" s="378">
        <f>E149*E139</f>
        <v>746</v>
      </c>
      <c r="G149" s="339"/>
    </row>
    <row r="150" spans="2:7">
      <c r="B150" s="338"/>
      <c r="C150" s="370" t="s">
        <v>37</v>
      </c>
      <c r="D150" s="369"/>
      <c r="E150" s="377">
        <f>$S$15</f>
        <v>500</v>
      </c>
      <c r="F150" s="378">
        <f>E150*E139</f>
        <v>1865</v>
      </c>
      <c r="G150" s="339"/>
    </row>
    <row r="151" spans="2:7">
      <c r="B151" s="338"/>
      <c r="C151" s="366" t="s">
        <v>40</v>
      </c>
      <c r="D151" s="374"/>
      <c r="E151" s="374"/>
      <c r="F151" s="381">
        <f>SUM(F143:F150)</f>
        <v>208102.23719900436</v>
      </c>
      <c r="G151" s="339"/>
    </row>
    <row r="152" spans="2:7" ht="15.75" thickBot="1">
      <c r="B152" s="338"/>
      <c r="C152" s="382" t="s">
        <v>43</v>
      </c>
      <c r="D152" s="383"/>
      <c r="E152" s="384">
        <f>$E$22</f>
        <v>0.12</v>
      </c>
      <c r="F152" s="385">
        <f>F151*E152</f>
        <v>24972.268463880522</v>
      </c>
      <c r="G152" s="339"/>
    </row>
    <row r="153" spans="2:7" ht="15.75" thickTop="1">
      <c r="B153" s="338"/>
      <c r="C153" s="370" t="s">
        <v>46</v>
      </c>
      <c r="D153" s="370"/>
      <c r="E153" s="370"/>
      <c r="F153" s="380">
        <f>SUM(F151:F152)</f>
        <v>233074.50566288488</v>
      </c>
      <c r="G153" s="339"/>
    </row>
    <row r="154" spans="2:7">
      <c r="B154" s="338"/>
      <c r="C154" s="370" t="s">
        <v>48</v>
      </c>
      <c r="D154" s="369"/>
      <c r="E154" s="371">
        <f>[5]CAF!$BC$27</f>
        <v>5.4121725731895332E-2</v>
      </c>
      <c r="F154" s="380">
        <f>F153+(F153*E154)</f>
        <v>245688.90013346862</v>
      </c>
      <c r="G154" s="339"/>
    </row>
    <row r="155" spans="2:7" ht="15.75" thickBot="1">
      <c r="B155" s="338"/>
      <c r="C155" s="376" t="s">
        <v>92</v>
      </c>
      <c r="D155" s="369"/>
      <c r="E155" s="371"/>
      <c r="F155" s="386">
        <f>F154*0.8</f>
        <v>196551.12010677491</v>
      </c>
      <c r="G155" s="339"/>
    </row>
    <row r="156" spans="2:7" ht="15.75" thickBot="1">
      <c r="B156" s="338"/>
      <c r="C156" s="376" t="s">
        <v>53</v>
      </c>
      <c r="D156" s="369"/>
      <c r="E156" s="369"/>
      <c r="F156" s="387">
        <f>F155/12</f>
        <v>16379.260008897909</v>
      </c>
      <c r="G156" s="339"/>
    </row>
    <row r="157" spans="2:7" ht="8.25" customHeight="1" thickBot="1">
      <c r="B157" s="388"/>
      <c r="C157" s="390"/>
      <c r="D157" s="390"/>
      <c r="E157" s="390"/>
      <c r="F157" s="390"/>
      <c r="G157" s="392"/>
    </row>
    <row r="158" spans="2:7" ht="15.75" thickBot="1"/>
    <row r="159" spans="2:7">
      <c r="B159" s="332"/>
      <c r="C159" s="395"/>
      <c r="D159" s="783" t="s">
        <v>23</v>
      </c>
      <c r="E159" s="783"/>
      <c r="F159" s="395"/>
      <c r="G159" s="333"/>
    </row>
    <row r="160" spans="2:7">
      <c r="B160" s="338"/>
      <c r="C160" s="401"/>
      <c r="D160" s="402" t="s">
        <v>11</v>
      </c>
      <c r="E160" s="402" t="s">
        <v>12</v>
      </c>
      <c r="F160" s="402" t="s">
        <v>13</v>
      </c>
      <c r="G160" s="339"/>
    </row>
    <row r="161" spans="2:7">
      <c r="B161" s="338"/>
      <c r="C161" s="353" t="s">
        <v>15</v>
      </c>
      <c r="D161" s="354">
        <f>$S$5</f>
        <v>59445.949894732272</v>
      </c>
      <c r="E161" s="355">
        <f>K22</f>
        <v>0.57999999999999996</v>
      </c>
      <c r="F161" s="354">
        <f>D161*E161</f>
        <v>34478.650938944716</v>
      </c>
      <c r="G161" s="339"/>
    </row>
    <row r="162" spans="2:7">
      <c r="B162" s="338"/>
      <c r="C162" s="353" t="s">
        <v>19</v>
      </c>
      <c r="D162" s="356">
        <f>$S$6</f>
        <v>36813</v>
      </c>
      <c r="E162" s="355">
        <f>L22</f>
        <v>3.5</v>
      </c>
      <c r="F162" s="354">
        <f>D162*E162</f>
        <v>128845.5</v>
      </c>
      <c r="G162" s="339"/>
    </row>
    <row r="163" spans="2:7">
      <c r="B163" s="338"/>
      <c r="C163" s="353" t="s">
        <v>21</v>
      </c>
      <c r="D163" s="354">
        <f>$S$7</f>
        <v>31960.232260837322</v>
      </c>
      <c r="E163" s="355">
        <f>M22</f>
        <v>0.25</v>
      </c>
      <c r="F163" s="354">
        <f>D163*E163</f>
        <v>7990.0580652093304</v>
      </c>
      <c r="G163" s="339"/>
    </row>
    <row r="164" spans="2:7">
      <c r="B164" s="338"/>
      <c r="C164" s="353"/>
      <c r="D164" s="364"/>
      <c r="E164" s="365"/>
      <c r="F164" s="364"/>
      <c r="G164" s="339"/>
    </row>
    <row r="165" spans="2:7">
      <c r="B165" s="338"/>
      <c r="C165" s="366" t="s">
        <v>24</v>
      </c>
      <c r="D165" s="366"/>
      <c r="E165" s="367">
        <f>SUM(E161:E163)</f>
        <v>4.33</v>
      </c>
      <c r="F165" s="368">
        <f>SUM(F161:F163)</f>
        <v>171314.20900415405</v>
      </c>
      <c r="G165" s="339"/>
    </row>
    <row r="166" spans="2:7">
      <c r="B166" s="338"/>
      <c r="C166" s="369"/>
      <c r="D166" s="369"/>
      <c r="E166" s="369"/>
      <c r="F166" s="369"/>
      <c r="G166" s="339"/>
    </row>
    <row r="167" spans="2:7">
      <c r="B167" s="338"/>
      <c r="C167" s="370" t="s">
        <v>27</v>
      </c>
      <c r="D167" s="369"/>
      <c r="E167" s="371">
        <f>$E$11</f>
        <v>0.21120948717799651</v>
      </c>
      <c r="F167" s="372">
        <f>F165*E167</f>
        <v>36183.186230071486</v>
      </c>
      <c r="G167" s="339"/>
    </row>
    <row r="168" spans="2:7">
      <c r="B168" s="338"/>
      <c r="C168" s="369"/>
      <c r="D168" s="369"/>
      <c r="E168" s="369"/>
      <c r="F168" s="373"/>
      <c r="G168" s="339"/>
    </row>
    <row r="169" spans="2:7">
      <c r="B169" s="338"/>
      <c r="C169" s="366" t="s">
        <v>30</v>
      </c>
      <c r="D169" s="374"/>
      <c r="E169" s="374"/>
      <c r="F169" s="375">
        <f>F165+F167</f>
        <v>207497.39523422555</v>
      </c>
      <c r="G169" s="339"/>
    </row>
    <row r="170" spans="2:7">
      <c r="B170" s="338"/>
      <c r="C170" s="353"/>
      <c r="D170" s="369"/>
      <c r="E170" s="369"/>
      <c r="F170" s="372"/>
      <c r="G170" s="339"/>
    </row>
    <row r="171" spans="2:7">
      <c r="B171" s="338"/>
      <c r="C171" s="370" t="s">
        <v>138</v>
      </c>
      <c r="D171" s="369"/>
      <c r="E171" s="369"/>
      <c r="F171" s="378">
        <f>$F$15</f>
        <v>10000</v>
      </c>
      <c r="G171" s="339"/>
    </row>
    <row r="172" spans="2:7">
      <c r="B172" s="338"/>
      <c r="C172" s="370" t="s">
        <v>33</v>
      </c>
      <c r="D172" s="369"/>
      <c r="E172" s="377">
        <f>$S$11</f>
        <v>4000</v>
      </c>
      <c r="F172" s="378">
        <f>E172*E165</f>
        <v>17320</v>
      </c>
      <c r="G172" s="339"/>
    </row>
    <row r="173" spans="2:7">
      <c r="B173" s="338"/>
      <c r="C173" s="370" t="s">
        <v>35</v>
      </c>
      <c r="D173" s="369"/>
      <c r="E173" s="377">
        <f>$S$12</f>
        <v>400</v>
      </c>
      <c r="F173" s="378">
        <f>E173*E165</f>
        <v>1732</v>
      </c>
      <c r="G173" s="339"/>
    </row>
    <row r="174" spans="2:7">
      <c r="B174" s="338"/>
      <c r="C174" s="370" t="s">
        <v>142</v>
      </c>
      <c r="D174" s="369"/>
      <c r="E174" s="377">
        <f>$S$13</f>
        <v>110</v>
      </c>
      <c r="F174" s="378">
        <f>E174*E165</f>
        <v>476.3</v>
      </c>
      <c r="G174" s="339"/>
    </row>
    <row r="175" spans="2:7">
      <c r="B175" s="338"/>
      <c r="C175" s="370" t="s">
        <v>36</v>
      </c>
      <c r="D175" s="369"/>
      <c r="E175" s="377">
        <f>$S$14</f>
        <v>200</v>
      </c>
      <c r="F175" s="378">
        <f>E175*E165</f>
        <v>866</v>
      </c>
      <c r="G175" s="339"/>
    </row>
    <row r="176" spans="2:7">
      <c r="B176" s="338"/>
      <c r="C176" s="370" t="s">
        <v>37</v>
      </c>
      <c r="D176" s="369"/>
      <c r="E176" s="377">
        <f>$S$15</f>
        <v>500</v>
      </c>
      <c r="F176" s="378">
        <f>E176*E165</f>
        <v>2165</v>
      </c>
      <c r="G176" s="339"/>
    </row>
    <row r="177" spans="2:7">
      <c r="B177" s="338"/>
      <c r="C177" s="366" t="s">
        <v>40</v>
      </c>
      <c r="D177" s="374"/>
      <c r="E177" s="374"/>
      <c r="F177" s="381">
        <f>SUM(F169:F176)</f>
        <v>240056.69523422554</v>
      </c>
      <c r="G177" s="339"/>
    </row>
    <row r="178" spans="2:7" ht="15.75" thickBot="1">
      <c r="B178" s="338"/>
      <c r="C178" s="382" t="s">
        <v>43</v>
      </c>
      <c r="D178" s="383"/>
      <c r="E178" s="384">
        <f>$E$22</f>
        <v>0.12</v>
      </c>
      <c r="F178" s="385">
        <f>F177*E178</f>
        <v>28806.803428107065</v>
      </c>
      <c r="G178" s="339"/>
    </row>
    <row r="179" spans="2:7" ht="15.75" thickTop="1">
      <c r="B179" s="338"/>
      <c r="C179" s="370" t="s">
        <v>46</v>
      </c>
      <c r="D179" s="370"/>
      <c r="E179" s="370"/>
      <c r="F179" s="380">
        <f>SUM(F177:F178)</f>
        <v>268863.4986623326</v>
      </c>
      <c r="G179" s="339"/>
    </row>
    <row r="180" spans="2:7">
      <c r="B180" s="338"/>
      <c r="C180" s="370" t="s">
        <v>48</v>
      </c>
      <c r="D180" s="369"/>
      <c r="E180" s="371">
        <f>[5]CAF!$BC$27</f>
        <v>5.4121725731895332E-2</v>
      </c>
      <c r="F180" s="380">
        <f>F179+(F179*E180)</f>
        <v>283414.85519625316</v>
      </c>
      <c r="G180" s="339"/>
    </row>
    <row r="181" spans="2:7" ht="15.75" thickBot="1">
      <c r="B181" s="338"/>
      <c r="C181" s="376" t="s">
        <v>92</v>
      </c>
      <c r="D181" s="369"/>
      <c r="E181" s="371"/>
      <c r="F181" s="386">
        <f>F180*0.8</f>
        <v>226731.88415700255</v>
      </c>
      <c r="G181" s="339"/>
    </row>
    <row r="182" spans="2:7" ht="15.75" thickBot="1">
      <c r="B182" s="338"/>
      <c r="C182" s="376" t="s">
        <v>53</v>
      </c>
      <c r="D182" s="369"/>
      <c r="E182" s="369"/>
      <c r="F182" s="387">
        <f>F181/12</f>
        <v>18894.323679750214</v>
      </c>
      <c r="G182" s="339"/>
    </row>
    <row r="183" spans="2:7" ht="9" customHeight="1" thickBot="1">
      <c r="B183" s="388"/>
      <c r="C183" s="390"/>
      <c r="D183" s="390"/>
      <c r="E183" s="390"/>
      <c r="F183" s="390"/>
      <c r="G183" s="392"/>
    </row>
    <row r="184" spans="2:7" ht="15.75" thickBot="1"/>
    <row r="185" spans="2:7">
      <c r="B185" s="332"/>
      <c r="C185" s="395"/>
      <c r="D185" s="783" t="s">
        <v>25</v>
      </c>
      <c r="E185" s="783"/>
      <c r="F185" s="395"/>
      <c r="G185" s="333"/>
    </row>
    <row r="186" spans="2:7">
      <c r="B186" s="338"/>
      <c r="C186" s="401"/>
      <c r="D186" s="402" t="s">
        <v>11</v>
      </c>
      <c r="E186" s="402" t="s">
        <v>12</v>
      </c>
      <c r="F186" s="402" t="s">
        <v>13</v>
      </c>
      <c r="G186" s="339"/>
    </row>
    <row r="187" spans="2:7">
      <c r="B187" s="338"/>
      <c r="C187" s="353" t="s">
        <v>15</v>
      </c>
      <c r="D187" s="354">
        <f>$S$5</f>
        <v>59445.949894732272</v>
      </c>
      <c r="E187" s="355">
        <f>K23</f>
        <v>0.65</v>
      </c>
      <c r="F187" s="354">
        <f>D187*E187</f>
        <v>38639.867431575978</v>
      </c>
      <c r="G187" s="339"/>
    </row>
    <row r="188" spans="2:7">
      <c r="B188" s="338"/>
      <c r="C188" s="353" t="s">
        <v>19</v>
      </c>
      <c r="D188" s="356">
        <f>$S$6</f>
        <v>36813</v>
      </c>
      <c r="E188" s="355">
        <f>L23</f>
        <v>4</v>
      </c>
      <c r="F188" s="354">
        <f>D188*E188</f>
        <v>147252</v>
      </c>
      <c r="G188" s="339"/>
    </row>
    <row r="189" spans="2:7">
      <c r="B189" s="338"/>
      <c r="C189" s="353" t="s">
        <v>21</v>
      </c>
      <c r="D189" s="354">
        <f>$S$7</f>
        <v>31960.232260837322</v>
      </c>
      <c r="E189" s="355">
        <f>M23</f>
        <v>0.28000000000000003</v>
      </c>
      <c r="F189" s="354">
        <f>D189*E189</f>
        <v>8948.8650330344517</v>
      </c>
      <c r="G189" s="339"/>
    </row>
    <row r="190" spans="2:7">
      <c r="B190" s="338"/>
      <c r="C190" s="353"/>
      <c r="D190" s="364"/>
      <c r="E190" s="365"/>
      <c r="F190" s="364"/>
      <c r="G190" s="339"/>
    </row>
    <row r="191" spans="2:7">
      <c r="B191" s="338"/>
      <c r="C191" s="366" t="s">
        <v>24</v>
      </c>
      <c r="D191" s="366"/>
      <c r="E191" s="367">
        <f>SUM(E187:E189)</f>
        <v>4.9300000000000006</v>
      </c>
      <c r="F191" s="368">
        <f>SUM(F187:F189)</f>
        <v>194840.73246461042</v>
      </c>
      <c r="G191" s="339"/>
    </row>
    <row r="192" spans="2:7">
      <c r="B192" s="338"/>
      <c r="C192" s="369"/>
      <c r="D192" s="369"/>
      <c r="E192" s="369"/>
      <c r="F192" s="369"/>
      <c r="G192" s="339"/>
    </row>
    <row r="193" spans="2:7">
      <c r="B193" s="338"/>
      <c r="C193" s="370" t="s">
        <v>27</v>
      </c>
      <c r="D193" s="369"/>
      <c r="E193" s="371">
        <f>$E$11</f>
        <v>0.21120948717799651</v>
      </c>
      <c r="F193" s="372">
        <f>F191*E193</f>
        <v>41152.211185235581</v>
      </c>
      <c r="G193" s="339"/>
    </row>
    <row r="194" spans="2:7">
      <c r="B194" s="338"/>
      <c r="C194" s="369"/>
      <c r="D194" s="369"/>
      <c r="E194" s="369"/>
      <c r="F194" s="373"/>
      <c r="G194" s="339"/>
    </row>
    <row r="195" spans="2:7">
      <c r="B195" s="338"/>
      <c r="C195" s="366" t="s">
        <v>30</v>
      </c>
      <c r="D195" s="374"/>
      <c r="E195" s="374"/>
      <c r="F195" s="375">
        <f>F191+F193</f>
        <v>235992.94364984601</v>
      </c>
      <c r="G195" s="339"/>
    </row>
    <row r="196" spans="2:7">
      <c r="B196" s="338"/>
      <c r="C196" s="353"/>
      <c r="D196" s="369"/>
      <c r="E196" s="369"/>
      <c r="F196" s="372"/>
      <c r="G196" s="339"/>
    </row>
    <row r="197" spans="2:7">
      <c r="B197" s="338"/>
      <c r="C197" s="370" t="s">
        <v>138</v>
      </c>
      <c r="D197" s="369"/>
      <c r="E197" s="369"/>
      <c r="F197" s="378">
        <f>$F$15</f>
        <v>10000</v>
      </c>
      <c r="G197" s="339"/>
    </row>
    <row r="198" spans="2:7">
      <c r="B198" s="338"/>
      <c r="C198" s="370" t="s">
        <v>33</v>
      </c>
      <c r="D198" s="369"/>
      <c r="E198" s="377">
        <f>$S$11</f>
        <v>4000</v>
      </c>
      <c r="F198" s="378">
        <f>E198*E191</f>
        <v>19720.000000000004</v>
      </c>
      <c r="G198" s="339"/>
    </row>
    <row r="199" spans="2:7">
      <c r="B199" s="338"/>
      <c r="C199" s="370" t="s">
        <v>35</v>
      </c>
      <c r="D199" s="369"/>
      <c r="E199" s="377">
        <f>$S$12</f>
        <v>400</v>
      </c>
      <c r="F199" s="378">
        <f>E199*E191</f>
        <v>1972.0000000000002</v>
      </c>
      <c r="G199" s="339"/>
    </row>
    <row r="200" spans="2:7">
      <c r="B200" s="338"/>
      <c r="C200" s="370" t="s">
        <v>142</v>
      </c>
      <c r="D200" s="369"/>
      <c r="E200" s="377">
        <f>$S$13</f>
        <v>110</v>
      </c>
      <c r="F200" s="378">
        <f>E200*E191</f>
        <v>542.30000000000007</v>
      </c>
      <c r="G200" s="339"/>
    </row>
    <row r="201" spans="2:7">
      <c r="B201" s="338"/>
      <c r="C201" s="370" t="s">
        <v>36</v>
      </c>
      <c r="D201" s="369"/>
      <c r="E201" s="377">
        <f>$S$14</f>
        <v>200</v>
      </c>
      <c r="F201" s="378">
        <f>E201*E191</f>
        <v>986.00000000000011</v>
      </c>
      <c r="G201" s="339"/>
    </row>
    <row r="202" spans="2:7">
      <c r="B202" s="338"/>
      <c r="C202" s="370" t="s">
        <v>37</v>
      </c>
      <c r="D202" s="369"/>
      <c r="E202" s="377">
        <f>$S$15</f>
        <v>500</v>
      </c>
      <c r="F202" s="378">
        <f>E202*E191</f>
        <v>2465.0000000000005</v>
      </c>
      <c r="G202" s="339"/>
    </row>
    <row r="203" spans="2:7">
      <c r="B203" s="338"/>
      <c r="C203" s="366" t="s">
        <v>40</v>
      </c>
      <c r="D203" s="374"/>
      <c r="E203" s="374"/>
      <c r="F203" s="381">
        <f>SUM(F195:F202)</f>
        <v>271678.243649846</v>
      </c>
      <c r="G203" s="339"/>
    </row>
    <row r="204" spans="2:7" ht="15.75" thickBot="1">
      <c r="B204" s="338"/>
      <c r="C204" s="382" t="s">
        <v>43</v>
      </c>
      <c r="D204" s="383"/>
      <c r="E204" s="384">
        <f>$E$22</f>
        <v>0.12</v>
      </c>
      <c r="F204" s="385">
        <f>F203*E204</f>
        <v>32601.389237981519</v>
      </c>
      <c r="G204" s="339"/>
    </row>
    <row r="205" spans="2:7" ht="15.75" thickTop="1">
      <c r="B205" s="338"/>
      <c r="C205" s="370" t="s">
        <v>46</v>
      </c>
      <c r="D205" s="370"/>
      <c r="E205" s="370"/>
      <c r="F205" s="380">
        <f>SUM(F203:F204)</f>
        <v>304279.63288782752</v>
      </c>
      <c r="G205" s="339"/>
    </row>
    <row r="206" spans="2:7">
      <c r="B206" s="338"/>
      <c r="C206" s="370" t="s">
        <v>48</v>
      </c>
      <c r="D206" s="369"/>
      <c r="E206" s="371">
        <f>[5]CAF!$BC$27</f>
        <v>5.4121725731895332E-2</v>
      </c>
      <c r="F206" s="380">
        <f>F205+(F205*E206)</f>
        <v>320747.77172478434</v>
      </c>
      <c r="G206" s="339"/>
    </row>
    <row r="207" spans="2:7" ht="15.75" thickBot="1">
      <c r="B207" s="338"/>
      <c r="C207" s="376" t="s">
        <v>92</v>
      </c>
      <c r="D207" s="369"/>
      <c r="E207" s="371"/>
      <c r="F207" s="386">
        <f>F206*0.8</f>
        <v>256598.21737982749</v>
      </c>
      <c r="G207" s="339"/>
    </row>
    <row r="208" spans="2:7" ht="15.75" thickBot="1">
      <c r="B208" s="338"/>
      <c r="C208" s="376" t="s">
        <v>53</v>
      </c>
      <c r="D208" s="369"/>
      <c r="E208" s="369"/>
      <c r="F208" s="387">
        <f>F207/12</f>
        <v>21383.18478165229</v>
      </c>
      <c r="G208" s="339"/>
    </row>
    <row r="209" spans="2:7" ht="6" customHeight="1" thickBot="1">
      <c r="B209" s="388"/>
      <c r="C209" s="390"/>
      <c r="D209" s="390"/>
      <c r="E209" s="390"/>
      <c r="F209" s="390"/>
      <c r="G209" s="392"/>
    </row>
  </sheetData>
  <mergeCells count="13">
    <mergeCell ref="D159:E159"/>
    <mergeCell ref="D185:E185"/>
    <mergeCell ref="Q2:T2"/>
    <mergeCell ref="C28:F28"/>
    <mergeCell ref="D29:E29"/>
    <mergeCell ref="D55:E55"/>
    <mergeCell ref="D81:E81"/>
    <mergeCell ref="D107:E107"/>
    <mergeCell ref="D133:E133"/>
    <mergeCell ref="B2:G2"/>
    <mergeCell ref="L2:M2"/>
    <mergeCell ref="D3:E3"/>
    <mergeCell ref="I14:N14"/>
  </mergeCells>
  <pageMargins left="0.25" right="0.25" top="0.75" bottom="0.75" header="0.3" footer="0.3"/>
  <pageSetup scale="54" orientation="landscape" r:id="rId1"/>
  <rowBreaks count="2" manualBreakCount="2">
    <brk id="53" max="16383" man="1"/>
    <brk id="10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D29"/>
  <sheetViews>
    <sheetView tabSelected="1" workbookViewId="0">
      <selection activeCell="E25" sqref="E25"/>
    </sheetView>
  </sheetViews>
  <sheetFormatPr defaultRowHeight="11.25"/>
  <cols>
    <col min="5" max="5" width="14.6640625" customWidth="1"/>
    <col min="8" max="8" width="41.5" customWidth="1"/>
    <col min="9" max="9" width="13.1640625" customWidth="1"/>
    <col min="10" max="10" width="10.5" bestFit="1" customWidth="1"/>
    <col min="11" max="11" width="14.6640625" customWidth="1"/>
    <col min="13" max="13" width="3.33203125" customWidth="1"/>
    <col min="14" max="14" width="28.1640625" customWidth="1"/>
    <col min="15" max="15" width="3.5" customWidth="1"/>
    <col min="16" max="16" width="11.6640625" customWidth="1"/>
    <col min="17" max="17" width="12.5" customWidth="1"/>
    <col min="18" max="18" width="12.83203125" customWidth="1"/>
    <col min="19" max="19" width="12.33203125" bestFit="1" customWidth="1"/>
    <col min="20" max="20" width="11.1640625" bestFit="1" customWidth="1"/>
    <col min="21" max="21" width="12.33203125" bestFit="1" customWidth="1"/>
  </cols>
  <sheetData>
    <row r="1" spans="2:27 16384:16384" ht="19.5" thickBot="1">
      <c r="G1" s="759" t="s">
        <v>657</v>
      </c>
      <c r="H1" s="760"/>
      <c r="I1" s="760"/>
      <c r="J1" s="760"/>
      <c r="K1" s="760"/>
      <c r="L1" s="761"/>
      <c r="M1" s="279"/>
      <c r="P1" s="696"/>
      <c r="Q1" s="696"/>
      <c r="R1" s="697"/>
      <c r="S1" s="697"/>
    </row>
    <row r="2" spans="2:27 16384:16384" ht="15">
      <c r="G2" s="242"/>
      <c r="H2" s="243"/>
      <c r="I2" s="762" t="s">
        <v>651</v>
      </c>
      <c r="J2" s="762"/>
      <c r="K2" s="243"/>
      <c r="L2" s="244"/>
      <c r="M2" s="257"/>
      <c r="P2" s="698"/>
      <c r="Q2" s="698"/>
      <c r="R2" s="699"/>
      <c r="S2" s="699"/>
    </row>
    <row r="3" spans="2:27 16384:16384" ht="15">
      <c r="G3" s="245"/>
      <c r="H3" s="246"/>
      <c r="I3" s="247" t="s">
        <v>11</v>
      </c>
      <c r="J3" s="247" t="s">
        <v>12</v>
      </c>
      <c r="K3" s="247" t="s">
        <v>13</v>
      </c>
      <c r="L3" s="248"/>
      <c r="M3" s="257"/>
      <c r="N3" s="693"/>
      <c r="P3" s="698"/>
      <c r="Q3" s="698"/>
      <c r="R3" s="699"/>
      <c r="S3" s="699"/>
    </row>
    <row r="4" spans="2:27 16384:16384" ht="15">
      <c r="G4" s="245"/>
      <c r="H4" s="249" t="s">
        <v>15</v>
      </c>
      <c r="I4" s="250">
        <v>62662</v>
      </c>
      <c r="J4" s="691">
        <v>2.5000000000000001E-2</v>
      </c>
      <c r="K4" s="250">
        <f>I4*J4</f>
        <v>1566.5500000000002</v>
      </c>
      <c r="L4" s="702" t="s">
        <v>653</v>
      </c>
      <c r="M4" s="257"/>
      <c r="N4" s="703"/>
      <c r="P4" s="698"/>
      <c r="Q4" s="698"/>
      <c r="R4" s="699"/>
      <c r="S4" s="699"/>
    </row>
    <row r="5" spans="2:27 16384:16384" ht="20.45" customHeight="1">
      <c r="B5" s="763"/>
      <c r="C5" s="763"/>
      <c r="D5" s="763"/>
      <c r="E5" s="763"/>
      <c r="G5" s="245"/>
      <c r="H5" s="249" t="s">
        <v>19</v>
      </c>
      <c r="I5" s="250">
        <v>38805</v>
      </c>
      <c r="J5" s="695">
        <v>0.25</v>
      </c>
      <c r="K5" s="250">
        <f>I5*J5</f>
        <v>9701.25</v>
      </c>
      <c r="L5" s="702" t="s">
        <v>652</v>
      </c>
      <c r="M5" s="257"/>
      <c r="N5" s="694"/>
      <c r="P5" s="698"/>
      <c r="Q5" s="698"/>
      <c r="R5" s="700"/>
      <c r="S5" s="699"/>
    </row>
    <row r="6" spans="2:27 16384:16384" ht="20.45" customHeight="1">
      <c r="B6" s="763"/>
      <c r="C6" s="763"/>
      <c r="D6" s="763"/>
      <c r="E6" s="763"/>
      <c r="G6" s="245"/>
      <c r="H6" s="249" t="s">
        <v>21</v>
      </c>
      <c r="I6" s="250">
        <v>33689</v>
      </c>
      <c r="J6" s="691">
        <v>1.2500000000000001E-2</v>
      </c>
      <c r="K6" s="250">
        <f>I6*J6</f>
        <v>421.11250000000001</v>
      </c>
      <c r="L6" s="702" t="s">
        <v>654</v>
      </c>
      <c r="M6" s="257"/>
      <c r="N6" s="694"/>
      <c r="P6" s="698"/>
      <c r="Q6" s="698"/>
      <c r="R6" s="700"/>
      <c r="S6" s="699"/>
    </row>
    <row r="7" spans="2:27 16384:16384" ht="20.45" customHeight="1">
      <c r="B7" s="763"/>
      <c r="C7" s="763"/>
      <c r="D7" s="763"/>
      <c r="E7" s="763"/>
      <c r="G7" s="245"/>
      <c r="H7" s="249"/>
      <c r="I7" s="252"/>
      <c r="J7" s="253"/>
      <c r="K7" s="252"/>
      <c r="L7" s="248"/>
      <c r="M7" s="257"/>
      <c r="P7" s="698"/>
      <c r="Q7" s="698"/>
      <c r="R7" s="700"/>
      <c r="S7" s="699"/>
    </row>
    <row r="8" spans="2:27 16384:16384" ht="20.45" customHeight="1">
      <c r="B8" s="763"/>
      <c r="C8" s="763"/>
      <c r="D8" s="763"/>
      <c r="E8" s="763"/>
      <c r="G8" s="245"/>
      <c r="H8" s="254" t="s">
        <v>24</v>
      </c>
      <c r="I8" s="254"/>
      <c r="J8" s="692">
        <f>SUM(J4:J6)</f>
        <v>0.28750000000000003</v>
      </c>
      <c r="K8" s="256">
        <f>SUM(K4:K6)</f>
        <v>11688.912499999999</v>
      </c>
      <c r="L8" s="248"/>
      <c r="M8" s="257"/>
      <c r="P8" s="698"/>
      <c r="Q8" s="698"/>
      <c r="R8" s="700"/>
      <c r="S8" s="699"/>
    </row>
    <row r="9" spans="2:27 16384:16384" ht="20.45" customHeight="1">
      <c r="B9" s="763"/>
      <c r="C9" s="763"/>
      <c r="D9" s="763"/>
      <c r="E9" s="763"/>
      <c r="G9" s="245"/>
      <c r="H9" s="257"/>
      <c r="I9" s="257"/>
      <c r="J9" s="257"/>
      <c r="K9" s="257"/>
      <c r="L9" s="248"/>
      <c r="M9" s="257"/>
      <c r="P9" s="698"/>
      <c r="Q9" s="698"/>
      <c r="R9" s="700"/>
      <c r="S9" s="699"/>
    </row>
    <row r="10" spans="2:27 16384:16384" ht="20.45" customHeight="1">
      <c r="B10" s="763"/>
      <c r="C10" s="763"/>
      <c r="D10" s="763"/>
      <c r="E10" s="763"/>
      <c r="G10" s="245"/>
      <c r="H10" s="258" t="s">
        <v>27</v>
      </c>
      <c r="I10" s="257"/>
      <c r="J10" s="259">
        <f>[4]Summary!$C$50</f>
        <v>0.21120948717799651</v>
      </c>
      <c r="K10" s="260">
        <f>K8*J10</f>
        <v>2468.8092147934726</v>
      </c>
      <c r="L10" s="248"/>
      <c r="M10" s="257"/>
      <c r="P10" s="698"/>
      <c r="Q10" s="698"/>
      <c r="R10" s="700"/>
      <c r="S10" s="699"/>
      <c r="V10" s="5"/>
    </row>
    <row r="11" spans="2:27 16384:16384" ht="14.45" customHeight="1">
      <c r="G11" s="245"/>
      <c r="H11" s="257"/>
      <c r="I11" s="257"/>
      <c r="J11" s="257"/>
      <c r="K11" s="261"/>
      <c r="L11" s="248"/>
      <c r="M11" s="257"/>
      <c r="P11" s="698"/>
      <c r="Q11" s="698"/>
      <c r="R11" s="700"/>
      <c r="S11" s="699"/>
      <c r="V11" s="6"/>
    </row>
    <row r="12" spans="2:27 16384:16384" ht="15">
      <c r="G12" s="245"/>
      <c r="H12" s="254" t="s">
        <v>30</v>
      </c>
      <c r="I12" s="262"/>
      <c r="J12" s="262"/>
      <c r="K12" s="263">
        <f>K8+K10</f>
        <v>14157.721714793472</v>
      </c>
      <c r="L12" s="248"/>
      <c r="M12" s="257"/>
      <c r="P12" s="698"/>
      <c r="Q12" s="698"/>
      <c r="R12" s="700"/>
      <c r="S12" s="699"/>
      <c r="V12" s="7"/>
      <c r="W12" s="7"/>
      <c r="X12" s="7"/>
      <c r="Y12" s="7"/>
      <c r="Z12" s="7"/>
      <c r="XFD12" s="7">
        <v>0.05</v>
      </c>
    </row>
    <row r="13" spans="2:27 16384:16384" ht="15">
      <c r="G13" s="245"/>
      <c r="H13" s="249"/>
      <c r="I13" s="257"/>
      <c r="J13" s="257"/>
      <c r="K13" s="260"/>
      <c r="L13" s="248"/>
      <c r="M13" s="257"/>
      <c r="P13" s="698"/>
      <c r="Q13" s="698"/>
      <c r="R13" s="700"/>
      <c r="S13" s="699"/>
      <c r="V13" s="7"/>
      <c r="W13" s="7"/>
      <c r="X13" s="7"/>
      <c r="Y13" s="7"/>
      <c r="Z13" s="7"/>
    </row>
    <row r="14" spans="2:27 16384:16384" ht="15">
      <c r="G14" s="245"/>
      <c r="H14" s="258" t="s">
        <v>33</v>
      </c>
      <c r="I14" s="257"/>
      <c r="J14" s="264">
        <v>4000</v>
      </c>
      <c r="K14" s="265">
        <f>J14*$J$8</f>
        <v>1150.0000000000002</v>
      </c>
      <c r="L14" s="248"/>
      <c r="M14" s="257"/>
      <c r="P14" s="698"/>
      <c r="Q14" s="698"/>
      <c r="R14" s="700"/>
      <c r="S14" s="699"/>
      <c r="V14" s="7"/>
      <c r="W14" s="7"/>
      <c r="X14" s="7"/>
      <c r="Y14" s="7"/>
      <c r="Z14" s="7"/>
    </row>
    <row r="15" spans="2:27 16384:16384" ht="27.75">
      <c r="G15" s="245"/>
      <c r="H15" s="704" t="s">
        <v>659</v>
      </c>
      <c r="I15" s="257"/>
      <c r="J15" s="264">
        <v>600</v>
      </c>
      <c r="K15" s="265">
        <f t="shared" ref="K15" si="0">J15*$J$8</f>
        <v>172.50000000000003</v>
      </c>
      <c r="L15" s="248"/>
      <c r="M15" s="257"/>
      <c r="Q15" s="698"/>
      <c r="R15" s="701"/>
      <c r="V15" s="8"/>
      <c r="W15" s="8"/>
      <c r="X15" s="8"/>
      <c r="Y15" s="8"/>
      <c r="Z15" s="8"/>
      <c r="AA15" s="9"/>
    </row>
    <row r="16" spans="2:27 16384:16384" ht="15">
      <c r="G16" s="245"/>
      <c r="H16" s="254" t="s">
        <v>40</v>
      </c>
      <c r="I16" s="262"/>
      <c r="J16" s="262"/>
      <c r="K16" s="266">
        <f>SUM(K12:K15)</f>
        <v>15480.221714793472</v>
      </c>
      <c r="L16" s="248"/>
      <c r="M16" s="257"/>
      <c r="Q16" s="698"/>
      <c r="R16" s="701"/>
      <c r="V16" s="7"/>
      <c r="W16" s="7"/>
      <c r="X16" s="7"/>
      <c r="Y16" s="7"/>
      <c r="Z16" s="7"/>
    </row>
    <row r="17" spans="7:23" ht="15.75" thickBot="1">
      <c r="G17" s="245"/>
      <c r="H17" s="267" t="s">
        <v>43</v>
      </c>
      <c r="I17" s="268"/>
      <c r="J17" s="269">
        <f>[4]Summary!$D$51</f>
        <v>0.12</v>
      </c>
      <c r="K17" s="270">
        <f>K16*J17</f>
        <v>1857.6266057752166</v>
      </c>
      <c r="L17" s="248"/>
      <c r="M17" s="257"/>
      <c r="Q17" s="698"/>
      <c r="R17" s="701"/>
      <c r="V17" s="6"/>
    </row>
    <row r="18" spans="7:23" ht="15.75" thickTop="1">
      <c r="G18" s="245"/>
      <c r="H18" s="258" t="s">
        <v>46</v>
      </c>
      <c r="I18" s="258"/>
      <c r="J18" s="258"/>
      <c r="K18" s="271">
        <f>SUM(K16:K17)</f>
        <v>17337.84832056869</v>
      </c>
      <c r="L18" s="248"/>
      <c r="M18" s="257"/>
      <c r="V18" s="6"/>
    </row>
    <row r="19" spans="7:23" ht="15">
      <c r="G19" s="245"/>
      <c r="H19" s="258" t="s">
        <v>48</v>
      </c>
      <c r="I19" s="258"/>
      <c r="J19" s="259">
        <f>'Fall 2018'!BQ23</f>
        <v>2.3531493276716206E-2</v>
      </c>
      <c r="K19" s="271">
        <f>K18+(K18*J19)</f>
        <v>17745.833781756879</v>
      </c>
      <c r="L19" s="248"/>
      <c r="M19" s="257"/>
      <c r="P19" s="768"/>
      <c r="Q19" s="768"/>
      <c r="R19" s="768"/>
      <c r="S19" s="768"/>
      <c r="T19" s="769"/>
      <c r="U19" s="769"/>
      <c r="V19" s="10"/>
      <c r="W19" s="11"/>
    </row>
    <row r="20" spans="7:23" ht="15.75" thickBot="1">
      <c r="G20" s="245"/>
      <c r="H20" s="706" t="s">
        <v>663</v>
      </c>
      <c r="I20" s="706"/>
      <c r="J20" s="707">
        <v>6.3E-3</v>
      </c>
      <c r="K20" s="708">
        <f>K8*(J19+1)*J20</f>
        <v>75.373011415206989</v>
      </c>
      <c r="L20" s="248"/>
      <c r="M20" s="257"/>
      <c r="P20" s="688"/>
      <c r="Q20" s="688"/>
      <c r="R20" s="688"/>
      <c r="S20" s="13"/>
      <c r="T20" s="688"/>
      <c r="U20" s="14"/>
      <c r="V20" s="10"/>
      <c r="W20" s="11"/>
    </row>
    <row r="21" spans="7:23" ht="16.5" thickTop="1" thickBot="1">
      <c r="G21" s="245"/>
      <c r="H21" s="258" t="s">
        <v>662</v>
      </c>
      <c r="I21" s="258"/>
      <c r="J21" s="259"/>
      <c r="K21" s="271">
        <f>K20+K19</f>
        <v>17821.206793172085</v>
      </c>
      <c r="L21" s="248"/>
      <c r="M21" s="257"/>
      <c r="P21" s="688"/>
      <c r="Q21" s="688"/>
      <c r="R21" s="15"/>
      <c r="S21" s="16"/>
      <c r="T21" s="17"/>
      <c r="U21" s="17"/>
      <c r="V21" s="10"/>
      <c r="W21" s="11"/>
    </row>
    <row r="22" spans="7:23" ht="15.75" thickBot="1">
      <c r="G22" s="245"/>
      <c r="H22" s="272" t="s">
        <v>49</v>
      </c>
      <c r="I22" s="257"/>
      <c r="J22" s="257"/>
      <c r="K22" s="273">
        <f>K21/12</f>
        <v>1485.1005660976737</v>
      </c>
      <c r="L22" s="248"/>
      <c r="M22" s="257"/>
      <c r="P22" s="688"/>
      <c r="Q22" s="688"/>
      <c r="R22" s="15"/>
      <c r="S22" s="16"/>
      <c r="T22" s="17"/>
      <c r="U22" s="17"/>
      <c r="V22" s="10"/>
      <c r="W22" s="11"/>
    </row>
    <row r="23" spans="7:23" ht="15.75" thickBot="1">
      <c r="G23" s="274"/>
      <c r="H23" s="275"/>
      <c r="I23" s="276"/>
      <c r="J23" s="276"/>
      <c r="K23" s="277"/>
      <c r="L23" s="278"/>
      <c r="M23" s="257"/>
      <c r="P23" s="688"/>
      <c r="Q23" s="688"/>
      <c r="R23" s="15"/>
      <c r="S23" s="17"/>
      <c r="T23" s="17"/>
      <c r="U23" s="17"/>
      <c r="V23" s="11"/>
      <c r="W23" s="11"/>
    </row>
    <row r="24" spans="7:23" ht="15">
      <c r="M24" s="257"/>
      <c r="P24" s="688"/>
      <c r="Q24" s="688"/>
      <c r="R24" s="15"/>
      <c r="S24" s="17"/>
      <c r="T24" s="17"/>
      <c r="U24" s="17"/>
      <c r="V24" s="11"/>
      <c r="W24" s="11"/>
    </row>
    <row r="25" spans="7:23" ht="15">
      <c r="M25" s="257"/>
      <c r="P25" s="688"/>
      <c r="Q25" s="688"/>
      <c r="R25" s="15"/>
      <c r="S25" s="17"/>
      <c r="T25" s="17"/>
      <c r="U25" s="17"/>
      <c r="V25" s="11"/>
      <c r="W25" s="11"/>
    </row>
    <row r="26" spans="7:23" ht="15">
      <c r="M26" s="257"/>
      <c r="O26" s="18"/>
      <c r="P26" s="688"/>
      <c r="Q26" s="688"/>
      <c r="R26" s="19"/>
      <c r="S26" s="17"/>
      <c r="T26" s="17"/>
      <c r="U26" s="17"/>
      <c r="V26" s="11"/>
      <c r="W26" s="11"/>
    </row>
    <row r="27" spans="7:23" ht="15">
      <c r="O27" s="21"/>
      <c r="P27" s="22"/>
      <c r="Q27" s="22"/>
      <c r="R27" s="22"/>
      <c r="S27" s="17"/>
      <c r="T27" s="17"/>
      <c r="U27" s="17"/>
      <c r="V27" s="11"/>
      <c r="W27" s="11"/>
    </row>
    <row r="28" spans="7:23" ht="15">
      <c r="O28" s="21"/>
      <c r="P28" s="22"/>
      <c r="Q28" s="22"/>
      <c r="R28" s="22"/>
      <c r="S28" s="17"/>
      <c r="T28" s="17"/>
      <c r="U28" s="17"/>
      <c r="V28" s="11"/>
      <c r="W28" s="11"/>
    </row>
    <row r="29" spans="7:23" ht="15">
      <c r="O29" s="21"/>
      <c r="P29" s="22"/>
      <c r="Q29" s="22"/>
      <c r="R29" s="22"/>
      <c r="S29" s="17"/>
      <c r="T29" s="17"/>
      <c r="U29" s="17"/>
      <c r="V29" s="11"/>
      <c r="W29" s="11"/>
    </row>
  </sheetData>
  <mergeCells count="5">
    <mergeCell ref="G1:L1"/>
    <mergeCell ref="I2:J2"/>
    <mergeCell ref="B5:E10"/>
    <mergeCell ref="P19:S19"/>
    <mergeCell ref="T19:U1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12</vt:i4>
      </vt:variant>
    </vt:vector>
  </HeadingPairs>
  <TitlesOfParts>
    <vt:vector size="28" baseType="lpstr">
      <vt:lpstr>Current CB models&amp;rates</vt:lpstr>
      <vt:lpstr>CB Models at 100%</vt:lpstr>
      <vt:lpstr>CB 100% &amp; DC 75%</vt:lpstr>
      <vt:lpstr>CB Single FTE Model-4627 </vt:lpstr>
      <vt:lpstr>3 FTE Model</vt:lpstr>
      <vt:lpstr>CEDV Current Model Budget</vt:lpstr>
      <vt:lpstr>CEDV Single FTE Model-4629 </vt:lpstr>
      <vt:lpstr>SV - Current Model</vt:lpstr>
      <vt:lpstr>SV Single FTE Model-4628 </vt:lpstr>
      <vt:lpstr>2017 UFR Salaries</vt:lpstr>
      <vt:lpstr>2017 UFR BTL</vt:lpstr>
      <vt:lpstr>Clean Data</vt:lpstr>
      <vt:lpstr>overview</vt:lpstr>
      <vt:lpstr>Single FTE Model  (wip)</vt:lpstr>
      <vt:lpstr>Fall 2018</vt:lpstr>
      <vt:lpstr>Spring 2018</vt:lpstr>
      <vt:lpstr>'CB 100% &amp; DC 75%'!Print_Area</vt:lpstr>
      <vt:lpstr>'CB Models at 100%'!Print_Area</vt:lpstr>
      <vt:lpstr>'CB Single FTE Model-4627 '!Print_Area</vt:lpstr>
      <vt:lpstr>'CEDV Current Model Budget'!Print_Area</vt:lpstr>
      <vt:lpstr>'CEDV Single FTE Model-4629 '!Print_Area</vt:lpstr>
      <vt:lpstr>'Current CB models&amp;rates'!Print_Area</vt:lpstr>
      <vt:lpstr>'Fall 2018'!Print_Area</vt:lpstr>
      <vt:lpstr>'Single FTE Model  (wip)'!Print_Area</vt:lpstr>
      <vt:lpstr>'SV - Current Model'!Print_Area</vt:lpstr>
      <vt:lpstr>'SV Single FTE Model-4628 '!Print_Area</vt:lpstr>
      <vt:lpstr>'Fall 2018'!Print_Titles</vt:lpstr>
      <vt:lpstr>'Spring 2018'!Print_Titles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</dc:creator>
  <cp:lastModifiedBy> </cp:lastModifiedBy>
  <cp:lastPrinted>2019-02-11T17:38:12Z</cp:lastPrinted>
  <dcterms:created xsi:type="dcterms:W3CDTF">2018-05-23T13:44:28Z</dcterms:created>
  <dcterms:modified xsi:type="dcterms:W3CDTF">2019-02-12T19:49:23Z</dcterms:modified>
</cp:coreProperties>
</file>