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tac-gfs/Shared Documents/DTC Docket/23-2/"/>
    </mc:Choice>
  </mc:AlternateContent>
  <xr:revisionPtr revIDLastSave="0" documentId="8_{A98DD73E-34A6-4B94-B1A5-22704A1AB257}" xr6:coauthVersionLast="47" xr6:coauthVersionMax="47" xr10:uidLastSave="{00000000-0000-0000-0000-000000000000}"/>
  <bookViews>
    <workbookView xWindow="-103" yWindow="-103" windowWidth="19543" windowHeight="12497" xr2:uid="{B0BE3DE8-FF2D-48DC-BEEA-9DC9C204FC49}"/>
  </bookViews>
  <sheets>
    <sheet name="Exhibit A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45" i="1" l="1"/>
  <c r="F57" i="1"/>
  <c r="F47" i="1" l="1"/>
  <c r="F65" i="1" l="1"/>
  <c r="F67" i="1" s="1"/>
  <c r="F29" i="1"/>
  <c r="F22" i="1" l="1"/>
  <c r="F17" i="1" l="1"/>
  <c r="F16" i="1" s="1"/>
  <c r="F11" i="1" l="1"/>
  <c r="F6" i="1"/>
  <c r="F15" i="1" l="1"/>
  <c r="F14" i="1"/>
  <c r="F10" i="1" l="1"/>
  <c r="F30" i="1" s="1"/>
  <c r="F69" i="1"/>
</calcChain>
</file>

<file path=xl/sharedStrings.xml><?xml version="1.0" encoding="utf-8"?>
<sst xmlns="http://schemas.openxmlformats.org/spreadsheetml/2006/main" count="75" uniqueCount="69">
  <si>
    <t>Balance Forward</t>
  </si>
  <si>
    <t xml:space="preserve"> </t>
  </si>
  <si>
    <t>Administration</t>
  </si>
  <si>
    <t xml:space="preserve">Salary Costs </t>
  </si>
  <si>
    <t>Salary</t>
  </si>
  <si>
    <t>Overtime</t>
  </si>
  <si>
    <t>CC</t>
  </si>
  <si>
    <t>Fringe</t>
  </si>
  <si>
    <t>Indirect</t>
  </si>
  <si>
    <t xml:space="preserve">Agency Expenses </t>
  </si>
  <si>
    <t>Employee Reimbursements</t>
  </si>
  <si>
    <t>BB</t>
  </si>
  <si>
    <t>Administrative Expenses(EE)</t>
  </si>
  <si>
    <t>Operational Supplies(FF)</t>
  </si>
  <si>
    <t>Utilities/Space Rental(GG)</t>
  </si>
  <si>
    <t>Consultant (HH)</t>
  </si>
  <si>
    <t>Operational Services(JJ)</t>
  </si>
  <si>
    <t>Equipment Purchases(KK)</t>
  </si>
  <si>
    <t>Lease, Maintenance, Repair Services(LL)</t>
  </si>
  <si>
    <t>Bldg. Maintenance, Repairs (NN)</t>
  </si>
  <si>
    <t>IT Services, Equipment(UU)</t>
  </si>
  <si>
    <t>TOTAL ADMINISTRATION</t>
  </si>
  <si>
    <t>Programs</t>
  </si>
  <si>
    <t>Prior Year Training Grant</t>
  </si>
  <si>
    <t>Prior Year EMD Grant</t>
  </si>
  <si>
    <t>Prior Year S&amp;I Grant (includes incentives)</t>
  </si>
  <si>
    <t>PSAP Regional Development</t>
  </si>
  <si>
    <t>PSAP Regional Development - Roll over</t>
  </si>
  <si>
    <t>Map Data</t>
  </si>
  <si>
    <t>ISA Mass GIS</t>
  </si>
  <si>
    <t>Chargeback</t>
  </si>
  <si>
    <t>NG 911 - Non-Recurring</t>
  </si>
  <si>
    <t>NG 911 - Recurring</t>
  </si>
  <si>
    <t>Radio Infrastructure</t>
  </si>
  <si>
    <t>Wireless Center</t>
  </si>
  <si>
    <t xml:space="preserve">911 Call Center </t>
  </si>
  <si>
    <t>Interpretive Services  (Language Line)</t>
  </si>
  <si>
    <t>Mobile PSAP</t>
  </si>
  <si>
    <t>Training</t>
  </si>
  <si>
    <t>Public Education</t>
  </si>
  <si>
    <t>SCPE</t>
  </si>
  <si>
    <t xml:space="preserve">Relay </t>
  </si>
  <si>
    <t>CapTEL</t>
  </si>
  <si>
    <t>Fund Revenue</t>
  </si>
  <si>
    <t>FY 2022 Projected Budget</t>
  </si>
  <si>
    <t>Revenue (Projected/Actual/Projected)</t>
  </si>
  <si>
    <t>Interest (Projected/Actual/Projected)</t>
  </si>
  <si>
    <t>Total Fund Revenue</t>
  </si>
  <si>
    <t>Expenses (Projected/Actual/Projected)</t>
  </si>
  <si>
    <t>Grant Programs</t>
  </si>
  <si>
    <t>TOTAL GRANT PROGRAMS</t>
  </si>
  <si>
    <t>9-1-1 Adminstration &amp; Operation</t>
  </si>
  <si>
    <t>TOTAL 9-1-1 ADMINSTRATION &amp; OPERATION</t>
  </si>
  <si>
    <t xml:space="preserve">TOTAL PROGRAMS                                                                                  </t>
  </si>
  <si>
    <t>TOTAL PROJECTED EXPENSES/ACTUAL EXPENSES/PROJECTED EXPENSES</t>
  </si>
  <si>
    <t>PROJECTED ENDING BALANCE/ACTUAL ENDING BALANCE/PROJECTED ENDING BALANCE</t>
  </si>
  <si>
    <t>FY 2022 FINAL EXPENDITURES</t>
  </si>
  <si>
    <t>FY 2023 PROJECTED BUDGET</t>
  </si>
  <si>
    <t>EXHIBIT A</t>
  </si>
  <si>
    <t>Capital Projects   (NSRC Consolettes - Replacement Vehicle)</t>
  </si>
  <si>
    <t>Training Grant   (FY 22 - 23 3.75%)</t>
  </si>
  <si>
    <t>EMD Grant  (FY22 1.14%; FY23 1.4%)</t>
  </si>
  <si>
    <t>Support Grant  (FY22 18.75%; FY23 22.75%)</t>
  </si>
  <si>
    <t>Incentive 2  (FY22 - 23  0.5%)</t>
  </si>
  <si>
    <t>Incentive 3-9  (FY22 - 2%; FY23 - 3%)</t>
  </si>
  <si>
    <t>Incentive 10+  (FY22 -23 1.5%)</t>
  </si>
  <si>
    <t>Incentive RECC  (FY22 - 10% - FY23 12%)</t>
  </si>
  <si>
    <t>Wireless PSAP  - MSP   - (FY22 - 23 2%)</t>
  </si>
  <si>
    <t>Telecommunicator Emergency Response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</si>
</sst>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4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164" fontId="4" fillId="0" borderId="1" xfId="1" applyNumberFormat="1" applyFont="1" applyFill="1" applyBorder="1" applyAlignment="1">
      <alignment horizontal="right"/>
    </xf>
    <xf numFmtId="165" fontId="5" fillId="0" borderId="3" xfId="2" applyNumberFormat="1" applyFont="1" applyFill="1" applyBorder="1"/>
    <xf numFmtId="3" fontId="4" fillId="0" borderId="1" xfId="0" applyNumberFormat="1" applyFont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5" fontId="5" fillId="3" borderId="3" xfId="2" applyNumberFormat="1" applyFont="1" applyFill="1" applyBorder="1"/>
    <xf numFmtId="0" fontId="2" fillId="2" borderId="1" xfId="0" applyFont="1" applyFill="1" applyBorder="1" applyAlignment="1">
      <alignment horizontal="right"/>
    </xf>
    <xf numFmtId="3" fontId="4" fillId="6" borderId="1" xfId="0" applyNumberFormat="1" applyFont="1" applyFill="1" applyBorder="1"/>
    <xf numFmtId="165" fontId="5" fillId="6" borderId="3" xfId="2" applyNumberFormat="1" applyFont="1" applyFill="1" applyBorder="1"/>
    <xf numFmtId="166" fontId="2" fillId="0" borderId="1" xfId="0" applyNumberFormat="1" applyFont="1" applyBorder="1"/>
    <xf numFmtId="165" fontId="2" fillId="0" borderId="3" xfId="2" applyNumberFormat="1" applyFont="1" applyFill="1" applyBorder="1"/>
    <xf numFmtId="166" fontId="6" fillId="7" borderId="1" xfId="0" applyNumberFormat="1" applyFont="1" applyFill="1" applyBorder="1"/>
    <xf numFmtId="166" fontId="2" fillId="7" borderId="1" xfId="0" applyNumberFormat="1" applyFont="1" applyFill="1" applyBorder="1" applyAlignment="1">
      <alignment horizontal="right"/>
    </xf>
    <xf numFmtId="165" fontId="6" fillId="0" borderId="1" xfId="2" applyNumberFormat="1" applyFont="1" applyFill="1" applyBorder="1"/>
    <xf numFmtId="165" fontId="7" fillId="0" borderId="1" xfId="2" applyNumberFormat="1" applyFont="1" applyFill="1" applyBorder="1"/>
    <xf numFmtId="165" fontId="7" fillId="7" borderId="1" xfId="2" applyNumberFormat="1" applyFont="1" applyFill="1" applyBorder="1"/>
    <xf numFmtId="165" fontId="5" fillId="0" borderId="1" xfId="2" applyNumberFormat="1" applyFont="1" applyFill="1" applyBorder="1"/>
    <xf numFmtId="165" fontId="4" fillId="0" borderId="1" xfId="2" applyNumberFormat="1" applyFont="1" applyFill="1" applyBorder="1"/>
    <xf numFmtId="166" fontId="6" fillId="5" borderId="1" xfId="0" applyNumberFormat="1" applyFont="1" applyFill="1" applyBorder="1"/>
    <xf numFmtId="165" fontId="2" fillId="6" borderId="3" xfId="2" applyNumberFormat="1" applyFont="1" applyFill="1" applyBorder="1"/>
    <xf numFmtId="165" fontId="5" fillId="9" borderId="3" xfId="2" applyNumberFormat="1" applyFont="1" applyFill="1" applyBorder="1"/>
    <xf numFmtId="165" fontId="2" fillId="0" borderId="1" xfId="2" applyNumberFormat="1" applyFont="1" applyFill="1" applyBorder="1"/>
    <xf numFmtId="165" fontId="4" fillId="0" borderId="3" xfId="2" applyNumberFormat="1" applyFont="1" applyFill="1" applyBorder="1"/>
    <xf numFmtId="165" fontId="2" fillId="7" borderId="1" xfId="2" applyNumberFormat="1" applyFont="1" applyFill="1" applyBorder="1"/>
    <xf numFmtId="166" fontId="6" fillId="8" borderId="1" xfId="0" applyNumberFormat="1" applyFont="1" applyFill="1" applyBorder="1"/>
    <xf numFmtId="165" fontId="2" fillId="9" borderId="3" xfId="2" applyNumberFormat="1" applyFont="1" applyFill="1" applyBorder="1"/>
    <xf numFmtId="3" fontId="4" fillId="11" borderId="1" xfId="0" applyNumberFormat="1" applyFont="1" applyFill="1" applyBorder="1"/>
    <xf numFmtId="165" fontId="5" fillId="11" borderId="3" xfId="2" applyNumberFormat="1" applyFont="1" applyFill="1" applyBorder="1"/>
    <xf numFmtId="165" fontId="9" fillId="0" borderId="4" xfId="2" applyNumberFormat="1" applyFont="1" applyFill="1" applyBorder="1"/>
    <xf numFmtId="165" fontId="3" fillId="0" borderId="3" xfId="2" applyNumberFormat="1" applyFont="1" applyFill="1" applyBorder="1"/>
    <xf numFmtId="165" fontId="2" fillId="0" borderId="4" xfId="2" applyNumberFormat="1" applyFont="1" applyFill="1" applyBorder="1"/>
    <xf numFmtId="165" fontId="6" fillId="10" borderId="4" xfId="2" applyNumberFormat="1" applyFont="1" applyFill="1" applyBorder="1"/>
    <xf numFmtId="165" fontId="2" fillId="11" borderId="3" xfId="2" applyNumberFormat="1" applyFont="1" applyFill="1" applyBorder="1"/>
    <xf numFmtId="3" fontId="4" fillId="13" borderId="1" xfId="0" applyNumberFormat="1" applyFont="1" applyFill="1" applyBorder="1"/>
    <xf numFmtId="165" fontId="5" fillId="13" borderId="3" xfId="2" applyNumberFormat="1" applyFont="1" applyFill="1" applyBorder="1"/>
    <xf numFmtId="3" fontId="2" fillId="0" borderId="1" xfId="0" applyNumberFormat="1" applyFont="1" applyBorder="1"/>
    <xf numFmtId="166" fontId="6" fillId="12" borderId="1" xfId="0" applyNumberFormat="1" applyFont="1" applyFill="1" applyBorder="1"/>
    <xf numFmtId="165" fontId="2" fillId="13" borderId="3" xfId="2" applyNumberFormat="1" applyFont="1" applyFill="1" applyBorder="1"/>
    <xf numFmtId="166" fontId="6" fillId="0" borderId="1" xfId="0" applyNumberFormat="1" applyFont="1" applyBorder="1"/>
    <xf numFmtId="165" fontId="2" fillId="3" borderId="3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5" fontId="5" fillId="0" borderId="3" xfId="2" applyNumberFormat="1" applyFont="1" applyBorder="1"/>
    <xf numFmtId="165" fontId="2" fillId="2" borderId="5" xfId="0" applyNumberFormat="1" applyFont="1" applyFill="1" applyBorder="1" applyAlignment="1">
      <alignment horizontal="right"/>
    </xf>
    <xf numFmtId="3" fontId="10" fillId="9" borderId="1" xfId="0" applyNumberFormat="1" applyFont="1" applyFill="1" applyBorder="1"/>
    <xf numFmtId="165" fontId="11" fillId="0" borderId="0" xfId="2" applyNumberFormat="1" applyFont="1"/>
    <xf numFmtId="165" fontId="5" fillId="7" borderId="3" xfId="2" applyNumberFormat="1" applyFont="1" applyFill="1" applyBorder="1"/>
    <xf numFmtId="0" fontId="11" fillId="0" borderId="0" xfId="0" applyFont="1"/>
    <xf numFmtId="165" fontId="8" fillId="7" borderId="3" xfId="2" applyNumberFormat="1" applyFont="1" applyFill="1" applyBorder="1"/>
    <xf numFmtId="0" fontId="2" fillId="2" borderId="6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11" fillId="4" borderId="8" xfId="0" applyFont="1" applyFill="1" applyBorder="1"/>
    <xf numFmtId="0" fontId="4" fillId="0" borderId="9" xfId="0" applyFont="1" applyBorder="1" applyAlignment="1">
      <alignment horizontal="right"/>
    </xf>
    <xf numFmtId="0" fontId="11" fillId="4" borderId="0" xfId="0" applyFont="1" applyFill="1"/>
    <xf numFmtId="0" fontId="4" fillId="0" borderId="9" xfId="0" applyFont="1" applyBorder="1" applyAlignment="1">
      <alignment horizontal="right" wrapText="1"/>
    </xf>
    <xf numFmtId="9" fontId="3" fillId="4" borderId="0" xfId="3" applyFont="1" applyFill="1" applyBorder="1"/>
    <xf numFmtId="0" fontId="2" fillId="2" borderId="9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center"/>
    </xf>
    <xf numFmtId="0" fontId="4" fillId="0" borderId="9" xfId="0" applyFont="1" applyBorder="1" applyAlignment="1">
      <alignment wrapText="1"/>
    </xf>
    <xf numFmtId="0" fontId="3" fillId="0" borderId="9" xfId="0" applyFont="1" applyBorder="1" applyAlignment="1">
      <alignment horizontal="right" wrapText="1"/>
    </xf>
    <xf numFmtId="0" fontId="4" fillId="0" borderId="9" xfId="0" applyFont="1" applyBorder="1"/>
    <xf numFmtId="0" fontId="5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8" borderId="9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right"/>
    </xf>
    <xf numFmtId="0" fontId="6" fillId="1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3" fillId="4" borderId="0" xfId="0" applyFont="1" applyFill="1"/>
    <xf numFmtId="0" fontId="4" fillId="0" borderId="10" xfId="0" applyFont="1" applyBorder="1" applyAlignment="1">
      <alignment horizontal="left"/>
    </xf>
    <xf numFmtId="0" fontId="6" fillId="10" borderId="10" xfId="0" applyFont="1" applyFill="1" applyBorder="1" applyAlignment="1">
      <alignment horizontal="right"/>
    </xf>
    <xf numFmtId="0" fontId="6" fillId="12" borderId="9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2" fillId="0" borderId="9" xfId="0" applyFont="1" applyBorder="1" applyAlignment="1">
      <alignment horizontal="left"/>
    </xf>
    <xf numFmtId="0" fontId="2" fillId="2" borderId="11" xfId="0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0" fontId="3" fillId="4" borderId="13" xfId="0" applyFont="1" applyFill="1" applyBorder="1"/>
    <xf numFmtId="165" fontId="12" fillId="0" borderId="14" xfId="2" applyNumberFormat="1" applyFont="1" applyBorder="1"/>
    <xf numFmtId="165" fontId="11" fillId="0" borderId="14" xfId="2" applyNumberFormat="1" applyFont="1" applyBorder="1"/>
    <xf numFmtId="165" fontId="11" fillId="3" borderId="14" xfId="2" applyNumberFormat="1" applyFont="1" applyFill="1" applyBorder="1"/>
    <xf numFmtId="165" fontId="11" fillId="6" borderId="14" xfId="2" applyNumberFormat="1" applyFont="1" applyFill="1" applyBorder="1"/>
    <xf numFmtId="165" fontId="13" fillId="0" borderId="14" xfId="2" applyNumberFormat="1" applyFont="1" applyBorder="1"/>
    <xf numFmtId="165" fontId="12" fillId="7" borderId="14" xfId="2" applyNumberFormat="1" applyFont="1" applyFill="1" applyBorder="1"/>
    <xf numFmtId="165" fontId="11" fillId="7" borderId="14" xfId="2" applyNumberFormat="1" applyFont="1" applyFill="1" applyBorder="1"/>
    <xf numFmtId="165" fontId="13" fillId="6" borderId="14" xfId="2" applyNumberFormat="1" applyFont="1" applyFill="1" applyBorder="1"/>
    <xf numFmtId="165" fontId="11" fillId="9" borderId="14" xfId="2" applyNumberFormat="1" applyFont="1" applyFill="1" applyBorder="1"/>
    <xf numFmtId="165" fontId="14" fillId="0" borderId="14" xfId="2" applyNumberFormat="1" applyFont="1" applyBorder="1"/>
    <xf numFmtId="165" fontId="5" fillId="13" borderId="14" xfId="2" applyNumberFormat="1" applyFont="1" applyFill="1" applyBorder="1"/>
    <xf numFmtId="165" fontId="2" fillId="13" borderId="14" xfId="2" applyNumberFormat="1" applyFont="1" applyFill="1" applyBorder="1"/>
    <xf numFmtId="165" fontId="13" fillId="3" borderId="14" xfId="2" applyNumberFormat="1" applyFont="1" applyFill="1" applyBorder="1"/>
    <xf numFmtId="165" fontId="13" fillId="3" borderId="15" xfId="2" applyNumberFormat="1" applyFont="1" applyFill="1" applyBorder="1"/>
    <xf numFmtId="165" fontId="15" fillId="0" borderId="14" xfId="2" applyNumberFormat="1" applyFont="1" applyBorder="1"/>
    <xf numFmtId="0" fontId="11" fillId="0" borderId="0" xfId="0" applyFont="1" applyAlignment="1">
      <alignment wrapText="1"/>
    </xf>
    <xf numFmtId="165" fontId="13" fillId="9" borderId="14" xfId="2" applyNumberFormat="1" applyFont="1" applyFill="1" applyBorder="1"/>
    <xf numFmtId="165" fontId="4" fillId="7" borderId="3" xfId="2" applyNumberFormat="1" applyFont="1" applyFill="1" applyBorder="1"/>
    <xf numFmtId="165" fontId="2" fillId="7" borderId="4" xfId="2" applyNumberFormat="1" applyFont="1" applyFill="1" applyBorder="1"/>
    <xf numFmtId="165" fontId="11" fillId="0" borderId="0" xfId="0" applyNumberFormat="1" applyFont="1"/>
    <xf numFmtId="44" fontId="2" fillId="3" borderId="2" xfId="2" applyFont="1" applyFill="1" applyBorder="1" applyAlignment="1">
      <alignment horizontal="center" vertical="center" wrapText="1"/>
    </xf>
    <xf numFmtId="165" fontId="2" fillId="3" borderId="3" xfId="2" applyNumberFormat="1" applyFont="1" applyFill="1" applyBorder="1"/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14" xfId="2" applyNumberFormat="1" applyFont="1" applyFill="1" applyBorder="1"/>
    <xf numFmtId="165" fontId="13" fillId="7" borderId="14" xfId="2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99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0D96-8C28-4C37-B667-BCF7588F16CF}">
  <sheetPr>
    <pageSetUpPr fitToPage="1"/>
  </sheetPr>
  <dimension ref="A1:H83"/>
  <sheetViews>
    <sheetView tabSelected="1" workbookViewId="0">
      <selection activeCell="A11" sqref="A11"/>
    </sheetView>
  </sheetViews>
  <sheetFormatPr defaultColWidth="8.84375" defaultRowHeight="14.15" x14ac:dyDescent="0.35"/>
  <cols>
    <col min="1" max="1" width="119.4609375" style="46" bestFit="1" customWidth="1"/>
    <col min="2" max="2" width="18.4609375" style="46" bestFit="1" customWidth="1"/>
    <col min="3" max="3" width="8.84375" style="46"/>
    <col min="4" max="4" width="22.765625" style="46" bestFit="1" customWidth="1"/>
    <col min="5" max="5" width="9.3046875" style="46" customWidth="1"/>
    <col min="6" max="6" width="19.84375" style="44" bestFit="1" customWidth="1"/>
    <col min="7" max="7" width="8.84375" style="46"/>
    <col min="8" max="8" width="14.69140625" style="46" bestFit="1" customWidth="1"/>
    <col min="9" max="16384" width="8.84375" style="46"/>
  </cols>
  <sheetData>
    <row r="1" spans="1:8" ht="18" thickBot="1" x14ac:dyDescent="0.45">
      <c r="A1" s="105" t="s">
        <v>58</v>
      </c>
      <c r="B1" s="106"/>
      <c r="C1" s="106"/>
      <c r="D1" s="106"/>
      <c r="E1" s="106"/>
      <c r="F1" s="106"/>
    </row>
    <row r="2" spans="1:8" ht="52.75" x14ac:dyDescent="0.4">
      <c r="A2" s="48" t="s">
        <v>43</v>
      </c>
      <c r="B2" s="49" t="s">
        <v>44</v>
      </c>
      <c r="C2" s="50"/>
      <c r="D2" s="98" t="s">
        <v>56</v>
      </c>
      <c r="E2" s="50"/>
      <c r="F2" s="100" t="s">
        <v>57</v>
      </c>
    </row>
    <row r="3" spans="1:8" ht="17.600000000000001" x14ac:dyDescent="0.4">
      <c r="A3" s="51" t="s">
        <v>0</v>
      </c>
      <c r="B3" s="1">
        <v>221791566.00999999</v>
      </c>
      <c r="C3" s="52"/>
      <c r="D3" s="22">
        <v>221791566.00999999</v>
      </c>
      <c r="E3" s="52"/>
      <c r="F3" s="87">
        <v>250863045</v>
      </c>
    </row>
    <row r="4" spans="1:8" ht="17.600000000000001" x14ac:dyDescent="0.4">
      <c r="A4" s="53" t="s">
        <v>45</v>
      </c>
      <c r="B4" s="3">
        <v>165825304.91999999</v>
      </c>
      <c r="C4" s="54" t="s">
        <v>1</v>
      </c>
      <c r="D4" s="22">
        <v>162803042.31999999</v>
      </c>
      <c r="E4" s="54" t="s">
        <v>1</v>
      </c>
      <c r="F4" s="87">
        <v>171435510</v>
      </c>
    </row>
    <row r="5" spans="1:8" ht="17.600000000000001" x14ac:dyDescent="0.4">
      <c r="A5" s="53" t="s">
        <v>46</v>
      </c>
      <c r="B5" s="3">
        <v>109363</v>
      </c>
      <c r="C5" s="54"/>
      <c r="D5" s="22">
        <v>321041.98</v>
      </c>
      <c r="E5" s="54"/>
      <c r="F5" s="87">
        <v>4112968</v>
      </c>
    </row>
    <row r="6" spans="1:8" ht="17.600000000000001" x14ac:dyDescent="0.4">
      <c r="A6" s="55" t="s">
        <v>47</v>
      </c>
      <c r="B6" s="4">
        <v>387726233.92999995</v>
      </c>
      <c r="C6" s="52"/>
      <c r="D6" s="99">
        <v>384915650.31</v>
      </c>
      <c r="E6" s="52"/>
      <c r="F6" s="101">
        <f>SUM(F3:F5)</f>
        <v>426411523</v>
      </c>
    </row>
    <row r="7" spans="1:8" ht="17.600000000000001" x14ac:dyDescent="0.4">
      <c r="A7" s="103"/>
      <c r="B7" s="104"/>
      <c r="C7" s="52"/>
      <c r="D7" s="2"/>
      <c r="E7" s="52"/>
      <c r="F7" s="79"/>
    </row>
    <row r="8" spans="1:8" ht="17.600000000000001" x14ac:dyDescent="0.4">
      <c r="A8" s="55" t="s">
        <v>48</v>
      </c>
      <c r="B8" s="6" t="s">
        <v>1</v>
      </c>
      <c r="C8" s="52"/>
      <c r="D8" s="5"/>
      <c r="E8" s="52"/>
      <c r="F8" s="80"/>
    </row>
    <row r="9" spans="1:8" ht="17.600000000000001" x14ac:dyDescent="0.4">
      <c r="A9" s="56" t="s">
        <v>2</v>
      </c>
      <c r="B9" s="7"/>
      <c r="C9" s="52"/>
      <c r="D9" s="8"/>
      <c r="E9" s="52"/>
      <c r="F9" s="81"/>
    </row>
    <row r="10" spans="1:8" ht="17.600000000000001" x14ac:dyDescent="0.4">
      <c r="A10" s="57" t="s">
        <v>3</v>
      </c>
      <c r="B10" s="9">
        <v>5793026</v>
      </c>
      <c r="C10" s="52"/>
      <c r="D10" s="10">
        <v>5697027.9556490006</v>
      </c>
      <c r="E10" s="52"/>
      <c r="F10" s="82">
        <f>SUM(F11:F15)</f>
        <v>5995640.8425995205</v>
      </c>
    </row>
    <row r="11" spans="1:8" ht="17.600000000000001" x14ac:dyDescent="0.4">
      <c r="A11" s="58" t="s">
        <v>4</v>
      </c>
      <c r="B11" s="11">
        <v>3609206</v>
      </c>
      <c r="C11" s="52"/>
      <c r="D11" s="45">
        <v>3564011.64</v>
      </c>
      <c r="E11" s="52"/>
      <c r="F11" s="83">
        <f>(D11*2.25%)+D11</f>
        <v>3644201.9018999999</v>
      </c>
    </row>
    <row r="12" spans="1:8" ht="17.600000000000001" x14ac:dyDescent="0.4">
      <c r="A12" s="58" t="s">
        <v>5</v>
      </c>
      <c r="B12" s="12">
        <v>15000</v>
      </c>
      <c r="C12" s="52"/>
      <c r="D12" s="45">
        <v>14557.95</v>
      </c>
      <c r="E12" s="52"/>
      <c r="F12" s="83">
        <v>15000</v>
      </c>
    </row>
    <row r="13" spans="1:8" ht="17.600000000000001" x14ac:dyDescent="0.4">
      <c r="A13" s="58" t="s">
        <v>6</v>
      </c>
      <c r="B13" s="11">
        <v>40000</v>
      </c>
      <c r="C13" s="52"/>
      <c r="D13" s="45">
        <v>41027.5</v>
      </c>
      <c r="E13" s="52"/>
      <c r="F13" s="83">
        <v>58000</v>
      </c>
    </row>
    <row r="14" spans="1:8" ht="17.600000000000001" x14ac:dyDescent="0.4">
      <c r="A14" s="58" t="s">
        <v>7</v>
      </c>
      <c r="B14" s="11">
        <v>1424193</v>
      </c>
      <c r="C14" s="52"/>
      <c r="D14" s="45">
        <v>1363240.211721</v>
      </c>
      <c r="E14" s="52"/>
      <c r="F14" s="83">
        <f>(F11*40%)+((F11+F12+F13)*1.89%)</f>
        <v>1527935.8767059101</v>
      </c>
    </row>
    <row r="15" spans="1:8" ht="17.600000000000001" x14ac:dyDescent="0.4">
      <c r="A15" s="58" t="s">
        <v>8</v>
      </c>
      <c r="B15" s="11">
        <v>704627</v>
      </c>
      <c r="C15" s="52"/>
      <c r="D15" s="45">
        <v>714190.6539279999</v>
      </c>
      <c r="E15" s="52"/>
      <c r="F15" s="83">
        <f>(F11+F12+F13)*20.19%</f>
        <v>750503.06399361009</v>
      </c>
    </row>
    <row r="16" spans="1:8" ht="17.600000000000001" x14ac:dyDescent="0.4">
      <c r="A16" s="59" t="s">
        <v>9</v>
      </c>
      <c r="B16" s="13">
        <v>1390277</v>
      </c>
      <c r="C16" s="52"/>
      <c r="D16" s="10">
        <v>1235715.28</v>
      </c>
      <c r="E16" s="52"/>
      <c r="F16" s="82">
        <f>SUM(F20:F28)+F17</f>
        <v>1303566</v>
      </c>
      <c r="H16" s="97" t="s">
        <v>1</v>
      </c>
    </row>
    <row r="17" spans="1:6" ht="15" x14ac:dyDescent="0.35">
      <c r="A17" s="60" t="s">
        <v>10</v>
      </c>
      <c r="B17" s="14">
        <v>70000</v>
      </c>
      <c r="C17" s="52"/>
      <c r="D17" s="2">
        <v>40618.849999999991</v>
      </c>
      <c r="E17" s="52"/>
      <c r="F17" s="78">
        <f>SUM(F18:F19)</f>
        <v>57500</v>
      </c>
    </row>
    <row r="18" spans="1:6" ht="15" x14ac:dyDescent="0.35">
      <c r="A18" s="61" t="s">
        <v>11</v>
      </c>
      <c r="B18" s="15">
        <v>65000</v>
      </c>
      <c r="C18" s="52"/>
      <c r="D18" s="47">
        <v>40498.339999999997</v>
      </c>
      <c r="E18" s="52"/>
      <c r="F18" s="84">
        <v>55000</v>
      </c>
    </row>
    <row r="19" spans="1:6" ht="15" x14ac:dyDescent="0.35">
      <c r="A19" s="61" t="s">
        <v>6</v>
      </c>
      <c r="B19" s="15">
        <v>5000</v>
      </c>
      <c r="C19" s="52"/>
      <c r="D19" s="47">
        <v>120.51</v>
      </c>
      <c r="E19" s="52"/>
      <c r="F19" s="84">
        <v>2500</v>
      </c>
    </row>
    <row r="20" spans="1:6" ht="15" x14ac:dyDescent="0.35">
      <c r="A20" s="60" t="s">
        <v>12</v>
      </c>
      <c r="B20" s="16">
        <v>82000</v>
      </c>
      <c r="C20" s="52"/>
      <c r="D20" s="2">
        <v>63142.149999999994</v>
      </c>
      <c r="E20" s="52"/>
      <c r="F20" s="78">
        <v>55000</v>
      </c>
    </row>
    <row r="21" spans="1:6" ht="15" x14ac:dyDescent="0.35">
      <c r="A21" s="60" t="s">
        <v>13</v>
      </c>
      <c r="B21" s="16">
        <v>2563</v>
      </c>
      <c r="C21" s="52"/>
      <c r="D21" s="2">
        <v>2477.5600000000004</v>
      </c>
      <c r="E21" s="52"/>
      <c r="F21" s="78">
        <v>2500</v>
      </c>
    </row>
    <row r="22" spans="1:6" ht="15" x14ac:dyDescent="0.35">
      <c r="A22" s="60" t="s">
        <v>14</v>
      </c>
      <c r="B22" s="16">
        <v>724835</v>
      </c>
      <c r="C22" s="52"/>
      <c r="D22" s="2">
        <v>718264.36999999988</v>
      </c>
      <c r="E22" s="52"/>
      <c r="F22" s="78">
        <f>719631+10000</f>
        <v>729631</v>
      </c>
    </row>
    <row r="23" spans="1:6" ht="15" x14ac:dyDescent="0.35">
      <c r="A23" s="60" t="s">
        <v>15</v>
      </c>
      <c r="B23" s="16">
        <v>150000</v>
      </c>
      <c r="C23" s="52"/>
      <c r="D23" s="2">
        <v>112630</v>
      </c>
      <c r="E23" s="52"/>
      <c r="F23" s="78">
        <v>150000</v>
      </c>
    </row>
    <row r="24" spans="1:6" ht="15" x14ac:dyDescent="0.35">
      <c r="A24" s="60" t="s">
        <v>16</v>
      </c>
      <c r="B24" s="16">
        <v>5125</v>
      </c>
      <c r="C24" s="52"/>
      <c r="D24" s="2">
        <v>2270.73</v>
      </c>
      <c r="E24" s="52"/>
      <c r="F24" s="78">
        <v>5000</v>
      </c>
    </row>
    <row r="25" spans="1:6" ht="15" x14ac:dyDescent="0.35">
      <c r="A25" s="60" t="s">
        <v>17</v>
      </c>
      <c r="B25" s="16">
        <v>47000</v>
      </c>
      <c r="C25" s="52"/>
      <c r="D25" s="2">
        <v>40696.960000000006</v>
      </c>
      <c r="E25" s="52"/>
      <c r="F25" s="78">
        <v>25000</v>
      </c>
    </row>
    <row r="26" spans="1:6" ht="15" x14ac:dyDescent="0.35">
      <c r="A26" s="60" t="s">
        <v>18</v>
      </c>
      <c r="B26" s="16">
        <v>18935</v>
      </c>
      <c r="C26" s="52"/>
      <c r="D26" s="2">
        <v>11480.279999999999</v>
      </c>
      <c r="E26" s="52"/>
      <c r="F26" s="78">
        <v>18935</v>
      </c>
    </row>
    <row r="27" spans="1:6" ht="15" x14ac:dyDescent="0.35">
      <c r="A27" s="60" t="s">
        <v>19</v>
      </c>
      <c r="B27" s="16">
        <v>23319</v>
      </c>
      <c r="C27" s="52"/>
      <c r="D27" s="2">
        <v>30923.07</v>
      </c>
      <c r="E27" s="52"/>
      <c r="F27" s="78">
        <v>10000</v>
      </c>
    </row>
    <row r="28" spans="1:6" ht="15" x14ac:dyDescent="0.35">
      <c r="A28" s="60" t="s">
        <v>20</v>
      </c>
      <c r="B28" s="16">
        <v>266500</v>
      </c>
      <c r="C28" s="52"/>
      <c r="D28" s="2">
        <v>213211.31000000003</v>
      </c>
      <c r="E28" s="52"/>
      <c r="F28" s="78">
        <v>250000</v>
      </c>
    </row>
    <row r="29" spans="1:6" ht="17.600000000000001" x14ac:dyDescent="0.4">
      <c r="A29" s="59" t="s">
        <v>59</v>
      </c>
      <c r="B29" s="17">
        <v>0</v>
      </c>
      <c r="C29" s="52"/>
      <c r="D29" s="2">
        <v>0</v>
      </c>
      <c r="E29" s="52"/>
      <c r="F29" s="82">
        <f>486000+30000</f>
        <v>516000</v>
      </c>
    </row>
    <row r="30" spans="1:6" ht="17.600000000000001" x14ac:dyDescent="0.4">
      <c r="A30" s="62" t="s">
        <v>21</v>
      </c>
      <c r="B30" s="18">
        <v>7183303</v>
      </c>
      <c r="C30" s="52"/>
      <c r="D30" s="19">
        <v>6932743.2356489999</v>
      </c>
      <c r="E30" s="52"/>
      <c r="F30" s="85">
        <f>F29+F16+F10</f>
        <v>7815206.8425995205</v>
      </c>
    </row>
    <row r="31" spans="1:6" ht="17.600000000000001" x14ac:dyDescent="0.4">
      <c r="A31" s="63" t="s">
        <v>49</v>
      </c>
      <c r="B31" s="43" t="s">
        <v>1</v>
      </c>
      <c r="C31" s="52"/>
      <c r="D31" s="20"/>
      <c r="E31" s="52"/>
      <c r="F31" s="86" t="s">
        <v>1</v>
      </c>
    </row>
    <row r="32" spans="1:6" ht="17.600000000000001" x14ac:dyDescent="0.4">
      <c r="A32" s="59" t="s">
        <v>60</v>
      </c>
      <c r="B32" s="21">
        <v>6042758</v>
      </c>
      <c r="C32" s="52"/>
      <c r="D32" s="22">
        <v>3880823.9</v>
      </c>
      <c r="E32" s="52"/>
      <c r="F32" s="82">
        <v>6063936</v>
      </c>
    </row>
    <row r="33" spans="1:6" ht="17.600000000000001" x14ac:dyDescent="0.4">
      <c r="A33" s="51" t="s">
        <v>23</v>
      </c>
      <c r="B33" s="23">
        <v>715000</v>
      </c>
      <c r="C33" s="52"/>
      <c r="D33" s="22">
        <v>716221.58</v>
      </c>
      <c r="E33" s="52"/>
      <c r="F33" s="102">
        <v>1080967</v>
      </c>
    </row>
    <row r="34" spans="1:6" ht="17.600000000000001" x14ac:dyDescent="0.4">
      <c r="A34" s="59" t="s">
        <v>61</v>
      </c>
      <c r="B34" s="21">
        <v>2240348.9219999998</v>
      </c>
      <c r="C34" s="52"/>
      <c r="D34" s="22">
        <v>1089434.6199999999</v>
      </c>
      <c r="E34" s="52"/>
      <c r="F34" s="82">
        <v>2263870</v>
      </c>
    </row>
    <row r="35" spans="1:6" ht="17.600000000000001" x14ac:dyDescent="0.4">
      <c r="A35" s="51" t="s">
        <v>24</v>
      </c>
      <c r="B35" s="23">
        <v>110000</v>
      </c>
      <c r="C35" s="52"/>
      <c r="D35" s="22">
        <v>93074.11</v>
      </c>
      <c r="E35" s="52"/>
      <c r="F35" s="102">
        <v>155030</v>
      </c>
    </row>
    <row r="36" spans="1:6" ht="17.600000000000001" x14ac:dyDescent="0.4">
      <c r="A36" s="59" t="s">
        <v>62</v>
      </c>
      <c r="B36" s="21">
        <v>30213792</v>
      </c>
      <c r="C36" s="52"/>
      <c r="D36" s="22">
        <v>26751066.210000001</v>
      </c>
      <c r="E36" s="52"/>
      <c r="F36" s="82">
        <v>36787881</v>
      </c>
    </row>
    <row r="37" spans="1:6" ht="17.600000000000001" x14ac:dyDescent="0.4">
      <c r="A37" s="51" t="s">
        <v>25</v>
      </c>
      <c r="B37" s="23">
        <v>3600000</v>
      </c>
      <c r="C37" s="52"/>
      <c r="D37" s="22">
        <v>5282847.18</v>
      </c>
      <c r="E37" s="52"/>
      <c r="F37" s="102">
        <v>4227508</v>
      </c>
    </row>
    <row r="38" spans="1:6" ht="17.600000000000001" x14ac:dyDescent="0.4">
      <c r="A38" s="59" t="s">
        <v>63</v>
      </c>
      <c r="B38" s="21">
        <v>805701</v>
      </c>
      <c r="C38" s="52"/>
      <c r="D38" s="22">
        <v>655352.97</v>
      </c>
      <c r="E38" s="52"/>
      <c r="F38" s="82">
        <v>808525</v>
      </c>
    </row>
    <row r="39" spans="1:6" ht="17.600000000000001" x14ac:dyDescent="0.4">
      <c r="A39" s="59" t="s">
        <v>64</v>
      </c>
      <c r="B39" s="21">
        <v>3222804</v>
      </c>
      <c r="C39" s="52"/>
      <c r="D39" s="22">
        <v>2712321.87</v>
      </c>
      <c r="E39" s="52"/>
      <c r="F39" s="82">
        <v>4851149</v>
      </c>
    </row>
    <row r="40" spans="1:6" ht="17.600000000000001" x14ac:dyDescent="0.4">
      <c r="A40" s="59" t="s">
        <v>65</v>
      </c>
      <c r="B40" s="21">
        <v>2417103</v>
      </c>
      <c r="C40" s="52"/>
      <c r="D40" s="22">
        <v>984287.33</v>
      </c>
      <c r="E40" s="52"/>
      <c r="F40" s="82">
        <v>2425575</v>
      </c>
    </row>
    <row r="41" spans="1:6" ht="17.600000000000001" x14ac:dyDescent="0.4">
      <c r="A41" s="59" t="s">
        <v>66</v>
      </c>
      <c r="B41" s="21">
        <v>16114022</v>
      </c>
      <c r="C41" s="52"/>
      <c r="D41" s="22">
        <v>14940723.719999999</v>
      </c>
      <c r="E41" s="52"/>
      <c r="F41" s="82">
        <v>19404596</v>
      </c>
    </row>
    <row r="42" spans="1:6" ht="17.600000000000001" x14ac:dyDescent="0.4">
      <c r="A42" s="59" t="s">
        <v>67</v>
      </c>
      <c r="B42" s="21">
        <v>3222804</v>
      </c>
      <c r="C42" s="52"/>
      <c r="D42" s="22">
        <v>2330794.9500000002</v>
      </c>
      <c r="E42" s="52"/>
      <c r="F42" s="82">
        <v>3234099</v>
      </c>
    </row>
    <row r="43" spans="1:6" ht="17.600000000000001" x14ac:dyDescent="0.4">
      <c r="A43" s="57" t="s">
        <v>26</v>
      </c>
      <c r="B43" s="21">
        <v>22000000</v>
      </c>
      <c r="C43" s="52"/>
      <c r="D43" s="22">
        <v>15391815.629999999</v>
      </c>
      <c r="E43" s="52"/>
      <c r="F43" s="82">
        <v>30000000</v>
      </c>
    </row>
    <row r="44" spans="1:6" ht="17.600000000000001" x14ac:dyDescent="0.4">
      <c r="A44" s="57" t="s">
        <v>27</v>
      </c>
      <c r="B44" s="23">
        <v>8616120</v>
      </c>
      <c r="C44" s="52"/>
      <c r="D44" s="22">
        <v>3064297.73</v>
      </c>
      <c r="E44" s="52"/>
      <c r="F44" s="102">
        <v>10215069</v>
      </c>
    </row>
    <row r="45" spans="1:6" ht="17.600000000000001" x14ac:dyDescent="0.4">
      <c r="A45" s="64" t="s">
        <v>50</v>
      </c>
      <c r="B45" s="24">
        <v>99320452.921999991</v>
      </c>
      <c r="C45" s="52"/>
      <c r="D45" s="25">
        <v>77893061.800000027</v>
      </c>
      <c r="E45" s="52"/>
      <c r="F45" s="94">
        <f>SUM(F32:F44)</f>
        <v>121518205</v>
      </c>
    </row>
    <row r="46" spans="1:6" ht="17.600000000000001" x14ac:dyDescent="0.4">
      <c r="A46" s="65" t="s">
        <v>51</v>
      </c>
      <c r="B46" s="26"/>
      <c r="C46" s="52"/>
      <c r="D46" s="27"/>
      <c r="E46" s="52"/>
      <c r="F46" s="27"/>
    </row>
    <row r="47" spans="1:6" ht="17.600000000000001" x14ac:dyDescent="0.4">
      <c r="A47" s="66" t="s">
        <v>28</v>
      </c>
      <c r="B47" s="21">
        <v>2346093</v>
      </c>
      <c r="C47" s="52"/>
      <c r="D47" s="21">
        <v>2075540.33</v>
      </c>
      <c r="E47" s="52"/>
      <c r="F47" s="82">
        <f>SUM(F48:F49)</f>
        <v>2416476</v>
      </c>
    </row>
    <row r="48" spans="1:6" x14ac:dyDescent="0.35">
      <c r="A48" s="67" t="s">
        <v>29</v>
      </c>
      <c r="B48" s="28">
        <v>385955</v>
      </c>
      <c r="C48" s="68"/>
      <c r="D48" s="29">
        <v>353066.63</v>
      </c>
      <c r="E48" s="68"/>
      <c r="F48" s="92">
        <v>212300</v>
      </c>
    </row>
    <row r="49" spans="1:8" x14ac:dyDescent="0.35">
      <c r="A49" s="67" t="s">
        <v>30</v>
      </c>
      <c r="B49" s="28">
        <v>1960138</v>
      </c>
      <c r="C49" s="68"/>
      <c r="D49" s="29">
        <v>1722473.7000000002</v>
      </c>
      <c r="E49" s="68"/>
      <c r="F49" s="92">
        <v>2204176</v>
      </c>
    </row>
    <row r="50" spans="1:8" ht="17.600000000000001" x14ac:dyDescent="0.4">
      <c r="A50" s="69" t="s">
        <v>31</v>
      </c>
      <c r="B50" s="30">
        <v>5152891</v>
      </c>
      <c r="C50" s="52"/>
      <c r="D50" s="22">
        <v>0</v>
      </c>
      <c r="E50" s="52"/>
      <c r="F50" s="82">
        <v>7002891</v>
      </c>
    </row>
    <row r="51" spans="1:8" ht="17.600000000000001" x14ac:dyDescent="0.4">
      <c r="A51" s="69" t="s">
        <v>32</v>
      </c>
      <c r="B51" s="30">
        <v>29050137</v>
      </c>
      <c r="C51" s="52"/>
      <c r="D51" s="22">
        <v>27332970.890000001</v>
      </c>
      <c r="E51" s="52"/>
      <c r="F51" s="82">
        <v>29050137</v>
      </c>
    </row>
    <row r="52" spans="1:8" ht="17.600000000000001" x14ac:dyDescent="0.4">
      <c r="A52" s="69" t="s">
        <v>33</v>
      </c>
      <c r="B52" s="30">
        <v>22128002</v>
      </c>
      <c r="C52" s="52"/>
      <c r="D52" s="22">
        <v>6769412.7699999996</v>
      </c>
      <c r="E52" s="52"/>
      <c r="F52" s="82">
        <v>46112302.560000002</v>
      </c>
    </row>
    <row r="53" spans="1:8" ht="17.600000000000001" x14ac:dyDescent="0.4">
      <c r="A53" s="69" t="s">
        <v>34</v>
      </c>
      <c r="B53" s="30">
        <v>5507408</v>
      </c>
      <c r="C53" s="52"/>
      <c r="D53" s="22">
        <v>4753656.0991239995</v>
      </c>
      <c r="E53" s="52"/>
      <c r="F53" s="82">
        <v>4862653</v>
      </c>
    </row>
    <row r="54" spans="1:8" ht="17.600000000000001" x14ac:dyDescent="0.4">
      <c r="A54" s="69" t="s">
        <v>35</v>
      </c>
      <c r="B54" s="30">
        <v>6371950</v>
      </c>
      <c r="C54" s="52"/>
      <c r="D54" s="22">
        <v>6718670.5993500007</v>
      </c>
      <c r="E54" s="52"/>
      <c r="F54" s="82">
        <v>6918836</v>
      </c>
    </row>
    <row r="55" spans="1:8" ht="17.600000000000001" x14ac:dyDescent="0.4">
      <c r="A55" s="59" t="s">
        <v>36</v>
      </c>
      <c r="B55" s="21">
        <v>119925</v>
      </c>
      <c r="C55" s="52"/>
      <c r="D55" s="22">
        <v>135051.04</v>
      </c>
      <c r="E55" s="52"/>
      <c r="F55" s="82">
        <v>140000</v>
      </c>
    </row>
    <row r="56" spans="1:8" ht="17.600000000000001" x14ac:dyDescent="0.4">
      <c r="A56" s="69" t="s">
        <v>37</v>
      </c>
      <c r="B56" s="30">
        <v>41000</v>
      </c>
      <c r="C56" s="52"/>
      <c r="D56" s="22">
        <v>25090.229999999996</v>
      </c>
      <c r="E56" s="52"/>
      <c r="F56" s="82">
        <v>41000</v>
      </c>
    </row>
    <row r="57" spans="1:8" ht="17.600000000000001" x14ac:dyDescent="0.4">
      <c r="A57" s="57" t="s">
        <v>68</v>
      </c>
      <c r="B57" s="96"/>
      <c r="C57" s="52"/>
      <c r="D57" s="95"/>
      <c r="E57" s="52"/>
      <c r="F57" s="82">
        <f>29*10000</f>
        <v>290000</v>
      </c>
      <c r="H57" s="97"/>
    </row>
    <row r="58" spans="1:8" ht="17.600000000000001" x14ac:dyDescent="0.4">
      <c r="A58" s="70" t="s">
        <v>52</v>
      </c>
      <c r="B58" s="31">
        <v>70717406</v>
      </c>
      <c r="C58" s="52"/>
      <c r="D58" s="32">
        <v>47810391.95847401</v>
      </c>
      <c r="E58" s="52"/>
      <c r="F58" s="32">
        <f>SUM(F50:F57)+F47</f>
        <v>96834295.560000002</v>
      </c>
      <c r="H58" s="97"/>
    </row>
    <row r="59" spans="1:8" ht="17.600000000000001" x14ac:dyDescent="0.4">
      <c r="A59" s="71" t="s">
        <v>22</v>
      </c>
      <c r="B59" s="33"/>
      <c r="C59" s="52"/>
      <c r="D59" s="34"/>
      <c r="E59" s="52"/>
      <c r="F59" s="88"/>
    </row>
    <row r="60" spans="1:8" ht="17.600000000000001" x14ac:dyDescent="0.4">
      <c r="A60" s="66" t="s">
        <v>38</v>
      </c>
      <c r="B60" s="35">
        <v>500000</v>
      </c>
      <c r="C60" s="52"/>
      <c r="D60" s="2">
        <v>398016.82</v>
      </c>
      <c r="E60" s="52"/>
      <c r="F60" s="82">
        <v>500000</v>
      </c>
    </row>
    <row r="61" spans="1:8" ht="17.600000000000001" x14ac:dyDescent="0.4">
      <c r="A61" s="66" t="s">
        <v>39</v>
      </c>
      <c r="B61" s="35">
        <v>50000</v>
      </c>
      <c r="C61" s="52"/>
      <c r="D61" s="2">
        <v>9490.64</v>
      </c>
      <c r="E61" s="52"/>
      <c r="F61" s="82">
        <v>50000</v>
      </c>
    </row>
    <row r="62" spans="1:8" ht="17.600000000000001" x14ac:dyDescent="0.4">
      <c r="A62" s="59" t="s">
        <v>40</v>
      </c>
      <c r="B62" s="35">
        <v>386779</v>
      </c>
      <c r="C62" s="52"/>
      <c r="D62" s="2">
        <v>334051.91999999993</v>
      </c>
      <c r="E62" s="52"/>
      <c r="F62" s="82">
        <v>350000</v>
      </c>
    </row>
    <row r="63" spans="1:8" ht="17.600000000000001" x14ac:dyDescent="0.4">
      <c r="A63" s="59" t="s">
        <v>41</v>
      </c>
      <c r="B63" s="9">
        <v>812000</v>
      </c>
      <c r="C63" s="52"/>
      <c r="D63" s="2">
        <v>489258</v>
      </c>
      <c r="E63" s="52"/>
      <c r="F63" s="82">
        <v>500000</v>
      </c>
    </row>
    <row r="64" spans="1:8" ht="17.600000000000001" x14ac:dyDescent="0.4">
      <c r="A64" s="59" t="s">
        <v>42</v>
      </c>
      <c r="B64" s="35">
        <v>1825387</v>
      </c>
      <c r="C64" s="52"/>
      <c r="D64" s="2">
        <v>185591.02000000002</v>
      </c>
      <c r="E64" s="52"/>
      <c r="F64" s="82">
        <v>200000</v>
      </c>
    </row>
    <row r="65" spans="1:8" ht="17.600000000000001" x14ac:dyDescent="0.4">
      <c r="A65" s="72" t="s">
        <v>53</v>
      </c>
      <c r="B65" s="36">
        <v>3574166</v>
      </c>
      <c r="C65" s="52"/>
      <c r="D65" s="37">
        <v>1416409</v>
      </c>
      <c r="E65" s="52"/>
      <c r="F65" s="89">
        <f>SUM(F60:F64)</f>
        <v>1600000</v>
      </c>
    </row>
    <row r="66" spans="1:8" ht="17.600000000000001" x14ac:dyDescent="0.4">
      <c r="A66" s="73"/>
      <c r="B66" s="38"/>
      <c r="C66" s="52"/>
      <c r="D66" s="2"/>
      <c r="E66" s="52"/>
      <c r="F66" s="79"/>
    </row>
    <row r="67" spans="1:8" ht="17.600000000000001" x14ac:dyDescent="0.4">
      <c r="A67" s="55" t="s">
        <v>54</v>
      </c>
      <c r="B67" s="4">
        <v>180795327.92199999</v>
      </c>
      <c r="C67" s="52"/>
      <c r="D67" s="39">
        <v>134052606</v>
      </c>
      <c r="E67" s="52"/>
      <c r="F67" s="90">
        <f>F65+F58+F45+F30</f>
        <v>227767707.40259951</v>
      </c>
      <c r="H67" s="97"/>
    </row>
    <row r="68" spans="1:8" ht="17.600000000000001" x14ac:dyDescent="0.4">
      <c r="A68" s="74"/>
      <c r="B68" s="40"/>
      <c r="C68" s="68"/>
      <c r="D68" s="41"/>
      <c r="E68" s="68"/>
      <c r="F68" s="79"/>
    </row>
    <row r="69" spans="1:8" ht="18" thickBot="1" x14ac:dyDescent="0.45">
      <c r="A69" s="75" t="s">
        <v>55</v>
      </c>
      <c r="B69" s="76">
        <v>206930906.00799996</v>
      </c>
      <c r="C69" s="77"/>
      <c r="D69" s="42">
        <v>250863045</v>
      </c>
      <c r="E69" s="77"/>
      <c r="F69" s="91">
        <f>F6-F67</f>
        <v>198643815.59740049</v>
      </c>
      <c r="H69" s="97"/>
    </row>
    <row r="83" spans="1:1" x14ac:dyDescent="0.35">
      <c r="A83" s="93"/>
    </row>
  </sheetData>
  <mergeCells count="2">
    <mergeCell ref="A7:B7"/>
    <mergeCell ref="A1:F1"/>
  </mergeCells>
  <pageMargins left="0.7" right="0.7" top="0.75" bottom="0.75" header="0.3" footer="0.3"/>
  <pageSetup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965BC66AD5D04E9A23FB5221A975F9" ma:contentTypeVersion="15" ma:contentTypeDescription="Create a new document." ma:contentTypeScope="" ma:versionID="a063a120b5792d95bd266f255d0bba60">
  <xsd:schema xmlns:xsd="http://www.w3.org/2001/XMLSchema" xmlns:xs="http://www.w3.org/2001/XMLSchema" xmlns:p="http://schemas.microsoft.com/office/2006/metadata/properties" xmlns:ns2="5144e9f8-d028-4b34-9a0b-fdee0e5e500e" xmlns:ns3="fdcd57df-05e8-4749-9cc8-5afe3dcd00a5" targetNamespace="http://schemas.microsoft.com/office/2006/metadata/properties" ma:root="true" ma:fieldsID="445f3870543c902aa1be1cb304fff928" ns2:_="" ns3:_="">
    <xsd:import namespace="5144e9f8-d028-4b34-9a0b-fdee0e5e500e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44e9f8-d028-4b34-9a0b-fdee0e5e5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b7a541-7184-4c12-9f5b-fab6ad12ba43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B8FED-3287-4AAB-A527-3219F4CBA7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60738-3381-4EFA-817A-54BFD2C11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44e9f8-d028-4b34-9a0b-fdee0e5e500e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A 2023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Robitaille, Karen (911)</dc:creator>
  <cp:lastModifiedBy>Green, Shonda (DTC)</cp:lastModifiedBy>
  <cp:lastPrinted>2023-03-16T17:29:42Z</cp:lastPrinted>
  <dcterms:created xsi:type="dcterms:W3CDTF">2023-02-28T18:08:21Z</dcterms:created>
  <dcterms:modified xsi:type="dcterms:W3CDTF">2023-03-17T19:05:07Z</dcterms:modified>
</cp:coreProperties>
</file>