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karen_robitaille_mass_gov/Documents/HomeDrive/Documents/Karen/Budget Docs/Multi-Yr Projections/DTC Filing 2024/DTC March 2024/"/>
    </mc:Choice>
  </mc:AlternateContent>
  <xr:revisionPtr revIDLastSave="34" documentId="8_{57429CFF-77D8-4AD9-A24B-7F3FFF0CCAFA}" xr6:coauthVersionLast="47" xr6:coauthVersionMax="47" xr10:uidLastSave="{3D4A461F-0538-46E0-A94F-27E0745DB1E7}"/>
  <bookViews>
    <workbookView xWindow="-108" yWindow="-108" windowWidth="23256" windowHeight="12576" xr2:uid="{32989DE1-4BFB-48A1-8575-67FAD03D82DA}"/>
  </bookViews>
  <sheets>
    <sheet name="Attachment A" sheetId="1" r:id="rId1"/>
  </sheets>
  <definedNames>
    <definedName name="_xlnm.Print_Area" localSheetId="0">'Attachment A'!$A$1:$F$72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5" i="1"/>
  <c r="F54" i="1"/>
  <c r="F48" i="1" l="1"/>
  <c r="F61" i="1" l="1"/>
  <c r="F66" i="1" s="1"/>
  <c r="F46" i="1" l="1"/>
  <c r="F22" i="1" l="1"/>
  <c r="F17" i="1" l="1"/>
  <c r="F16" i="1" s="1"/>
  <c r="F12" i="1"/>
  <c r="F15" i="1" s="1"/>
  <c r="F59" i="1"/>
  <c r="F14" i="1" l="1"/>
  <c r="F10" i="1"/>
  <c r="F30" i="1"/>
  <c r="F68" i="1" s="1"/>
  <c r="F3" i="1" l="1"/>
  <c r="F70" i="1" s="1"/>
  <c r="D64" i="1"/>
  <c r="D11" i="1"/>
</calcChain>
</file>

<file path=xl/sharedStrings.xml><?xml version="1.0" encoding="utf-8"?>
<sst xmlns="http://schemas.openxmlformats.org/spreadsheetml/2006/main" count="74" uniqueCount="70">
  <si>
    <t>Balance Forward</t>
  </si>
  <si>
    <t xml:space="preserve"> </t>
  </si>
  <si>
    <t>Administration</t>
  </si>
  <si>
    <t xml:space="preserve">Salary Costs </t>
  </si>
  <si>
    <t>Salary</t>
  </si>
  <si>
    <t>Overtime</t>
  </si>
  <si>
    <t>CC</t>
  </si>
  <si>
    <t>Fringe</t>
  </si>
  <si>
    <t>Indirect</t>
  </si>
  <si>
    <t xml:space="preserve">Agency Expenses </t>
  </si>
  <si>
    <t>Employee Reimbursements</t>
  </si>
  <si>
    <t>BB</t>
  </si>
  <si>
    <t>Administrative Expenses(EE)</t>
  </si>
  <si>
    <t>Operational Supplies(FF)</t>
  </si>
  <si>
    <t>Utilities/Space Rental(GG)</t>
  </si>
  <si>
    <t>Consultant (HH)</t>
  </si>
  <si>
    <t>Operational Services(JJ)</t>
  </si>
  <si>
    <t>Equipment Purchases(KK)</t>
  </si>
  <si>
    <t>Lease, Maintenance, Repair Services(LL)</t>
  </si>
  <si>
    <t>Bldg. Maintenance, Repairs (NN)</t>
  </si>
  <si>
    <t>IT Services, Equipment(UU)</t>
  </si>
  <si>
    <t>TOTAL ADMINISTRATION</t>
  </si>
  <si>
    <t>Programs</t>
  </si>
  <si>
    <t>Training Grant   (3.75%)</t>
  </si>
  <si>
    <t>Prior Year Training Grant</t>
  </si>
  <si>
    <t>EMD Grant  (1.4%)</t>
  </si>
  <si>
    <t>Prior Year EMD Grant</t>
  </si>
  <si>
    <t>Prior Year S&amp;I Grant (includes incentives)</t>
  </si>
  <si>
    <t>Incentive 2  (.5%)</t>
  </si>
  <si>
    <t>Incentive 10+  (1.5%)</t>
  </si>
  <si>
    <t xml:space="preserve">Wireless PSAP  - MSP  </t>
  </si>
  <si>
    <t>PSAP Regional Development</t>
  </si>
  <si>
    <t>PSAP Regional Development - Roll over</t>
  </si>
  <si>
    <t>TOTAL PROGRAMS</t>
  </si>
  <si>
    <t>Map Data</t>
  </si>
  <si>
    <t>ISA Mass GIS</t>
  </si>
  <si>
    <t>Chargeback</t>
  </si>
  <si>
    <t>NG 911 - Non-Recurring</t>
  </si>
  <si>
    <t>NG 911 - Recurring</t>
  </si>
  <si>
    <t>Radio Infrastructure</t>
  </si>
  <si>
    <t>Wireless Center</t>
  </si>
  <si>
    <t xml:space="preserve">911 Call Center </t>
  </si>
  <si>
    <t>Interpretive Services  (Language Line)</t>
  </si>
  <si>
    <t>Mobile PSAP</t>
  </si>
  <si>
    <t>Training</t>
  </si>
  <si>
    <t>Public Education</t>
  </si>
  <si>
    <t>SCPE</t>
  </si>
  <si>
    <t>FUND REVENUE</t>
  </si>
  <si>
    <t xml:space="preserve">Revenue (Projected/Actual/Projected)                                                                                                             </t>
  </si>
  <si>
    <t>Interest (Projected/Actual/Projected)</t>
  </si>
  <si>
    <t xml:space="preserve">EXPENSES (Projected/Actual/Projected)    </t>
  </si>
  <si>
    <t>TOTAL FUND REVENUE</t>
  </si>
  <si>
    <t>Grant Programs</t>
  </si>
  <si>
    <t>9-1-1 Administration &amp; Operation</t>
  </si>
  <si>
    <t>TOTAL 9-1-1 ADMINISTRATION &amp; OPERATION</t>
  </si>
  <si>
    <t xml:space="preserve">TOTAL PROGRAMS                                                                                        </t>
  </si>
  <si>
    <t>TOTAL PROJECTED EXPENSES/ACTUALS EXPENSES/ PROJECTED EXPENSES</t>
  </si>
  <si>
    <t>PROJECTED ENDING BALANCE/ACTUAL ENDING BALANCE/ PROJECTED ENDING BALANCE</t>
  </si>
  <si>
    <t>Relay *</t>
  </si>
  <si>
    <t>CapTEL*</t>
  </si>
  <si>
    <t>FY 2023 PROJECTED BUDGET</t>
  </si>
  <si>
    <t>FY 2023 FINAL EXPENDITURES</t>
  </si>
  <si>
    <t>FY 2024 PROJECTED BUDGET</t>
  </si>
  <si>
    <t>*FY23 CapTel and Relay expenses were off-set by the prior year balance owed to the Department by the Department of Corrections; Actual 911 Expenses for FY23 were Relay: $370,409; CapTel: $302,097.</t>
  </si>
  <si>
    <t>Telecommunicator Emergency Response Team</t>
  </si>
  <si>
    <t>ATTACHMENT A</t>
  </si>
  <si>
    <t>Capital Projects   (FY24 Radio Consolettes, Relocation of Wireless &amp; Training Center; Radio Equipment)</t>
  </si>
  <si>
    <t>Support Grant  (18.75%); (FY24 27.1% )</t>
  </si>
  <si>
    <t>Incentive 3-9  (2%); (FY24 3%)</t>
  </si>
  <si>
    <t>Incentive RECC  (10%) (FY24 12%)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</si>
</sst>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b/>
      <sz val="16"/>
      <color theme="1"/>
      <name val="Calibri"/>
      <family val="2"/>
    </font>
    <font>
      <sz val="14"/>
      <color theme="1"/>
      <name val="Aptos Narrow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165" fontId="0" fillId="0" borderId="0" xfId="0" applyNumberFormat="1"/>
    <xf numFmtId="0" fontId="0" fillId="4" borderId="1" xfId="0" applyFill="1" applyBorder="1"/>
    <xf numFmtId="0" fontId="0" fillId="7" borderId="1" xfId="0" applyFill="1" applyBorder="1"/>
    <xf numFmtId="164" fontId="4" fillId="0" borderId="1" xfId="1" applyNumberFormat="1" applyFont="1" applyFill="1" applyBorder="1" applyAlignment="1">
      <alignment horizontal="right"/>
    </xf>
    <xf numFmtId="165" fontId="5" fillId="0" borderId="1" xfId="2" applyNumberFormat="1" applyFont="1" applyFill="1" applyBorder="1"/>
    <xf numFmtId="3" fontId="4" fillId="0" borderId="1" xfId="0" applyNumberFormat="1" applyFont="1" applyBorder="1" applyAlignment="1">
      <alignment horizontal="right"/>
    </xf>
    <xf numFmtId="9" fontId="3" fillId="4" borderId="1" xfId="3" applyFont="1" applyFill="1" applyBorder="1"/>
    <xf numFmtId="166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65" fontId="5" fillId="3" borderId="1" xfId="2" applyNumberFormat="1" applyFont="1" applyFill="1" applyBorder="1"/>
    <xf numFmtId="3" fontId="4" fillId="6" borderId="1" xfId="0" applyNumberFormat="1" applyFont="1" applyFill="1" applyBorder="1"/>
    <xf numFmtId="165" fontId="5" fillId="6" borderId="1" xfId="2" applyNumberFormat="1" applyFont="1" applyFill="1" applyBorder="1"/>
    <xf numFmtId="165" fontId="7" fillId="0" borderId="1" xfId="2" applyNumberFormat="1" applyFont="1" applyFill="1" applyBorder="1"/>
    <xf numFmtId="165" fontId="7" fillId="7" borderId="1" xfId="2" applyNumberFormat="1" applyFont="1" applyFill="1" applyBorder="1"/>
    <xf numFmtId="165" fontId="4" fillId="0" borderId="1" xfId="2" applyNumberFormat="1" applyFont="1" applyFill="1" applyBorder="1"/>
    <xf numFmtId="166" fontId="6" fillId="5" borderId="1" xfId="0" applyNumberFormat="1" applyFont="1" applyFill="1" applyBorder="1"/>
    <xf numFmtId="165" fontId="2" fillId="6" borderId="1" xfId="2" applyNumberFormat="1" applyFont="1" applyFill="1" applyBorder="1"/>
    <xf numFmtId="3" fontId="4" fillId="9" borderId="1" xfId="0" applyNumberFormat="1" applyFont="1" applyFill="1" applyBorder="1"/>
    <xf numFmtId="165" fontId="5" fillId="9" borderId="1" xfId="2" applyNumberFormat="1" applyFont="1" applyFill="1" applyBorder="1"/>
    <xf numFmtId="166" fontId="6" fillId="8" borderId="1" xfId="0" applyNumberFormat="1" applyFont="1" applyFill="1" applyBorder="1"/>
    <xf numFmtId="165" fontId="2" fillId="9" borderId="1" xfId="2" applyNumberFormat="1" applyFont="1" applyFill="1" applyBorder="1"/>
    <xf numFmtId="3" fontId="4" fillId="11" borderId="1" xfId="0" applyNumberFormat="1" applyFont="1" applyFill="1" applyBorder="1"/>
    <xf numFmtId="165" fontId="5" fillId="11" borderId="1" xfId="2" applyNumberFormat="1" applyFont="1" applyFill="1" applyBorder="1"/>
    <xf numFmtId="0" fontId="3" fillId="4" borderId="1" xfId="0" applyFont="1" applyFill="1" applyBorder="1"/>
    <xf numFmtId="165" fontId="3" fillId="0" borderId="1" xfId="2" applyNumberFormat="1" applyFont="1" applyFill="1" applyBorder="1"/>
    <xf numFmtId="165" fontId="6" fillId="10" borderId="1" xfId="2" applyNumberFormat="1" applyFont="1" applyFill="1" applyBorder="1"/>
    <xf numFmtId="165" fontId="2" fillId="11" borderId="1" xfId="2" applyNumberFormat="1" applyFont="1" applyFill="1" applyBorder="1"/>
    <xf numFmtId="3" fontId="4" fillId="13" borderId="1" xfId="0" applyNumberFormat="1" applyFont="1" applyFill="1" applyBorder="1"/>
    <xf numFmtId="165" fontId="5" fillId="13" borderId="1" xfId="2" applyNumberFormat="1" applyFont="1" applyFill="1" applyBorder="1"/>
    <xf numFmtId="166" fontId="6" fillId="12" borderId="1" xfId="0" applyNumberFormat="1" applyFont="1" applyFill="1" applyBorder="1"/>
    <xf numFmtId="165" fontId="2" fillId="13" borderId="1" xfId="2" applyNumberFormat="1" applyFont="1" applyFill="1" applyBorder="1"/>
    <xf numFmtId="166" fontId="6" fillId="0" borderId="1" xfId="0" applyNumberFormat="1" applyFont="1" applyBorder="1"/>
    <xf numFmtId="165" fontId="2" fillId="3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5" fontId="5" fillId="0" borderId="1" xfId="2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2" fillId="3" borderId="3" xfId="0" applyFont="1" applyFill="1" applyBorder="1" applyAlignment="1">
      <alignment vertical="center" wrapText="1"/>
    </xf>
    <xf numFmtId="0" fontId="0" fillId="7" borderId="3" xfId="0" applyFill="1" applyBorder="1"/>
    <xf numFmtId="0" fontId="2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right" wrapText="1"/>
    </xf>
    <xf numFmtId="0" fontId="0" fillId="0" borderId="6" xfId="0" applyBorder="1"/>
    <xf numFmtId="0" fontId="2" fillId="2" borderId="5" xfId="0" applyFont="1" applyFill="1" applyBorder="1" applyAlignment="1">
      <alignment horizontal="left"/>
    </xf>
    <xf numFmtId="165" fontId="5" fillId="3" borderId="6" xfId="2" applyNumberFormat="1" applyFont="1" applyFill="1" applyBorder="1"/>
    <xf numFmtId="0" fontId="6" fillId="5" borderId="5" xfId="0" applyFont="1" applyFill="1" applyBorder="1" applyAlignment="1">
      <alignment horizontal="center"/>
    </xf>
    <xf numFmtId="165" fontId="5" fillId="6" borderId="6" xfId="2" applyNumberFormat="1" applyFont="1" applyFill="1" applyBorder="1"/>
    <xf numFmtId="0" fontId="4" fillId="0" borderId="5" xfId="0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6" fillId="5" borderId="5" xfId="0" applyFont="1" applyFill="1" applyBorder="1" applyAlignment="1">
      <alignment horizontal="right"/>
    </xf>
    <xf numFmtId="165" fontId="2" fillId="6" borderId="6" xfId="2" applyNumberFormat="1" applyFont="1" applyFill="1" applyBorder="1"/>
    <xf numFmtId="0" fontId="6" fillId="8" borderId="5" xfId="0" applyFont="1" applyFill="1" applyBorder="1" applyAlignment="1">
      <alignment horizontal="center"/>
    </xf>
    <xf numFmtId="165" fontId="5" fillId="9" borderId="6" xfId="2" applyNumberFormat="1" applyFont="1" applyFill="1" applyBorder="1"/>
    <xf numFmtId="0" fontId="6" fillId="8" borderId="5" xfId="0" applyFont="1" applyFill="1" applyBorder="1" applyAlignment="1">
      <alignment horizontal="right"/>
    </xf>
    <xf numFmtId="165" fontId="2" fillId="9" borderId="6" xfId="2" applyNumberFormat="1" applyFont="1" applyFill="1" applyBorder="1"/>
    <xf numFmtId="0" fontId="6" fillId="10" borderId="5" xfId="0" applyFont="1" applyFill="1" applyBorder="1" applyAlignment="1">
      <alignment horizontal="center"/>
    </xf>
    <xf numFmtId="165" fontId="5" fillId="11" borderId="6" xfId="2" applyNumberFormat="1" applyFont="1" applyFill="1" applyBorder="1"/>
    <xf numFmtId="0" fontId="4" fillId="0" borderId="5" xfId="0" applyFont="1" applyBorder="1" applyAlignment="1">
      <alignment horizontal="left"/>
    </xf>
    <xf numFmtId="0" fontId="6" fillId="10" borderId="5" xfId="0" applyFont="1" applyFill="1" applyBorder="1" applyAlignment="1">
      <alignment horizontal="right"/>
    </xf>
    <xf numFmtId="165" fontId="2" fillId="11" borderId="6" xfId="2" applyNumberFormat="1" applyFont="1" applyFill="1" applyBorder="1"/>
    <xf numFmtId="0" fontId="6" fillId="12" borderId="5" xfId="0" applyFont="1" applyFill="1" applyBorder="1" applyAlignment="1">
      <alignment horizontal="center"/>
    </xf>
    <xf numFmtId="165" fontId="5" fillId="13" borderId="6" xfId="2" applyNumberFormat="1" applyFont="1" applyFill="1" applyBorder="1"/>
    <xf numFmtId="0" fontId="6" fillId="12" borderId="5" xfId="0" applyFont="1" applyFill="1" applyBorder="1" applyAlignment="1">
      <alignment horizontal="right" wrapText="1"/>
    </xf>
    <xf numFmtId="165" fontId="2" fillId="13" borderId="6" xfId="2" applyNumberFormat="1" applyFont="1" applyFill="1" applyBorder="1"/>
    <xf numFmtId="0" fontId="7" fillId="0" borderId="5" xfId="0" applyFont="1" applyBorder="1" applyAlignment="1">
      <alignment horizontal="right" wrapText="1"/>
    </xf>
    <xf numFmtId="165" fontId="5" fillId="0" borderId="6" xfId="2" applyNumberFormat="1" applyFont="1" applyFill="1" applyBorder="1"/>
    <xf numFmtId="165" fontId="2" fillId="3" borderId="6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left"/>
    </xf>
    <xf numFmtId="165" fontId="5" fillId="0" borderId="6" xfId="2" applyNumberFormat="1" applyFont="1" applyBorder="1"/>
    <xf numFmtId="0" fontId="2" fillId="2" borderId="7" xfId="0" applyFont="1" applyFill="1" applyBorder="1" applyAlignment="1">
      <alignment horizontal="right"/>
    </xf>
    <xf numFmtId="166" fontId="2" fillId="2" borderId="8" xfId="0" applyNumberFormat="1" applyFont="1" applyFill="1" applyBorder="1" applyAlignment="1">
      <alignment horizontal="right"/>
    </xf>
    <xf numFmtId="0" fontId="3" fillId="4" borderId="8" xfId="0" applyFont="1" applyFill="1" applyBorder="1"/>
    <xf numFmtId="165" fontId="2" fillId="2" borderId="8" xfId="0" applyNumberFormat="1" applyFont="1" applyFill="1" applyBorder="1" applyAlignment="1">
      <alignment horizontal="right"/>
    </xf>
    <xf numFmtId="0" fontId="0" fillId="7" borderId="8" xfId="0" applyFill="1" applyBorder="1"/>
    <xf numFmtId="165" fontId="2" fillId="2" borderId="9" xfId="0" applyNumberFormat="1" applyFont="1" applyFill="1" applyBorder="1" applyAlignment="1">
      <alignment horizontal="right"/>
    </xf>
    <xf numFmtId="165" fontId="5" fillId="7" borderId="1" xfId="2" applyNumberFormat="1" applyFont="1" applyFill="1" applyBorder="1"/>
    <xf numFmtId="166" fontId="7" fillId="7" borderId="1" xfId="0" applyNumberFormat="1" applyFont="1" applyFill="1" applyBorder="1"/>
    <xf numFmtId="166" fontId="5" fillId="7" borderId="1" xfId="0" applyNumberFormat="1" applyFont="1" applyFill="1" applyBorder="1" applyAlignment="1">
      <alignment horizontal="right"/>
    </xf>
    <xf numFmtId="165" fontId="4" fillId="7" borderId="1" xfId="2" applyNumberFormat="1" applyFont="1" applyFill="1" applyBorder="1"/>
    <xf numFmtId="0" fontId="10" fillId="7" borderId="1" xfId="0" applyFont="1" applyFill="1" applyBorder="1"/>
    <xf numFmtId="165" fontId="2" fillId="3" borderId="1" xfId="2" applyNumberFormat="1" applyFont="1" applyFill="1" applyBorder="1"/>
    <xf numFmtId="165" fontId="2" fillId="3" borderId="6" xfId="2" applyNumberFormat="1" applyFont="1" applyFill="1" applyBorder="1"/>
    <xf numFmtId="165" fontId="11" fillId="0" borderId="6" xfId="0" applyNumberFormat="1" applyFont="1" applyBorder="1"/>
    <xf numFmtId="165" fontId="11" fillId="0" borderId="6" xfId="2" applyNumberFormat="1" applyFont="1" applyBorder="1"/>
    <xf numFmtId="3" fontId="4" fillId="0" borderId="1" xfId="0" applyNumberFormat="1" applyFont="1" applyBorder="1"/>
    <xf numFmtId="166" fontId="4" fillId="0" borderId="1" xfId="0" applyNumberFormat="1" applyFont="1" applyBorder="1"/>
    <xf numFmtId="165" fontId="8" fillId="0" borderId="1" xfId="2" applyNumberFormat="1" applyFont="1" applyFill="1" applyBorder="1"/>
    <xf numFmtId="44" fontId="0" fillId="0" borderId="0" xfId="0" applyNumberFormat="1"/>
    <xf numFmtId="165" fontId="12" fillId="7" borderId="6" xfId="2" applyNumberFormat="1" applyFont="1" applyFill="1" applyBorder="1"/>
    <xf numFmtId="165" fontId="12" fillId="0" borderId="6" xfId="2" applyNumberFormat="1" applyFont="1" applyBorder="1"/>
    <xf numFmtId="165" fontId="11" fillId="7" borderId="6" xfId="2" applyNumberFormat="1" applyFont="1" applyFill="1" applyBorder="1"/>
    <xf numFmtId="165" fontId="13" fillId="0" borderId="6" xfId="2" applyNumberFormat="1" applyFont="1" applyBorder="1"/>
    <xf numFmtId="0" fontId="14" fillId="0" borderId="0" xfId="0" applyFont="1"/>
    <xf numFmtId="44" fontId="0" fillId="0" borderId="0" xfId="2" applyFont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/>
    <xf numFmtId="0" fontId="9" fillId="0" borderId="10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9C9C-A41E-46E9-B2A4-733E41765157}">
  <sheetPr>
    <pageSetUpPr fitToPage="1"/>
  </sheetPr>
  <dimension ref="A1:I72"/>
  <sheetViews>
    <sheetView tabSelected="1" topLeftCell="A47" workbookViewId="0">
      <selection activeCell="F52" sqref="F52"/>
    </sheetView>
  </sheetViews>
  <sheetFormatPr defaultRowHeight="14.4" x14ac:dyDescent="0.3"/>
  <cols>
    <col min="1" max="1" width="120.21875" bestFit="1" customWidth="1"/>
    <col min="2" max="2" width="18.44140625" bestFit="1" customWidth="1"/>
    <col min="4" max="4" width="22.77734375" bestFit="1" customWidth="1"/>
    <col min="5" max="5" width="6.77734375" customWidth="1"/>
    <col min="6" max="6" width="20.5546875" bestFit="1" customWidth="1"/>
    <col min="9" max="9" width="13.88671875" bestFit="1" customWidth="1"/>
  </cols>
  <sheetData>
    <row r="1" spans="1:6" ht="21.6" thickBot="1" x14ac:dyDescent="0.45">
      <c r="A1" s="102" t="s">
        <v>65</v>
      </c>
      <c r="B1" s="102"/>
      <c r="C1" s="102"/>
      <c r="D1" s="102"/>
      <c r="E1" s="102"/>
      <c r="F1" s="102"/>
    </row>
    <row r="2" spans="1:6" ht="52.2" x14ac:dyDescent="0.3">
      <c r="A2" s="36" t="s">
        <v>47</v>
      </c>
      <c r="B2" s="37" t="s">
        <v>60</v>
      </c>
      <c r="C2" s="38"/>
      <c r="D2" s="39" t="s">
        <v>61</v>
      </c>
      <c r="E2" s="40"/>
      <c r="F2" s="41" t="s">
        <v>62</v>
      </c>
    </row>
    <row r="3" spans="1:6" ht="18" x14ac:dyDescent="0.35">
      <c r="A3" s="42" t="s">
        <v>0</v>
      </c>
      <c r="B3" s="4">
        <v>250863045</v>
      </c>
      <c r="C3" s="2"/>
      <c r="D3" s="15">
        <v>250863045</v>
      </c>
      <c r="E3" s="84"/>
      <c r="F3" s="87">
        <f>D70</f>
        <v>267297504.42589998</v>
      </c>
    </row>
    <row r="4" spans="1:6" ht="18" x14ac:dyDescent="0.35">
      <c r="A4" s="43" t="s">
        <v>48</v>
      </c>
      <c r="B4" s="6">
        <v>171435510</v>
      </c>
      <c r="C4" s="7" t="s">
        <v>1</v>
      </c>
      <c r="D4" s="15">
        <v>165840003.53999999</v>
      </c>
      <c r="E4" s="84"/>
      <c r="F4" s="88">
        <v>169086727.25999999</v>
      </c>
    </row>
    <row r="5" spans="1:6" ht="18" x14ac:dyDescent="0.35">
      <c r="A5" s="43" t="s">
        <v>49</v>
      </c>
      <c r="B5" s="6">
        <v>4112968</v>
      </c>
      <c r="C5" s="7"/>
      <c r="D5" s="15">
        <v>5376863.1400000006</v>
      </c>
      <c r="E5" s="84"/>
      <c r="F5" s="88">
        <v>10118791</v>
      </c>
    </row>
    <row r="6" spans="1:6" ht="18" x14ac:dyDescent="0.35">
      <c r="A6" s="45" t="s">
        <v>51</v>
      </c>
      <c r="B6" s="8">
        <v>426411523</v>
      </c>
      <c r="C6" s="2"/>
      <c r="D6" s="85">
        <v>422079911.67999995</v>
      </c>
      <c r="E6" s="84"/>
      <c r="F6" s="86">
        <f>SUM(F3:F5)</f>
        <v>446503022.68589997</v>
      </c>
    </row>
    <row r="7" spans="1:6" ht="17.399999999999999" x14ac:dyDescent="0.3">
      <c r="A7" s="99"/>
      <c r="B7" s="100"/>
      <c r="C7" s="2"/>
      <c r="D7" s="5"/>
      <c r="E7" s="3"/>
      <c r="F7" s="44"/>
    </row>
    <row r="8" spans="1:6" ht="17.399999999999999" x14ac:dyDescent="0.3">
      <c r="A8" s="45" t="s">
        <v>50</v>
      </c>
      <c r="B8" s="9" t="s">
        <v>1</v>
      </c>
      <c r="C8" s="2"/>
      <c r="D8" s="10"/>
      <c r="E8" s="3"/>
      <c r="F8" s="46"/>
    </row>
    <row r="9" spans="1:6" ht="17.399999999999999" x14ac:dyDescent="0.3">
      <c r="A9" s="47" t="s">
        <v>2</v>
      </c>
      <c r="B9" s="11"/>
      <c r="C9" s="2"/>
      <c r="D9" s="12"/>
      <c r="E9" s="3"/>
      <c r="F9" s="48"/>
    </row>
    <row r="10" spans="1:6" ht="17.399999999999999" x14ac:dyDescent="0.3">
      <c r="A10" s="49" t="s">
        <v>3</v>
      </c>
      <c r="B10" s="90">
        <v>5995641</v>
      </c>
      <c r="C10" s="2"/>
      <c r="D10" s="15">
        <v>6385168.4452189989</v>
      </c>
      <c r="E10" s="3"/>
      <c r="F10" s="87">
        <f>SUM(F11:F15)</f>
        <v>6761405.1702808002</v>
      </c>
    </row>
    <row r="11" spans="1:6" ht="15.6" x14ac:dyDescent="0.3">
      <c r="A11" s="50" t="s">
        <v>4</v>
      </c>
      <c r="B11" s="81">
        <v>3644202</v>
      </c>
      <c r="C11" s="2"/>
      <c r="D11" s="80">
        <f>3859010.62+51650</f>
        <v>3910660.62</v>
      </c>
      <c r="E11" s="3"/>
      <c r="F11" s="93">
        <v>3841458</v>
      </c>
    </row>
    <row r="12" spans="1:6" ht="15.6" x14ac:dyDescent="0.3">
      <c r="A12" s="50" t="s">
        <v>5</v>
      </c>
      <c r="B12" s="82">
        <v>15000</v>
      </c>
      <c r="C12" s="2"/>
      <c r="D12" s="80">
        <v>29018.709999999995</v>
      </c>
      <c r="E12" s="3"/>
      <c r="F12" s="93">
        <f>(D12*8%)+D12+5000</f>
        <v>36340.2068</v>
      </c>
    </row>
    <row r="13" spans="1:6" ht="15.6" x14ac:dyDescent="0.3">
      <c r="A13" s="50" t="s">
        <v>6</v>
      </c>
      <c r="B13" s="81">
        <v>58000</v>
      </c>
      <c r="C13" s="2"/>
      <c r="D13" s="80">
        <v>52244.61</v>
      </c>
      <c r="E13" s="3"/>
      <c r="F13" s="93">
        <v>90770</v>
      </c>
    </row>
    <row r="14" spans="1:6" ht="15.6" x14ac:dyDescent="0.3">
      <c r="A14" s="50" t="s">
        <v>7</v>
      </c>
      <c r="B14" s="81">
        <v>1527936</v>
      </c>
      <c r="C14" s="2"/>
      <c r="D14" s="80">
        <v>1597564.2787250001</v>
      </c>
      <c r="E14" s="3"/>
      <c r="F14" s="93">
        <f>(F11*43.2%)+(F12+F13)*2.11%</f>
        <v>1662191.8813634801</v>
      </c>
    </row>
    <row r="15" spans="1:6" ht="15.6" x14ac:dyDescent="0.3">
      <c r="A15" s="50" t="s">
        <v>8</v>
      </c>
      <c r="B15" s="81">
        <v>750503</v>
      </c>
      <c r="C15" s="2"/>
      <c r="D15" s="80">
        <v>795680.71649399993</v>
      </c>
      <c r="E15" s="3"/>
      <c r="F15" s="93">
        <f>(F11+F12+F13)*28.49%</f>
        <v>1130645.0821173198</v>
      </c>
    </row>
    <row r="16" spans="1:6" ht="18" x14ac:dyDescent="0.35">
      <c r="A16" s="51" t="s">
        <v>9</v>
      </c>
      <c r="B16" s="91">
        <v>1303566</v>
      </c>
      <c r="C16" s="2"/>
      <c r="D16" s="15">
        <v>1073112.2999999998</v>
      </c>
      <c r="E16" s="3"/>
      <c r="F16" s="88">
        <f>F17+F20+F21+F22+F23+F24+F25+F26+F27+F28</f>
        <v>1098166</v>
      </c>
    </row>
    <row r="17" spans="1:9" ht="15.6" x14ac:dyDescent="0.3">
      <c r="A17" s="52" t="s">
        <v>10</v>
      </c>
      <c r="B17" s="13">
        <v>57500</v>
      </c>
      <c r="C17" s="2"/>
      <c r="D17" s="5">
        <v>87446.97</v>
      </c>
      <c r="E17" s="3"/>
      <c r="F17" s="94">
        <f>SUM(F18:F19)</f>
        <v>92500</v>
      </c>
    </row>
    <row r="18" spans="1:9" ht="15.6" x14ac:dyDescent="0.3">
      <c r="A18" s="53" t="s">
        <v>11</v>
      </c>
      <c r="B18" s="14">
        <v>55000</v>
      </c>
      <c r="C18" s="2"/>
      <c r="D18" s="80">
        <v>86723.849999999991</v>
      </c>
      <c r="E18" s="3"/>
      <c r="F18" s="93">
        <v>90000</v>
      </c>
    </row>
    <row r="19" spans="1:9" ht="15.6" x14ac:dyDescent="0.3">
      <c r="A19" s="53" t="s">
        <v>6</v>
      </c>
      <c r="B19" s="14">
        <v>2500</v>
      </c>
      <c r="C19" s="2"/>
      <c r="D19" s="80">
        <v>723.12000000000012</v>
      </c>
      <c r="E19" s="3"/>
      <c r="F19" s="93">
        <v>2500</v>
      </c>
    </row>
    <row r="20" spans="1:9" ht="15.6" x14ac:dyDescent="0.3">
      <c r="A20" s="52" t="s">
        <v>12</v>
      </c>
      <c r="B20" s="5">
        <v>55000</v>
      </c>
      <c r="C20" s="2"/>
      <c r="D20" s="5">
        <v>44766.220000000008</v>
      </c>
      <c r="E20" s="3"/>
      <c r="F20" s="94">
        <v>50000</v>
      </c>
    </row>
    <row r="21" spans="1:9" ht="15.6" x14ac:dyDescent="0.3">
      <c r="A21" s="52" t="s">
        <v>13</v>
      </c>
      <c r="B21" s="5">
        <v>2500</v>
      </c>
      <c r="C21" s="2"/>
      <c r="D21" s="5">
        <v>2163.71</v>
      </c>
      <c r="E21" s="3"/>
      <c r="F21" s="94">
        <v>4500</v>
      </c>
    </row>
    <row r="22" spans="1:9" ht="15.6" x14ac:dyDescent="0.3">
      <c r="A22" s="52" t="s">
        <v>14</v>
      </c>
      <c r="B22" s="5">
        <v>729631</v>
      </c>
      <c r="C22" s="2"/>
      <c r="D22" s="5">
        <v>727714.51</v>
      </c>
      <c r="E22" s="3"/>
      <c r="F22" s="94">
        <f>719631+8335</f>
        <v>727966</v>
      </c>
    </row>
    <row r="23" spans="1:9" ht="15.6" x14ac:dyDescent="0.3">
      <c r="A23" s="52" t="s">
        <v>15</v>
      </c>
      <c r="B23" s="5">
        <v>150000</v>
      </c>
      <c r="C23" s="2"/>
      <c r="D23" s="5">
        <v>97092.5</v>
      </c>
      <c r="E23" s="3"/>
      <c r="F23" s="94">
        <v>100000</v>
      </c>
    </row>
    <row r="24" spans="1:9" ht="15.6" x14ac:dyDescent="0.3">
      <c r="A24" s="52" t="s">
        <v>16</v>
      </c>
      <c r="B24" s="5">
        <v>5000</v>
      </c>
      <c r="C24" s="2"/>
      <c r="D24" s="5">
        <v>4518.59</v>
      </c>
      <c r="E24" s="3"/>
      <c r="F24" s="94">
        <v>5000</v>
      </c>
    </row>
    <row r="25" spans="1:9" ht="15.6" x14ac:dyDescent="0.3">
      <c r="A25" s="52" t="s">
        <v>17</v>
      </c>
      <c r="B25" s="5">
        <v>25000</v>
      </c>
      <c r="C25" s="2"/>
      <c r="D25" s="5">
        <v>3130.6</v>
      </c>
      <c r="E25" s="3"/>
      <c r="F25" s="94">
        <v>20000</v>
      </c>
    </row>
    <row r="26" spans="1:9" ht="15.6" x14ac:dyDescent="0.3">
      <c r="A26" s="52" t="s">
        <v>18</v>
      </c>
      <c r="B26" s="5">
        <v>18935</v>
      </c>
      <c r="C26" s="2"/>
      <c r="D26" s="5">
        <v>17961.580000000002</v>
      </c>
      <c r="E26" s="3"/>
      <c r="F26" s="94">
        <v>18200</v>
      </c>
    </row>
    <row r="27" spans="1:9" ht="15.6" x14ac:dyDescent="0.3">
      <c r="A27" s="52" t="s">
        <v>19</v>
      </c>
      <c r="B27" s="5">
        <v>10000</v>
      </c>
      <c r="C27" s="2"/>
      <c r="D27" s="5">
        <v>1140</v>
      </c>
      <c r="E27" s="3"/>
      <c r="F27" s="94">
        <v>5000</v>
      </c>
    </row>
    <row r="28" spans="1:9" ht="15.6" x14ac:dyDescent="0.3">
      <c r="A28" s="52" t="s">
        <v>20</v>
      </c>
      <c r="B28" s="5">
        <v>250000</v>
      </c>
      <c r="C28" s="2"/>
      <c r="D28" s="5">
        <v>87177.62</v>
      </c>
      <c r="E28" s="3"/>
      <c r="F28" s="94">
        <v>75000</v>
      </c>
    </row>
    <row r="29" spans="1:9" ht="17.399999999999999" x14ac:dyDescent="0.3">
      <c r="A29" s="51" t="s">
        <v>66</v>
      </c>
      <c r="B29" s="15">
        <v>516000</v>
      </c>
      <c r="C29" s="2"/>
      <c r="D29" s="5">
        <v>0</v>
      </c>
      <c r="E29" s="3"/>
      <c r="F29" s="88">
        <v>7910536</v>
      </c>
    </row>
    <row r="30" spans="1:9" ht="17.399999999999999" x14ac:dyDescent="0.3">
      <c r="A30" s="54" t="s">
        <v>21</v>
      </c>
      <c r="B30" s="16">
        <v>7815207</v>
      </c>
      <c r="C30" s="2"/>
      <c r="D30" s="17">
        <v>7458280.7452190006</v>
      </c>
      <c r="E30" s="3"/>
      <c r="F30" s="55">
        <f>F29+F16+F10</f>
        <v>15770107.170280799</v>
      </c>
    </row>
    <row r="31" spans="1:9" ht="17.399999999999999" x14ac:dyDescent="0.3">
      <c r="A31" s="56" t="s">
        <v>52</v>
      </c>
      <c r="B31" s="18"/>
      <c r="C31" s="2"/>
      <c r="D31" s="19"/>
      <c r="E31" s="3"/>
      <c r="F31" s="57"/>
    </row>
    <row r="32" spans="1:9" ht="17.399999999999999" x14ac:dyDescent="0.3">
      <c r="A32" s="51" t="s">
        <v>23</v>
      </c>
      <c r="B32" s="15">
        <v>6063936</v>
      </c>
      <c r="C32" s="2"/>
      <c r="D32" s="15">
        <v>4249442.3800000008</v>
      </c>
      <c r="E32" s="3"/>
      <c r="F32" s="88">
        <v>6219809</v>
      </c>
      <c r="I32" s="1"/>
    </row>
    <row r="33" spans="1:9" ht="17.399999999999999" x14ac:dyDescent="0.3">
      <c r="A33" s="42" t="s">
        <v>24</v>
      </c>
      <c r="B33" s="83">
        <v>1080967</v>
      </c>
      <c r="C33" s="2"/>
      <c r="D33" s="83">
        <v>1103106.96</v>
      </c>
      <c r="E33" s="3"/>
      <c r="F33" s="95">
        <v>821117</v>
      </c>
      <c r="I33" s="92"/>
    </row>
    <row r="34" spans="1:9" ht="17.399999999999999" x14ac:dyDescent="0.3">
      <c r="A34" s="51" t="s">
        <v>25</v>
      </c>
      <c r="B34" s="15">
        <v>2263870</v>
      </c>
      <c r="C34" s="2"/>
      <c r="D34" s="15">
        <v>1278035.9099999999</v>
      </c>
      <c r="E34" s="3"/>
      <c r="F34" s="88">
        <v>2264010</v>
      </c>
      <c r="I34" s="1"/>
    </row>
    <row r="35" spans="1:9" ht="17.399999999999999" x14ac:dyDescent="0.3">
      <c r="A35" s="42" t="s">
        <v>26</v>
      </c>
      <c r="B35" s="83">
        <v>155030</v>
      </c>
      <c r="C35" s="2"/>
      <c r="D35" s="83">
        <v>39815.019999999997</v>
      </c>
      <c r="E35" s="3"/>
      <c r="F35" s="95">
        <v>115081</v>
      </c>
      <c r="I35" s="92" t="s">
        <v>1</v>
      </c>
    </row>
    <row r="36" spans="1:9" ht="17.399999999999999" x14ac:dyDescent="0.3">
      <c r="A36" s="51" t="s">
        <v>67</v>
      </c>
      <c r="B36" s="15">
        <v>36787881</v>
      </c>
      <c r="C36" s="2"/>
      <c r="D36" s="15">
        <v>31427728.709999997</v>
      </c>
      <c r="E36" s="3"/>
      <c r="F36" s="88">
        <v>44948486</v>
      </c>
      <c r="I36" s="1"/>
    </row>
    <row r="37" spans="1:9" ht="17.399999999999999" x14ac:dyDescent="0.3">
      <c r="A37" s="42" t="s">
        <v>27</v>
      </c>
      <c r="B37" s="83">
        <v>4227508</v>
      </c>
      <c r="C37" s="2"/>
      <c r="D37" s="83">
        <v>3072996.4600000004</v>
      </c>
      <c r="E37" s="3"/>
      <c r="F37" s="95">
        <v>3051013</v>
      </c>
      <c r="I37" s="92"/>
    </row>
    <row r="38" spans="1:9" ht="17.399999999999999" x14ac:dyDescent="0.3">
      <c r="A38" s="51" t="s">
        <v>28</v>
      </c>
      <c r="B38" s="15">
        <v>808525</v>
      </c>
      <c r="C38" s="2"/>
      <c r="D38" s="15">
        <v>435553.01</v>
      </c>
      <c r="E38" s="3"/>
      <c r="F38" s="88">
        <v>829308</v>
      </c>
    </row>
    <row r="39" spans="1:9" ht="17.399999999999999" x14ac:dyDescent="0.3">
      <c r="A39" s="51" t="s">
        <v>68</v>
      </c>
      <c r="B39" s="15">
        <v>4851149</v>
      </c>
      <c r="C39" s="2"/>
      <c r="D39" s="15">
        <v>3598622</v>
      </c>
      <c r="E39" s="3"/>
      <c r="F39" s="88">
        <v>4975847</v>
      </c>
    </row>
    <row r="40" spans="1:9" ht="17.399999999999999" x14ac:dyDescent="0.3">
      <c r="A40" s="51" t="s">
        <v>29</v>
      </c>
      <c r="B40" s="15">
        <v>2425575</v>
      </c>
      <c r="C40" s="2"/>
      <c r="D40" s="15">
        <v>981244.61</v>
      </c>
      <c r="E40" s="3"/>
      <c r="F40" s="88">
        <v>2487924</v>
      </c>
    </row>
    <row r="41" spans="1:9" ht="17.399999999999999" x14ac:dyDescent="0.3">
      <c r="A41" s="51" t="s">
        <v>69</v>
      </c>
      <c r="B41" s="15">
        <v>19404596</v>
      </c>
      <c r="C41" s="2"/>
      <c r="D41" s="15">
        <v>14816167.32</v>
      </c>
      <c r="E41" s="3"/>
      <c r="F41" s="88">
        <v>19903389</v>
      </c>
    </row>
    <row r="42" spans="1:9" ht="17.399999999999999" x14ac:dyDescent="0.3">
      <c r="A42" s="51" t="s">
        <v>30</v>
      </c>
      <c r="B42" s="15">
        <v>3234099</v>
      </c>
      <c r="C42" s="2"/>
      <c r="D42" s="15">
        <v>2819914.46</v>
      </c>
      <c r="E42" s="3"/>
      <c r="F42" s="88">
        <v>3317231</v>
      </c>
    </row>
    <row r="43" spans="1:9" ht="17.399999999999999" x14ac:dyDescent="0.3">
      <c r="A43" s="62" t="s">
        <v>64</v>
      </c>
      <c r="B43" s="83"/>
      <c r="C43" s="2"/>
      <c r="D43" s="83"/>
      <c r="E43" s="3"/>
      <c r="F43" s="88">
        <v>280000</v>
      </c>
    </row>
    <row r="44" spans="1:9" ht="17.399999999999999" x14ac:dyDescent="0.3">
      <c r="A44" s="49" t="s">
        <v>31</v>
      </c>
      <c r="B44" s="15">
        <v>30000000</v>
      </c>
      <c r="C44" s="2"/>
      <c r="D44" s="15">
        <v>16628351.380000001</v>
      </c>
      <c r="E44" s="3"/>
      <c r="F44" s="88">
        <v>40000000</v>
      </c>
    </row>
    <row r="45" spans="1:9" ht="17.399999999999999" x14ac:dyDescent="0.3">
      <c r="A45" s="49" t="s">
        <v>32</v>
      </c>
      <c r="B45" s="83">
        <v>10215069</v>
      </c>
      <c r="C45" s="2"/>
      <c r="D45" s="15">
        <v>2863138.5300000003</v>
      </c>
      <c r="E45" s="3"/>
      <c r="F45" s="95">
        <v>19192559</v>
      </c>
    </row>
    <row r="46" spans="1:9" ht="17.399999999999999" x14ac:dyDescent="0.3">
      <c r="A46" s="58" t="s">
        <v>33</v>
      </c>
      <c r="B46" s="20">
        <v>121518205</v>
      </c>
      <c r="C46" s="2"/>
      <c r="D46" s="21">
        <v>83314116.749999985</v>
      </c>
      <c r="E46" s="3"/>
      <c r="F46" s="59">
        <f>SUM(F32:F45)</f>
        <v>148405774</v>
      </c>
    </row>
    <row r="47" spans="1:9" ht="17.399999999999999" x14ac:dyDescent="0.3">
      <c r="A47" s="60" t="s">
        <v>53</v>
      </c>
      <c r="B47" s="22"/>
      <c r="C47" s="2"/>
      <c r="D47" s="23"/>
      <c r="E47" s="3"/>
      <c r="F47" s="61"/>
    </row>
    <row r="48" spans="1:9" ht="17.399999999999999" x14ac:dyDescent="0.3">
      <c r="A48" s="62" t="s">
        <v>34</v>
      </c>
      <c r="B48" s="15">
        <v>2416476</v>
      </c>
      <c r="C48" s="2"/>
      <c r="D48" s="15">
        <v>1612177.04</v>
      </c>
      <c r="E48" s="3"/>
      <c r="F48" s="88">
        <f>SUM(F49:F50)</f>
        <v>1869753</v>
      </c>
    </row>
    <row r="49" spans="1:9" x14ac:dyDescent="0.3">
      <c r="A49" s="53" t="s">
        <v>35</v>
      </c>
      <c r="B49" s="25">
        <v>212300</v>
      </c>
      <c r="C49" s="24"/>
      <c r="D49" s="25">
        <v>161712.14000000001</v>
      </c>
      <c r="E49" s="3"/>
      <c r="F49" s="96">
        <v>356544</v>
      </c>
    </row>
    <row r="50" spans="1:9" x14ac:dyDescent="0.3">
      <c r="A50" s="53" t="s">
        <v>36</v>
      </c>
      <c r="B50" s="25">
        <v>2204176</v>
      </c>
      <c r="C50" s="24"/>
      <c r="D50" s="25">
        <v>1450464.9</v>
      </c>
      <c r="E50" s="3"/>
      <c r="F50" s="96">
        <v>1513209</v>
      </c>
    </row>
    <row r="51" spans="1:9" ht="17.399999999999999" x14ac:dyDescent="0.3">
      <c r="A51" s="62" t="s">
        <v>37</v>
      </c>
      <c r="B51" s="15">
        <v>7002891</v>
      </c>
      <c r="C51" s="2"/>
      <c r="D51" s="15">
        <v>660805.09000000008</v>
      </c>
      <c r="E51" s="3"/>
      <c r="F51" s="88">
        <v>6342086</v>
      </c>
    </row>
    <row r="52" spans="1:9" ht="17.399999999999999" x14ac:dyDescent="0.3">
      <c r="A52" s="62" t="s">
        <v>38</v>
      </c>
      <c r="B52" s="15">
        <v>29050137</v>
      </c>
      <c r="C52" s="2"/>
      <c r="D52" s="15">
        <v>27572866.23</v>
      </c>
      <c r="E52" s="3"/>
      <c r="F52" s="88">
        <v>31955151</v>
      </c>
    </row>
    <row r="53" spans="1:9" ht="17.399999999999999" x14ac:dyDescent="0.3">
      <c r="A53" s="62" t="s">
        <v>39</v>
      </c>
      <c r="B53" s="15">
        <v>46112303</v>
      </c>
      <c r="C53" s="2"/>
      <c r="D53" s="15">
        <v>23821815.100000001</v>
      </c>
      <c r="E53" s="3"/>
      <c r="F53" s="88">
        <v>40161550</v>
      </c>
    </row>
    <row r="54" spans="1:9" ht="17.399999999999999" x14ac:dyDescent="0.3">
      <c r="A54" s="62" t="s">
        <v>40</v>
      </c>
      <c r="B54" s="15">
        <v>4862653</v>
      </c>
      <c r="C54" s="2"/>
      <c r="D54" s="15">
        <v>3806653.6150440001</v>
      </c>
      <c r="E54" s="3"/>
      <c r="F54" s="88">
        <f>2249768+615273+1865008+108465+80000</f>
        <v>4918514</v>
      </c>
    </row>
    <row r="55" spans="1:9" ht="17.399999999999999" x14ac:dyDescent="0.3">
      <c r="A55" s="62" t="s">
        <v>41</v>
      </c>
      <c r="B55" s="15">
        <v>6918836</v>
      </c>
      <c r="C55" s="2"/>
      <c r="D55" s="15">
        <v>5379567.5138370013</v>
      </c>
      <c r="E55" s="3"/>
      <c r="F55" s="88">
        <f>2728200+720571+2251479+945000</f>
        <v>6645250</v>
      </c>
      <c r="I55" s="97"/>
    </row>
    <row r="56" spans="1:9" ht="17.399999999999999" x14ac:dyDescent="0.3">
      <c r="A56" s="51" t="s">
        <v>42</v>
      </c>
      <c r="B56" s="15">
        <v>140000</v>
      </c>
      <c r="C56" s="2"/>
      <c r="D56" s="15">
        <v>107687.11</v>
      </c>
      <c r="E56" s="3"/>
      <c r="F56" s="88">
        <v>200000</v>
      </c>
      <c r="I56" s="98"/>
    </row>
    <row r="57" spans="1:9" ht="17.399999999999999" x14ac:dyDescent="0.3">
      <c r="A57" s="62" t="s">
        <v>43</v>
      </c>
      <c r="B57" s="15">
        <v>41000</v>
      </c>
      <c r="C57" s="2"/>
      <c r="D57" s="15">
        <v>24482.46</v>
      </c>
      <c r="E57" s="3"/>
      <c r="F57" s="88">
        <v>30000</v>
      </c>
    </row>
    <row r="58" spans="1:9" ht="17.399999999999999" x14ac:dyDescent="0.3">
      <c r="A58" s="62" t="s">
        <v>64</v>
      </c>
      <c r="B58" s="15">
        <v>290000</v>
      </c>
      <c r="C58" s="2"/>
      <c r="D58" s="15">
        <v>18214.450000000004</v>
      </c>
      <c r="E58" s="3"/>
      <c r="F58" s="95"/>
      <c r="I58" s="92"/>
    </row>
    <row r="59" spans="1:9" ht="17.399999999999999" x14ac:dyDescent="0.3">
      <c r="A59" s="63" t="s">
        <v>54</v>
      </c>
      <c r="B59" s="26">
        <v>96834296</v>
      </c>
      <c r="C59" s="2"/>
      <c r="D59" s="27">
        <v>63004268.608881004</v>
      </c>
      <c r="E59" s="3"/>
      <c r="F59" s="64">
        <f>SUM(F49:F58)</f>
        <v>92122304</v>
      </c>
    </row>
    <row r="60" spans="1:9" ht="17.399999999999999" x14ac:dyDescent="0.3">
      <c r="A60" s="65" t="s">
        <v>22</v>
      </c>
      <c r="B60" s="28"/>
      <c r="C60" s="2"/>
      <c r="D60" s="29"/>
      <c r="E60" s="3"/>
      <c r="F60" s="66"/>
    </row>
    <row r="61" spans="1:9" ht="17.399999999999999" x14ac:dyDescent="0.3">
      <c r="A61" s="62" t="s">
        <v>44</v>
      </c>
      <c r="B61" s="89">
        <v>500000</v>
      </c>
      <c r="C61" s="2"/>
      <c r="D61" s="15">
        <v>345835.74</v>
      </c>
      <c r="E61" s="3"/>
      <c r="F61" s="88">
        <f>70065+92735+96976+200000</f>
        <v>459776</v>
      </c>
    </row>
    <row r="62" spans="1:9" ht="17.399999999999999" x14ac:dyDescent="0.3">
      <c r="A62" s="62" t="s">
        <v>45</v>
      </c>
      <c r="B62" s="89">
        <v>50000</v>
      </c>
      <c r="C62" s="2"/>
      <c r="D62" s="15">
        <v>25450</v>
      </c>
      <c r="E62" s="3"/>
      <c r="F62" s="88">
        <v>25000</v>
      </c>
    </row>
    <row r="63" spans="1:9" ht="17.399999999999999" x14ac:dyDescent="0.3">
      <c r="A63" s="51" t="s">
        <v>46</v>
      </c>
      <c r="B63" s="89">
        <v>350000</v>
      </c>
      <c r="C63" s="2"/>
      <c r="D63" s="15">
        <v>372607.86000000004</v>
      </c>
      <c r="E63" s="3"/>
      <c r="F63" s="88">
        <v>650000</v>
      </c>
    </row>
    <row r="64" spans="1:9" ht="17.399999999999999" x14ac:dyDescent="0.3">
      <c r="A64" s="51" t="s">
        <v>58</v>
      </c>
      <c r="B64" s="90">
        <v>500000</v>
      </c>
      <c r="C64" s="2"/>
      <c r="D64" s="15">
        <f>261901.65-54</f>
        <v>261847.65</v>
      </c>
      <c r="E64" s="3"/>
      <c r="F64" s="88">
        <v>400000</v>
      </c>
    </row>
    <row r="65" spans="1:6" ht="17.399999999999999" x14ac:dyDescent="0.3">
      <c r="A65" s="51" t="s">
        <v>59</v>
      </c>
      <c r="B65" s="89">
        <v>200000</v>
      </c>
      <c r="C65" s="2"/>
      <c r="D65" s="15">
        <v>0</v>
      </c>
      <c r="E65" s="3"/>
      <c r="F65" s="88">
        <v>315000</v>
      </c>
    </row>
    <row r="66" spans="1:6" ht="17.399999999999999" x14ac:dyDescent="0.3">
      <c r="A66" s="67" t="s">
        <v>55</v>
      </c>
      <c r="B66" s="30">
        <v>1600000</v>
      </c>
      <c r="C66" s="2"/>
      <c r="D66" s="31">
        <v>1005741.15</v>
      </c>
      <c r="E66" s="3"/>
      <c r="F66" s="68">
        <f>SUM(F61:F65)</f>
        <v>1849776</v>
      </c>
    </row>
    <row r="67" spans="1:6" ht="17.399999999999999" x14ac:dyDescent="0.3">
      <c r="A67" s="69"/>
      <c r="B67" s="32"/>
      <c r="C67" s="2"/>
      <c r="D67" s="5"/>
      <c r="E67" s="3"/>
      <c r="F67" s="70"/>
    </row>
    <row r="68" spans="1:6" ht="17.399999999999999" x14ac:dyDescent="0.3">
      <c r="A68" s="45" t="s">
        <v>56</v>
      </c>
      <c r="B68" s="8">
        <v>227767708</v>
      </c>
      <c r="C68" s="2"/>
      <c r="D68" s="33">
        <v>154782407.25409997</v>
      </c>
      <c r="E68" s="3"/>
      <c r="F68" s="71">
        <f>F66+F59+F46+F30</f>
        <v>258147961.17028081</v>
      </c>
    </row>
    <row r="69" spans="1:6" ht="17.399999999999999" x14ac:dyDescent="0.3">
      <c r="A69" s="72"/>
      <c r="B69" s="34"/>
      <c r="C69" s="24"/>
      <c r="D69" s="35"/>
      <c r="E69" s="3"/>
      <c r="F69" s="73"/>
    </row>
    <row r="70" spans="1:6" ht="18" thickBot="1" x14ac:dyDescent="0.35">
      <c r="A70" s="74" t="s">
        <v>57</v>
      </c>
      <c r="B70" s="75">
        <v>198643815</v>
      </c>
      <c r="C70" s="76"/>
      <c r="D70" s="77">
        <v>267297504.42589998</v>
      </c>
      <c r="E70" s="78"/>
      <c r="F70" s="79">
        <f>F6-F68</f>
        <v>188355061.51561916</v>
      </c>
    </row>
    <row r="72" spans="1:6" x14ac:dyDescent="0.3">
      <c r="A72" s="101" t="s">
        <v>63</v>
      </c>
      <c r="B72" s="101"/>
      <c r="C72" s="101"/>
      <c r="D72" s="101"/>
    </row>
  </sheetData>
  <mergeCells count="3">
    <mergeCell ref="A7:B7"/>
    <mergeCell ref="A72:D72"/>
    <mergeCell ref="A1:F1"/>
  </mergeCells>
  <pageMargins left="0.7" right="0.7" top="0.75" bottom="0.75" header="0.3" footer="0.3"/>
  <pageSetup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965BC66AD5D04E9A23FB5221A975F9" ma:contentTypeVersion="17" ma:contentTypeDescription="Create a new document." ma:contentTypeScope="" ma:versionID="62ddb8ae73f9f73a99ded67c8ad7c504">
  <xsd:schema xmlns:xsd="http://www.w3.org/2001/XMLSchema" xmlns:xs="http://www.w3.org/2001/XMLSchema" xmlns:p="http://schemas.microsoft.com/office/2006/metadata/properties" xmlns:ns2="5144e9f8-d028-4b34-9a0b-fdee0e5e500e" xmlns:ns3="fdcd57df-05e8-4749-9cc8-5afe3dcd00a5" targetNamespace="http://schemas.microsoft.com/office/2006/metadata/properties" ma:root="true" ma:fieldsID="f65a3053df4cbbbcc66db4a8501189aa" ns2:_="" ns3:_="">
    <xsd:import namespace="5144e9f8-d028-4b34-9a0b-fdee0e5e500e"/>
    <xsd:import namespace="fdcd57df-05e8-4749-9cc8-5afe3dcd00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4e9f8-d028-4b34-9a0b-fdee0e5e50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d57df-05e8-4749-9cc8-5afe3dcd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ab7a541-7184-4c12-9f5b-fab6ad12ba43}" ma:internalName="TaxCatchAll" ma:showField="CatchAllData" ma:web="fdcd57df-05e8-4749-9cc8-5afe3dcd0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22020E-370A-494E-B8EC-D3624E5BD832}"/>
</file>

<file path=customXml/itemProps2.xml><?xml version="1.0" encoding="utf-8"?>
<ds:datastoreItem xmlns:ds="http://schemas.openxmlformats.org/officeDocument/2006/customXml" ds:itemID="{8B12D7EC-E926-4844-A958-1DA74D02F0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A</vt:lpstr>
      <vt:lpstr>'Attachment A'!Print_Area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Robitaille, Karen (911)</dc:creator>
  <cp:lastModifiedBy>Robitaille, Karen (911)</cp:lastModifiedBy>
  <cp:lastPrinted>2024-03-04T21:08:24Z</cp:lastPrinted>
  <dcterms:created xsi:type="dcterms:W3CDTF">2024-03-02T17:23:27Z</dcterms:created>
  <dcterms:modified xsi:type="dcterms:W3CDTF">2024-03-04T21:10:19Z</dcterms:modified>
</cp:coreProperties>
</file>