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wbaileycom-my.sharepoint.com/personal/sbailey_swbailey_com/Documents/MA EOTSS/CoMIRS/DTC/FY27 Hearing/"/>
    </mc:Choice>
  </mc:AlternateContent>
  <xr:revisionPtr revIDLastSave="4" documentId="11_F25DC773A252ABDACC1048E7599D4BC85BDE58EF" xr6:coauthVersionLast="47" xr6:coauthVersionMax="47" xr10:uidLastSave="{1B053F1C-A82B-46CD-9C07-21C208149154}"/>
  <bookViews>
    <workbookView xWindow="-96" yWindow="-96" windowWidth="23232" windowHeight="13872" xr2:uid="{00000000-000D-0000-FFFF-FFFF00000000}"/>
  </bookViews>
  <sheets>
    <sheet name="FY27 Budg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2" l="1"/>
  <c r="J47" i="2" s="1"/>
  <c r="J48" i="2" s="1"/>
  <c r="I20" i="2"/>
  <c r="I47" i="2" s="1"/>
  <c r="I48" i="2" s="1"/>
  <c r="H20" i="2"/>
  <c r="H47" i="2" s="1"/>
  <c r="H48" i="2" s="1"/>
  <c r="G20" i="2"/>
  <c r="G47" i="2" s="1"/>
  <c r="G48" i="2" s="1"/>
  <c r="F20" i="2"/>
  <c r="F47" i="2" s="1"/>
  <c r="F48" i="2" s="1"/>
  <c r="E20" i="2"/>
  <c r="E47" i="2" s="1"/>
  <c r="E48" i="2" s="1"/>
  <c r="D20" i="2"/>
  <c r="D47" i="2" s="1"/>
  <c r="D48" i="2" s="1"/>
  <c r="O19" i="2"/>
  <c r="W19" i="2" s="1"/>
  <c r="X19" i="2" s="1"/>
  <c r="K18" i="2"/>
  <c r="O18" i="2" s="1"/>
  <c r="W18" i="2" s="1"/>
  <c r="X18" i="2" s="1"/>
  <c r="O17" i="2"/>
  <c r="W17" i="2" s="1"/>
  <c r="X17" i="2" s="1"/>
  <c r="O16" i="2"/>
  <c r="W16" i="2" s="1"/>
  <c r="X16" i="2" s="1"/>
  <c r="N15" i="2"/>
  <c r="N20" i="2" s="1"/>
  <c r="M15" i="2"/>
  <c r="M20" i="2" s="1"/>
  <c r="L15" i="2"/>
  <c r="W14" i="2"/>
  <c r="X14" i="2" s="1"/>
  <c r="O14" i="2"/>
  <c r="O13" i="2"/>
  <c r="W13" i="2" s="1"/>
  <c r="X13" i="2" s="1"/>
  <c r="O12" i="2"/>
  <c r="W12" i="2" s="1"/>
  <c r="X12" i="2" s="1"/>
  <c r="O11" i="2"/>
  <c r="W11" i="2" s="1"/>
  <c r="X11" i="2" s="1"/>
  <c r="O10" i="2"/>
  <c r="O9" i="2"/>
  <c r="W9" i="2" s="1"/>
  <c r="X9" i="2" s="1"/>
  <c r="O8" i="2"/>
  <c r="W8" i="2" s="1"/>
  <c r="X8" i="2" s="1"/>
  <c r="K7" i="2"/>
  <c r="O6" i="2"/>
  <c r="W6" i="2" s="1"/>
  <c r="X6" i="2" s="1"/>
  <c r="O5" i="2"/>
  <c r="W5" i="2" s="1"/>
  <c r="X5" i="2" s="1"/>
  <c r="O4" i="2"/>
  <c r="W4" i="2" s="1"/>
  <c r="X4" i="2" s="1"/>
  <c r="O3" i="2"/>
  <c r="N47" i="2" l="1"/>
  <c r="N48" i="2" s="1"/>
  <c r="M47" i="2"/>
  <c r="M48" i="2" s="1"/>
  <c r="L20" i="2"/>
  <c r="O15" i="2"/>
  <c r="O20" i="2" s="1"/>
  <c r="O47" i="2" s="1"/>
  <c r="O48" i="2" s="1"/>
  <c r="J22" i="2"/>
  <c r="I22" i="2"/>
  <c r="H22" i="2"/>
  <c r="N22" i="2"/>
  <c r="F22" i="2"/>
  <c r="E22" i="2"/>
  <c r="D22" i="2"/>
  <c r="M22" i="2"/>
  <c r="L22" i="2"/>
  <c r="G22" i="2"/>
  <c r="K22" i="2"/>
  <c r="W10" i="2"/>
  <c r="X10" i="2" s="1"/>
  <c r="O7" i="2"/>
  <c r="W7" i="2" s="1"/>
  <c r="X7" i="2" s="1"/>
  <c r="K20" i="2"/>
  <c r="W3" i="2"/>
  <c r="L47" i="2" l="1"/>
  <c r="L48" i="2" s="1"/>
  <c r="W15" i="2"/>
  <c r="D23" i="2"/>
  <c r="E23" i="2"/>
  <c r="F23" i="2"/>
  <c r="G23" i="2"/>
  <c r="H23" i="2"/>
  <c r="I23" i="2"/>
  <c r="J23" i="2"/>
  <c r="K23" i="2"/>
  <c r="N23" i="2"/>
  <c r="L23" i="2"/>
  <c r="M23" i="2"/>
  <c r="K47" i="2"/>
  <c r="K48" i="2" s="1"/>
  <c r="X3" i="2"/>
  <c r="X15" i="2" l="1"/>
  <c r="X20" i="2" s="1"/>
  <c r="W20" i="2"/>
</calcChain>
</file>

<file path=xl/sharedStrings.xml><?xml version="1.0" encoding="utf-8"?>
<sst xmlns="http://schemas.openxmlformats.org/spreadsheetml/2006/main" count="144" uniqueCount="66">
  <si>
    <t>Actuals</t>
  </si>
  <si>
    <t>Budget</t>
  </si>
  <si>
    <t>Object Class</t>
  </si>
  <si>
    <t>Object Code</t>
  </si>
  <si>
    <t>Description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</si>
  <si>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</si>
  <si>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</si>
  <si>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</si>
  <si>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</si>
  <si>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</si>
  <si>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</si>
  <si>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</si>
  <si>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</si>
  <si>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</si>
  <si>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>FY27</t>
  </si>
  <si>
    <t>FY28</t>
  </si>
  <si>
    <t xml:space="preserve">Object Code SubTotals </t>
  </si>
  <si>
    <t>FY25 Annual Report</t>
  </si>
  <si>
    <t>DRAFT 
FY26 Annual Report</t>
  </si>
  <si>
    <t>Delta</t>
  </si>
  <si>
    <t>AA</t>
  </si>
  <si>
    <t>A01</t>
  </si>
  <si>
    <t>Payroll</t>
  </si>
  <si>
    <t>BB</t>
  </si>
  <si>
    <t>B01</t>
  </si>
  <si>
    <t>Employee Expenses</t>
  </si>
  <si>
    <t>DD</t>
  </si>
  <si>
    <t>D09</t>
  </si>
  <si>
    <t>Fringe</t>
  </si>
  <si>
    <t>EE</t>
  </si>
  <si>
    <t>E16</t>
  </si>
  <si>
    <t>Indirect Cost</t>
  </si>
  <si>
    <t>E19</t>
  </si>
  <si>
    <t>Fees, Fines, Licenses, Permits &amp; Chargebacks</t>
  </si>
  <si>
    <t>FCC Licenses</t>
  </si>
  <si>
    <t>E30</t>
  </si>
  <si>
    <t>Card Services</t>
  </si>
  <si>
    <t>NN</t>
  </si>
  <si>
    <t>N16</t>
  </si>
  <si>
    <t>Major Building Renovation</t>
  </si>
  <si>
    <t>PP</t>
  </si>
  <si>
    <t>P01</t>
  </si>
  <si>
    <t>Municipal Payments for Subscriber Units</t>
  </si>
  <si>
    <t>UU</t>
  </si>
  <si>
    <t>U01</t>
  </si>
  <si>
    <t>Circuits</t>
  </si>
  <si>
    <t>U03</t>
  </si>
  <si>
    <t>Software licenses</t>
  </si>
  <si>
    <t>U05</t>
  </si>
  <si>
    <t>IT Staff Augmentation Professionals</t>
  </si>
  <si>
    <t>U07</t>
  </si>
  <si>
    <t>IT Equipment Purchase (Subscriber Units)</t>
  </si>
  <si>
    <t>IT Equipment Purchase (Network)</t>
  </si>
  <si>
    <t>U09</t>
  </si>
  <si>
    <t>IT Equipment Lease</t>
  </si>
  <si>
    <t>U10</t>
  </si>
  <si>
    <t>Radio Software Upgrades</t>
  </si>
  <si>
    <t>U11</t>
  </si>
  <si>
    <t>IT Contract Services</t>
  </si>
  <si>
    <t>U98</t>
  </si>
  <si>
    <t>Reimbursement for Travel and Expenses for IT Professionals</t>
  </si>
  <si>
    <t>TOTALS</t>
  </si>
  <si>
    <t>Subscriber Percentage by FY</t>
  </si>
  <si>
    <t>Network Percentage by FY</t>
  </si>
  <si>
    <t>Currently Budgeted</t>
  </si>
  <si>
    <t>Revised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</si>
</sst>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>
        <bgColor rgb="FFF2F2F2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0625">
        <bgColor theme="4" tint="0.3999755851924192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4" borderId="6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164" fontId="0" fillId="5" borderId="11" xfId="0" applyNumberFormat="1" applyFill="1" applyBorder="1" applyAlignment="1">
      <alignment wrapText="1"/>
    </xf>
    <xf numFmtId="164" fontId="0" fillId="0" borderId="11" xfId="0" applyNumberFormat="1" applyBorder="1"/>
    <xf numFmtId="164" fontId="0" fillId="0" borderId="11" xfId="1" applyNumberFormat="1" applyFont="1" applyFill="1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164" fontId="0" fillId="0" borderId="13" xfId="1" applyNumberFormat="1" applyFont="1" applyBorder="1"/>
    <xf numFmtId="164" fontId="0" fillId="0" borderId="0" xfId="1" applyNumberFormat="1" applyFont="1" applyFill="1" applyBorder="1"/>
    <xf numFmtId="164" fontId="3" fillId="0" borderId="13" xfId="1" applyNumberFormat="1" applyFont="1" applyBorder="1"/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wrapText="1"/>
    </xf>
    <xf numFmtId="164" fontId="0" fillId="5" borderId="15" xfId="0" applyNumberFormat="1" applyFill="1" applyBorder="1" applyAlignment="1">
      <alignment wrapText="1"/>
    </xf>
    <xf numFmtId="164" fontId="0" fillId="0" borderId="15" xfId="1" applyNumberFormat="1" applyFont="1" applyBorder="1"/>
    <xf numFmtId="164" fontId="0" fillId="0" borderId="15" xfId="1" applyNumberFormat="1" applyFont="1" applyFill="1" applyBorder="1"/>
    <xf numFmtId="164" fontId="0" fillId="0" borderId="16" xfId="1" applyNumberFormat="1" applyFont="1" applyBorder="1"/>
    <xf numFmtId="164" fontId="0" fillId="0" borderId="17" xfId="1" applyNumberFormat="1" applyFont="1" applyBorder="1"/>
    <xf numFmtId="164" fontId="3" fillId="0" borderId="17" xfId="1" applyNumberFormat="1" applyFont="1" applyFill="1" applyBorder="1"/>
    <xf numFmtId="0" fontId="0" fillId="6" borderId="15" xfId="0" applyFill="1" applyBorder="1" applyAlignment="1">
      <alignment wrapText="1"/>
    </xf>
    <xf numFmtId="164" fontId="0" fillId="7" borderId="15" xfId="1" applyNumberFormat="1" applyFont="1" applyFill="1" applyBorder="1"/>
    <xf numFmtId="164" fontId="0" fillId="7" borderId="16" xfId="1" applyNumberFormat="1" applyFont="1" applyFill="1" applyBorder="1"/>
    <xf numFmtId="164" fontId="0" fillId="0" borderId="16" xfId="1" applyNumberFormat="1" applyFont="1" applyFill="1" applyBorder="1"/>
    <xf numFmtId="164" fontId="0" fillId="5" borderId="15" xfId="0" applyNumberFormat="1" applyFill="1" applyBorder="1" applyAlignment="1">
      <alignment vertical="center" wrapText="1"/>
    </xf>
    <xf numFmtId="164" fontId="0" fillId="6" borderId="15" xfId="1" applyNumberFormat="1" applyFont="1" applyFill="1" applyBorder="1"/>
    <xf numFmtId="0" fontId="0" fillId="8" borderId="15" xfId="0" applyFill="1" applyBorder="1" applyAlignment="1">
      <alignment wrapText="1"/>
    </xf>
    <xf numFmtId="164" fontId="0" fillId="9" borderId="15" xfId="0" applyNumberFormat="1" applyFill="1" applyBorder="1" applyAlignment="1">
      <alignment horizontal="center" vertical="center" wrapText="1"/>
    </xf>
    <xf numFmtId="164" fontId="0" fillId="8" borderId="15" xfId="1" applyNumberFormat="1" applyFont="1" applyFill="1" applyBorder="1"/>
    <xf numFmtId="164" fontId="0" fillId="10" borderId="15" xfId="1" applyNumberFormat="1" applyFont="1" applyFill="1" applyBorder="1"/>
    <xf numFmtId="164" fontId="0" fillId="10" borderId="16" xfId="1" applyNumberFormat="1" applyFont="1" applyFill="1" applyBorder="1"/>
    <xf numFmtId="164" fontId="0" fillId="0" borderId="0" xfId="1" applyNumberFormat="1" applyFont="1" applyBorder="1"/>
    <xf numFmtId="164" fontId="0" fillId="0" borderId="15" xfId="0" applyNumberFormat="1" applyBorder="1" applyAlignment="1">
      <alignment horizontal="center" vertical="center" wrapText="1"/>
    </xf>
    <xf numFmtId="44" fontId="0" fillId="0" borderId="0" xfId="0" applyNumberFormat="1"/>
    <xf numFmtId="164" fontId="0" fillId="5" borderId="15" xfId="0" applyNumberFormat="1" applyFill="1" applyBorder="1" applyAlignment="1">
      <alignment horizontal="center" vertical="center" wrapText="1"/>
    </xf>
    <xf numFmtId="164" fontId="0" fillId="6" borderId="15" xfId="0" applyNumberFormat="1" applyFill="1" applyBorder="1"/>
    <xf numFmtId="164" fontId="0" fillId="0" borderId="18" xfId="1" applyNumberFormat="1" applyFont="1" applyFill="1" applyBorder="1"/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wrapText="1"/>
    </xf>
    <xf numFmtId="164" fontId="0" fillId="0" borderId="20" xfId="1" applyNumberFormat="1" applyFont="1" applyFill="1" applyBorder="1"/>
    <xf numFmtId="164" fontId="3" fillId="0" borderId="21" xfId="1" applyNumberFormat="1" applyFont="1" applyFill="1" applyBorder="1"/>
    <xf numFmtId="164" fontId="0" fillId="11" borderId="20" xfId="1" applyNumberFormat="1" applyFont="1" applyFill="1" applyBorder="1"/>
    <xf numFmtId="164" fontId="0" fillId="11" borderId="22" xfId="1" applyNumberFormat="1" applyFont="1" applyFill="1" applyBorder="1"/>
    <xf numFmtId="164" fontId="4" fillId="12" borderId="21" xfId="1" applyNumberFormat="1" applyFont="1" applyFill="1" applyBorder="1"/>
    <xf numFmtId="164" fontId="4" fillId="0" borderId="0" xfId="1" applyNumberFormat="1" applyFont="1" applyFill="1" applyBorder="1"/>
    <xf numFmtId="44" fontId="0" fillId="0" borderId="0" xfId="1" applyFont="1" applyBorder="1"/>
    <xf numFmtId="44" fontId="0" fillId="0" borderId="0" xfId="1" applyFont="1"/>
    <xf numFmtId="0" fontId="0" fillId="0" borderId="24" xfId="0" applyBorder="1"/>
    <xf numFmtId="164" fontId="5" fillId="0" borderId="25" xfId="1" applyNumberFormat="1" applyFont="1" applyFill="1" applyBorder="1"/>
    <xf numFmtId="165" fontId="0" fillId="6" borderId="2" xfId="2" applyNumberFormat="1" applyFont="1" applyFill="1" applyBorder="1"/>
    <xf numFmtId="165" fontId="0" fillId="6" borderId="3" xfId="2" applyNumberFormat="1" applyFont="1" applyFill="1" applyBorder="1"/>
    <xf numFmtId="165" fontId="0" fillId="0" borderId="0" xfId="0" applyNumberFormat="1"/>
    <xf numFmtId="165" fontId="0" fillId="8" borderId="2" xfId="2" applyNumberFormat="1" applyFont="1" applyFill="1" applyBorder="1"/>
    <xf numFmtId="165" fontId="0" fillId="8" borderId="3" xfId="2" applyNumberFormat="1" applyFont="1" applyFill="1" applyBorder="1"/>
    <xf numFmtId="0" fontId="0" fillId="0" borderId="0" xfId="0" applyAlignment="1">
      <alignment horizontal="center"/>
    </xf>
    <xf numFmtId="9" fontId="0" fillId="0" borderId="0" xfId="2" applyFont="1" applyFill="1" applyBorder="1"/>
    <xf numFmtId="9" fontId="0" fillId="0" borderId="0" xfId="0" applyNumberFormat="1"/>
    <xf numFmtId="0" fontId="6" fillId="0" borderId="0" xfId="0" applyFont="1"/>
    <xf numFmtId="44" fontId="6" fillId="0" borderId="0" xfId="1" applyFont="1"/>
    <xf numFmtId="0" fontId="3" fillId="0" borderId="0" xfId="0" applyFont="1"/>
    <xf numFmtId="44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6" fillId="0" borderId="0" xfId="1" applyNumberFormat="1" applyFont="1"/>
    <xf numFmtId="164" fontId="6" fillId="0" borderId="0" xfId="0" applyNumberFormat="1" applyFont="1"/>
    <xf numFmtId="0" fontId="3" fillId="4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 wrapText="1"/>
    </xf>
    <xf numFmtId="164" fontId="0" fillId="11" borderId="15" xfId="1" applyNumberFormat="1" applyFont="1" applyFill="1" applyBorder="1"/>
    <xf numFmtId="164" fontId="4" fillId="12" borderId="15" xfId="1" applyNumberFormat="1" applyFont="1" applyFill="1" applyBorder="1"/>
    <xf numFmtId="0" fontId="2" fillId="13" borderId="15" xfId="0" applyFont="1" applyFill="1" applyBorder="1"/>
    <xf numFmtId="164" fontId="2" fillId="13" borderId="15" xfId="0" applyNumberFormat="1" applyFont="1" applyFill="1" applyBorder="1"/>
    <xf numFmtId="164" fontId="8" fillId="13" borderId="15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6" borderId="1" xfId="0" applyFill="1" applyBorder="1" applyAlignment="1">
      <alignment horizontal="right" indent="1"/>
    </xf>
    <xf numFmtId="0" fontId="0" fillId="6" borderId="2" xfId="0" applyFill="1" applyBorder="1" applyAlignment="1">
      <alignment horizontal="right" indent="1"/>
    </xf>
    <xf numFmtId="0" fontId="0" fillId="8" borderId="1" xfId="0" applyFill="1" applyBorder="1" applyAlignment="1">
      <alignment horizontal="right" indent="1"/>
    </xf>
    <xf numFmtId="0" fontId="0" fillId="8" borderId="2" xfId="0" applyFill="1" applyBorder="1" applyAlignment="1">
      <alignment horizontal="right" inden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2FCA0-6C36-4C94-9321-A69F41716C40}">
  <sheetPr>
    <tabColor rgb="FF92D050"/>
    <pageSetUpPr fitToPage="1"/>
  </sheetPr>
  <dimension ref="A1:X48"/>
  <sheetViews>
    <sheetView tabSelected="1" topLeftCell="C1" workbookViewId="0">
      <selection activeCell="L1" sqref="L1:N1"/>
    </sheetView>
  </sheetViews>
  <sheetFormatPr defaultColWidth="14.68359375" defaultRowHeight="14.4" x14ac:dyDescent="0.55000000000000004"/>
  <cols>
    <col min="1" max="1" width="11" customWidth="1"/>
    <col min="2" max="2" width="12.89453125" customWidth="1"/>
    <col min="3" max="3" width="22.3125" bestFit="1" customWidth="1"/>
    <col min="4" max="14" width="13.3125" customWidth="1"/>
    <col min="15" max="15" width="19.41796875" customWidth="1"/>
    <col min="16" max="16" width="6.1015625" customWidth="1"/>
    <col min="17" max="17" width="18.3125" customWidth="1"/>
    <col min="18" max="18" width="7.3125" customWidth="1"/>
    <col min="19" max="19" width="15.3125" customWidth="1"/>
    <col min="20" max="20" width="17.3125" customWidth="1"/>
    <col min="21" max="21" width="26.3125" customWidth="1"/>
    <col min="22" max="23" width="24.3125" bestFit="1" customWidth="1"/>
    <col min="24" max="24" width="23.5234375" customWidth="1"/>
  </cols>
  <sheetData>
    <row r="1" spans="1:24" ht="14.7" thickBot="1" x14ac:dyDescent="0.6">
      <c r="D1" s="81" t="s">
        <v>0</v>
      </c>
      <c r="E1" s="82"/>
      <c r="F1" s="82"/>
      <c r="G1" s="82"/>
      <c r="H1" s="82"/>
      <c r="I1" s="82"/>
      <c r="J1" s="82"/>
      <c r="K1" s="83"/>
      <c r="L1" s="84" t="s">
        <v>1</v>
      </c>
      <c r="M1" s="85"/>
      <c r="N1" s="85"/>
    </row>
    <row r="2" spans="1:24" ht="29.1" thickBot="1" x14ac:dyDescent="0.6">
      <c r="A2" s="1" t="s">
        <v>2</v>
      </c>
      <c r="B2" s="2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4" t="s">
        <v>14</v>
      </c>
      <c r="N2" s="4" t="s">
        <v>15</v>
      </c>
      <c r="O2" s="5" t="s">
        <v>16</v>
      </c>
      <c r="P2" s="6"/>
      <c r="S2" s="2" t="s">
        <v>2</v>
      </c>
      <c r="T2" s="2" t="s">
        <v>3</v>
      </c>
      <c r="U2" s="3" t="s">
        <v>4</v>
      </c>
      <c r="V2" s="5" t="s">
        <v>17</v>
      </c>
      <c r="W2" s="5" t="s">
        <v>18</v>
      </c>
      <c r="X2" s="5" t="s">
        <v>19</v>
      </c>
    </row>
    <row r="3" spans="1:24" x14ac:dyDescent="0.55000000000000004">
      <c r="A3" s="7" t="s">
        <v>20</v>
      </c>
      <c r="B3" s="8" t="s">
        <v>21</v>
      </c>
      <c r="C3" s="9" t="s">
        <v>22</v>
      </c>
      <c r="D3" s="10">
        <v>0</v>
      </c>
      <c r="E3" s="11">
        <v>0</v>
      </c>
      <c r="F3" s="12">
        <v>10720</v>
      </c>
      <c r="G3" s="12">
        <v>74952</v>
      </c>
      <c r="H3" s="12">
        <v>111252</v>
      </c>
      <c r="I3" s="13">
        <v>22156</v>
      </c>
      <c r="J3" s="13">
        <v>0</v>
      </c>
      <c r="K3" s="13">
        <v>0</v>
      </c>
      <c r="L3" s="13">
        <v>0</v>
      </c>
      <c r="M3" s="14">
        <v>0</v>
      </c>
      <c r="N3" s="14">
        <v>0</v>
      </c>
      <c r="O3" s="15">
        <f t="shared" ref="O3:O19" si="0">SUM(D3:N3)</f>
        <v>219080</v>
      </c>
      <c r="P3" s="16"/>
      <c r="S3" s="7" t="s">
        <v>20</v>
      </c>
      <c r="T3" s="8" t="s">
        <v>21</v>
      </c>
      <c r="U3" s="9" t="s">
        <v>22</v>
      </c>
      <c r="V3" s="13">
        <v>219080</v>
      </c>
      <c r="W3" s="13">
        <f>O3</f>
        <v>219080</v>
      </c>
      <c r="X3" s="17">
        <f>W3-V3</f>
        <v>0</v>
      </c>
    </row>
    <row r="4" spans="1:24" x14ac:dyDescent="0.55000000000000004">
      <c r="A4" s="18" t="s">
        <v>23</v>
      </c>
      <c r="B4" s="19" t="s">
        <v>24</v>
      </c>
      <c r="C4" s="20" t="s">
        <v>25</v>
      </c>
      <c r="D4" s="21">
        <v>0</v>
      </c>
      <c r="E4" s="22">
        <v>0</v>
      </c>
      <c r="F4" s="23">
        <v>0</v>
      </c>
      <c r="G4" s="23">
        <v>0</v>
      </c>
      <c r="H4" s="23">
        <v>0</v>
      </c>
      <c r="I4" s="22">
        <v>7349.57</v>
      </c>
      <c r="J4" s="22">
        <v>0</v>
      </c>
      <c r="K4" s="23">
        <v>2444.39</v>
      </c>
      <c r="L4" s="23">
        <v>6000</v>
      </c>
      <c r="M4" s="24">
        <v>0</v>
      </c>
      <c r="N4" s="24">
        <v>0</v>
      </c>
      <c r="O4" s="25">
        <f t="shared" si="0"/>
        <v>15793.96</v>
      </c>
      <c r="P4" s="16"/>
      <c r="S4" s="18" t="s">
        <v>23</v>
      </c>
      <c r="T4" s="19" t="s">
        <v>24</v>
      </c>
      <c r="U4" s="20" t="s">
        <v>25</v>
      </c>
      <c r="V4" s="23">
        <v>15793.96</v>
      </c>
      <c r="W4" s="23">
        <f t="shared" ref="W4:W19" si="1">O4</f>
        <v>15793.96</v>
      </c>
      <c r="X4" s="26">
        <f t="shared" ref="X4:X19" si="2">W4-V4</f>
        <v>0</v>
      </c>
    </row>
    <row r="5" spans="1:24" x14ac:dyDescent="0.55000000000000004">
      <c r="A5" s="18" t="s">
        <v>26</v>
      </c>
      <c r="B5" s="19" t="s">
        <v>27</v>
      </c>
      <c r="C5" s="20" t="s">
        <v>28</v>
      </c>
      <c r="D5" s="21">
        <v>0</v>
      </c>
      <c r="E5" s="22">
        <v>0</v>
      </c>
      <c r="F5" s="23">
        <v>4063.96</v>
      </c>
      <c r="G5" s="23">
        <v>28721.599999999999</v>
      </c>
      <c r="H5" s="23">
        <v>43866.650000000009</v>
      </c>
      <c r="I5" s="22">
        <v>9161.51</v>
      </c>
      <c r="J5" s="22">
        <v>0</v>
      </c>
      <c r="K5" s="22">
        <v>0</v>
      </c>
      <c r="L5" s="22">
        <v>0</v>
      </c>
      <c r="M5" s="24">
        <v>0</v>
      </c>
      <c r="N5" s="24">
        <v>0</v>
      </c>
      <c r="O5" s="25">
        <f t="shared" si="0"/>
        <v>85813.72</v>
      </c>
      <c r="P5" s="16"/>
      <c r="S5" s="18" t="s">
        <v>26</v>
      </c>
      <c r="T5" s="19" t="s">
        <v>27</v>
      </c>
      <c r="U5" s="20" t="s">
        <v>28</v>
      </c>
      <c r="V5" s="23">
        <v>85813.72</v>
      </c>
      <c r="W5" s="23">
        <f t="shared" si="1"/>
        <v>85813.72</v>
      </c>
      <c r="X5" s="26">
        <f t="shared" si="2"/>
        <v>0</v>
      </c>
    </row>
    <row r="6" spans="1:24" x14ac:dyDescent="0.55000000000000004">
      <c r="A6" s="18" t="s">
        <v>29</v>
      </c>
      <c r="B6" s="19" t="s">
        <v>30</v>
      </c>
      <c r="C6" s="20" t="s">
        <v>31</v>
      </c>
      <c r="D6" s="21">
        <v>42423</v>
      </c>
      <c r="E6" s="22">
        <v>15364.33</v>
      </c>
      <c r="F6" s="23">
        <v>67049.430000000008</v>
      </c>
      <c r="G6" s="23">
        <v>24667.879999999997</v>
      </c>
      <c r="H6" s="23">
        <v>29075.809999999994</v>
      </c>
      <c r="I6" s="22">
        <v>21330.82</v>
      </c>
      <c r="J6" s="22">
        <v>17392.61</v>
      </c>
      <c r="K6" s="22">
        <v>12110.62</v>
      </c>
      <c r="L6" s="22">
        <v>25000</v>
      </c>
      <c r="M6" s="24">
        <v>25000</v>
      </c>
      <c r="N6" s="24">
        <v>25000</v>
      </c>
      <c r="O6" s="25">
        <f t="shared" si="0"/>
        <v>304414.5</v>
      </c>
      <c r="P6" s="16"/>
      <c r="S6" s="18" t="s">
        <v>29</v>
      </c>
      <c r="T6" s="19" t="s">
        <v>30</v>
      </c>
      <c r="U6" s="20" t="s">
        <v>31</v>
      </c>
      <c r="V6" s="23">
        <v>279414.5</v>
      </c>
      <c r="W6" s="23">
        <f t="shared" si="1"/>
        <v>304414.5</v>
      </c>
      <c r="X6" s="26">
        <f t="shared" si="2"/>
        <v>25000</v>
      </c>
    </row>
    <row r="7" spans="1:24" ht="30.6" customHeight="1" x14ac:dyDescent="0.55000000000000004">
      <c r="A7" s="18" t="s">
        <v>29</v>
      </c>
      <c r="B7" s="19" t="s">
        <v>32</v>
      </c>
      <c r="C7" s="20" t="s">
        <v>33</v>
      </c>
      <c r="D7" s="21">
        <v>0</v>
      </c>
      <c r="E7" s="22">
        <v>0</v>
      </c>
      <c r="F7" s="23">
        <v>0</v>
      </c>
      <c r="G7" s="23">
        <v>236162</v>
      </c>
      <c r="H7" s="23">
        <v>2250</v>
      </c>
      <c r="I7" s="22">
        <v>7125</v>
      </c>
      <c r="J7" s="22">
        <v>2250</v>
      </c>
      <c r="K7" s="22">
        <f>2250+2250</f>
        <v>4500</v>
      </c>
      <c r="L7" s="22">
        <v>95500</v>
      </c>
      <c r="M7" s="24">
        <v>0</v>
      </c>
      <c r="N7" s="24">
        <v>0</v>
      </c>
      <c r="O7" s="25">
        <f t="shared" si="0"/>
        <v>347787</v>
      </c>
      <c r="P7" s="16"/>
      <c r="S7" s="18" t="s">
        <v>29</v>
      </c>
      <c r="T7" s="19" t="s">
        <v>32</v>
      </c>
      <c r="U7" s="20" t="s">
        <v>34</v>
      </c>
      <c r="V7" s="23">
        <v>347787</v>
      </c>
      <c r="W7" s="23">
        <f t="shared" si="1"/>
        <v>347787</v>
      </c>
      <c r="X7" s="26">
        <f t="shared" si="2"/>
        <v>0</v>
      </c>
    </row>
    <row r="8" spans="1:24" x14ac:dyDescent="0.55000000000000004">
      <c r="A8" s="18" t="s">
        <v>29</v>
      </c>
      <c r="B8" s="19" t="s">
        <v>35</v>
      </c>
      <c r="C8" s="20" t="s">
        <v>36</v>
      </c>
      <c r="D8" s="21">
        <v>0</v>
      </c>
      <c r="E8" s="22">
        <v>0</v>
      </c>
      <c r="F8" s="23">
        <v>0</v>
      </c>
      <c r="G8" s="23">
        <v>0</v>
      </c>
      <c r="H8" s="23">
        <v>800</v>
      </c>
      <c r="I8" s="22">
        <v>0</v>
      </c>
      <c r="J8" s="22">
        <v>0</v>
      </c>
      <c r="K8" s="22">
        <v>0</v>
      </c>
      <c r="L8" s="22">
        <v>0</v>
      </c>
      <c r="M8" s="24">
        <v>0</v>
      </c>
      <c r="N8" s="24">
        <v>0</v>
      </c>
      <c r="O8" s="25">
        <f t="shared" si="0"/>
        <v>800</v>
      </c>
      <c r="P8" s="16"/>
      <c r="S8" s="18" t="s">
        <v>29</v>
      </c>
      <c r="T8" s="19" t="s">
        <v>35</v>
      </c>
      <c r="U8" s="20" t="s">
        <v>36</v>
      </c>
      <c r="V8" s="23">
        <v>800</v>
      </c>
      <c r="W8" s="23">
        <f t="shared" si="1"/>
        <v>800</v>
      </c>
      <c r="X8" s="26">
        <f t="shared" si="2"/>
        <v>0</v>
      </c>
    </row>
    <row r="9" spans="1:24" ht="18.600000000000001" customHeight="1" x14ac:dyDescent="0.55000000000000004">
      <c r="A9" s="18" t="s">
        <v>37</v>
      </c>
      <c r="B9" s="19" t="s">
        <v>38</v>
      </c>
      <c r="C9" s="20" t="s">
        <v>39</v>
      </c>
      <c r="D9" s="21">
        <v>0</v>
      </c>
      <c r="E9" s="22">
        <v>0</v>
      </c>
      <c r="F9" s="22">
        <v>0</v>
      </c>
      <c r="G9" s="23">
        <v>0</v>
      </c>
      <c r="H9" s="23">
        <v>0</v>
      </c>
      <c r="I9" s="22">
        <v>0</v>
      </c>
      <c r="J9" s="22">
        <v>0</v>
      </c>
      <c r="K9" s="22">
        <v>0</v>
      </c>
      <c r="L9" s="22">
        <v>0</v>
      </c>
      <c r="M9" s="24">
        <v>0</v>
      </c>
      <c r="N9" s="24">
        <v>0</v>
      </c>
      <c r="O9" s="25">
        <f t="shared" si="0"/>
        <v>0</v>
      </c>
      <c r="P9" s="16"/>
      <c r="S9" s="18" t="s">
        <v>37</v>
      </c>
      <c r="T9" s="19" t="s">
        <v>38</v>
      </c>
      <c r="U9" s="20" t="s">
        <v>39</v>
      </c>
      <c r="V9" s="23">
        <v>0</v>
      </c>
      <c r="W9" s="23">
        <f t="shared" si="1"/>
        <v>0</v>
      </c>
      <c r="X9" s="26">
        <f t="shared" si="2"/>
        <v>0</v>
      </c>
    </row>
    <row r="10" spans="1:24" ht="28.8" x14ac:dyDescent="0.55000000000000004">
      <c r="A10" s="18" t="s">
        <v>40</v>
      </c>
      <c r="B10" s="19" t="s">
        <v>41</v>
      </c>
      <c r="C10" s="27" t="s">
        <v>42</v>
      </c>
      <c r="D10" s="21">
        <v>0</v>
      </c>
      <c r="E10" s="28">
        <v>0</v>
      </c>
      <c r="F10" s="28">
        <v>0</v>
      </c>
      <c r="G10" s="28">
        <v>1766448.4600000002</v>
      </c>
      <c r="H10" s="28">
        <v>3647135.4099999997</v>
      </c>
      <c r="I10" s="28">
        <v>911836.1</v>
      </c>
      <c r="J10" s="28">
        <v>0</v>
      </c>
      <c r="K10" s="28">
        <v>0</v>
      </c>
      <c r="L10" s="28">
        <v>0</v>
      </c>
      <c r="M10" s="29">
        <v>0</v>
      </c>
      <c r="N10" s="29">
        <v>0</v>
      </c>
      <c r="O10" s="25">
        <f t="shared" si="0"/>
        <v>6325419.9699999997</v>
      </c>
      <c r="P10" s="16"/>
      <c r="S10" s="18" t="s">
        <v>40</v>
      </c>
      <c r="T10" s="19" t="s">
        <v>41</v>
      </c>
      <c r="U10" s="20" t="s">
        <v>42</v>
      </c>
      <c r="V10" s="23">
        <v>6325419.9699999997</v>
      </c>
      <c r="W10" s="23">
        <f t="shared" si="1"/>
        <v>6325419.9699999997</v>
      </c>
      <c r="X10" s="26">
        <f t="shared" si="2"/>
        <v>0</v>
      </c>
    </row>
    <row r="11" spans="1:24" x14ac:dyDescent="0.55000000000000004">
      <c r="A11" s="18" t="s">
        <v>43</v>
      </c>
      <c r="B11" s="19" t="s">
        <v>44</v>
      </c>
      <c r="C11" s="20" t="s">
        <v>45</v>
      </c>
      <c r="D11" s="21">
        <v>0</v>
      </c>
      <c r="E11" s="22">
        <v>0</v>
      </c>
      <c r="F11" s="22">
        <v>10350.789999999999</v>
      </c>
      <c r="G11" s="23">
        <v>7107</v>
      </c>
      <c r="H11" s="23">
        <v>7002</v>
      </c>
      <c r="I11" s="23">
        <v>6840</v>
      </c>
      <c r="J11" s="22">
        <v>0</v>
      </c>
      <c r="K11" s="22">
        <v>0</v>
      </c>
      <c r="L11" s="22">
        <v>300000</v>
      </c>
      <c r="M11" s="24">
        <v>200000</v>
      </c>
      <c r="N11" s="24">
        <v>0</v>
      </c>
      <c r="O11" s="25">
        <f t="shared" si="0"/>
        <v>531299.79</v>
      </c>
      <c r="P11" s="16"/>
      <c r="S11" s="18" t="s">
        <v>43</v>
      </c>
      <c r="T11" s="19" t="s">
        <v>44</v>
      </c>
      <c r="U11" s="20" t="s">
        <v>45</v>
      </c>
      <c r="V11" s="23">
        <v>531299.79</v>
      </c>
      <c r="W11" s="23">
        <f t="shared" si="1"/>
        <v>531299.79</v>
      </c>
      <c r="X11" s="26">
        <f t="shared" si="2"/>
        <v>0</v>
      </c>
    </row>
    <row r="12" spans="1:24" x14ac:dyDescent="0.55000000000000004">
      <c r="A12" s="18" t="s">
        <v>43</v>
      </c>
      <c r="B12" s="19" t="s">
        <v>46</v>
      </c>
      <c r="C12" s="20" t="s">
        <v>47</v>
      </c>
      <c r="D12" s="21">
        <v>0</v>
      </c>
      <c r="E12" s="22">
        <v>0</v>
      </c>
      <c r="F12" s="22">
        <v>0</v>
      </c>
      <c r="G12" s="23">
        <v>0</v>
      </c>
      <c r="H12" s="23">
        <v>115830</v>
      </c>
      <c r="I12" s="23">
        <v>0</v>
      </c>
      <c r="J12" s="22">
        <v>0</v>
      </c>
      <c r="K12" s="22">
        <v>0</v>
      </c>
      <c r="L12" s="22">
        <v>0</v>
      </c>
      <c r="M12" s="24">
        <v>0</v>
      </c>
      <c r="N12" s="24">
        <v>0</v>
      </c>
      <c r="O12" s="25">
        <f t="shared" si="0"/>
        <v>115830</v>
      </c>
      <c r="P12" s="16"/>
      <c r="S12" s="18" t="s">
        <v>43</v>
      </c>
      <c r="T12" s="19" t="s">
        <v>46</v>
      </c>
      <c r="U12" s="20" t="s">
        <v>47</v>
      </c>
      <c r="V12" s="23">
        <v>115830</v>
      </c>
      <c r="W12" s="23">
        <f t="shared" si="1"/>
        <v>115830</v>
      </c>
      <c r="X12" s="26">
        <f t="shared" si="2"/>
        <v>0</v>
      </c>
    </row>
    <row r="13" spans="1:24" ht="28.8" x14ac:dyDescent="0.55000000000000004">
      <c r="A13" s="18" t="s">
        <v>43</v>
      </c>
      <c r="B13" s="19" t="s">
        <v>48</v>
      </c>
      <c r="C13" s="20" t="s">
        <v>49</v>
      </c>
      <c r="D13" s="21">
        <v>0</v>
      </c>
      <c r="E13" s="22">
        <v>107210.17</v>
      </c>
      <c r="F13" s="23">
        <v>585995.35</v>
      </c>
      <c r="G13" s="23">
        <v>171726.87000000005</v>
      </c>
      <c r="H13" s="23">
        <v>179505.99000000002</v>
      </c>
      <c r="I13" s="23">
        <v>186143.24</v>
      </c>
      <c r="J13" s="23">
        <v>173925.83</v>
      </c>
      <c r="K13" s="23">
        <v>120205.46</v>
      </c>
      <c r="L13" s="23">
        <v>125000</v>
      </c>
      <c r="M13" s="30">
        <v>125000</v>
      </c>
      <c r="N13" s="30">
        <v>125000</v>
      </c>
      <c r="O13" s="25">
        <f t="shared" si="0"/>
        <v>1899712.9100000001</v>
      </c>
      <c r="P13" s="16"/>
      <c r="S13" s="18" t="s">
        <v>43</v>
      </c>
      <c r="T13" s="19" t="s">
        <v>48</v>
      </c>
      <c r="U13" s="20" t="s">
        <v>49</v>
      </c>
      <c r="V13" s="23">
        <v>1774712.9100000001</v>
      </c>
      <c r="W13" s="23">
        <f t="shared" si="1"/>
        <v>1899712.9100000001</v>
      </c>
      <c r="X13" s="26">
        <f t="shared" si="2"/>
        <v>125000</v>
      </c>
    </row>
    <row r="14" spans="1:24" ht="28.8" x14ac:dyDescent="0.55000000000000004">
      <c r="A14" s="18" t="s">
        <v>43</v>
      </c>
      <c r="B14" s="19" t="s">
        <v>50</v>
      </c>
      <c r="C14" s="27" t="s">
        <v>51</v>
      </c>
      <c r="D14" s="31">
        <v>1713322.58</v>
      </c>
      <c r="E14" s="32">
        <v>968313.36</v>
      </c>
      <c r="F14" s="32">
        <v>2452305.8200000003</v>
      </c>
      <c r="G14" s="32">
        <v>3178579.43</v>
      </c>
      <c r="H14" s="32">
        <v>1831619.25</v>
      </c>
      <c r="I14" s="32">
        <v>6123198.5499999998</v>
      </c>
      <c r="J14" s="28">
        <v>0</v>
      </c>
      <c r="K14" s="28">
        <v>0</v>
      </c>
      <c r="L14" s="28">
        <v>0</v>
      </c>
      <c r="M14" s="29">
        <v>0</v>
      </c>
      <c r="N14" s="29">
        <v>0</v>
      </c>
      <c r="O14" s="25">
        <f t="shared" si="0"/>
        <v>16267338.989999998</v>
      </c>
      <c r="P14" s="16"/>
      <c r="S14" s="18" t="s">
        <v>43</v>
      </c>
      <c r="T14" s="19" t="s">
        <v>50</v>
      </c>
      <c r="U14" s="20" t="s">
        <v>51</v>
      </c>
      <c r="V14" s="23">
        <v>16267338.989999998</v>
      </c>
      <c r="W14" s="23">
        <f t="shared" si="1"/>
        <v>16267338.989999998</v>
      </c>
      <c r="X14" s="26">
        <f t="shared" si="2"/>
        <v>0</v>
      </c>
    </row>
    <row r="15" spans="1:24" ht="28.8" x14ac:dyDescent="0.55000000000000004">
      <c r="A15" s="18" t="s">
        <v>43</v>
      </c>
      <c r="B15" s="19" t="s">
        <v>50</v>
      </c>
      <c r="C15" s="33" t="s">
        <v>52</v>
      </c>
      <c r="D15" s="34">
        <v>0</v>
      </c>
      <c r="E15" s="35">
        <v>0</v>
      </c>
      <c r="F15" s="35">
        <v>830977.69999999972</v>
      </c>
      <c r="G15" s="35">
        <v>79723</v>
      </c>
      <c r="H15" s="36">
        <v>300820</v>
      </c>
      <c r="I15" s="36">
        <v>15929051.029999999</v>
      </c>
      <c r="J15" s="36">
        <v>12593166</v>
      </c>
      <c r="K15" s="36">
        <v>8276872.5199999996</v>
      </c>
      <c r="L15" s="36">
        <f>3800808+15244108.28</f>
        <v>19044916.280000001</v>
      </c>
      <c r="M15" s="37">
        <f>28670033+8432249.82</f>
        <v>37102282.82</v>
      </c>
      <c r="N15" s="37">
        <f>13500152+100000</f>
        <v>13600152</v>
      </c>
      <c r="O15" s="25">
        <f t="shared" si="0"/>
        <v>107757961.34999999</v>
      </c>
      <c r="P15" s="16"/>
      <c r="Q15" s="38"/>
      <c r="R15" s="38"/>
      <c r="S15" s="18" t="s">
        <v>43</v>
      </c>
      <c r="T15" s="19" t="s">
        <v>50</v>
      </c>
      <c r="U15" s="20" t="s">
        <v>52</v>
      </c>
      <c r="V15" s="23">
        <v>98543089.700000003</v>
      </c>
      <c r="W15" s="23">
        <f t="shared" si="1"/>
        <v>107757961.34999999</v>
      </c>
      <c r="X15" s="26">
        <f>W15-V15-1</f>
        <v>9214870.6499999911</v>
      </c>
    </row>
    <row r="16" spans="1:24" x14ac:dyDescent="0.55000000000000004">
      <c r="A16" s="18" t="s">
        <v>43</v>
      </c>
      <c r="B16" s="19" t="s">
        <v>53</v>
      </c>
      <c r="C16" s="20" t="s">
        <v>54</v>
      </c>
      <c r="D16" s="39">
        <v>0</v>
      </c>
      <c r="E16" s="23">
        <v>0</v>
      </c>
      <c r="F16" s="23">
        <v>0</v>
      </c>
      <c r="G16" s="23">
        <v>0</v>
      </c>
      <c r="H16" s="23">
        <v>147</v>
      </c>
      <c r="I16" s="23">
        <v>0</v>
      </c>
      <c r="J16" s="23">
        <v>0</v>
      </c>
      <c r="K16" s="23">
        <v>93380</v>
      </c>
      <c r="L16" s="23">
        <v>1000000</v>
      </c>
      <c r="M16" s="30">
        <v>393120</v>
      </c>
      <c r="N16" s="30">
        <v>0</v>
      </c>
      <c r="O16" s="25">
        <f t="shared" si="0"/>
        <v>1486647</v>
      </c>
      <c r="P16" s="16"/>
      <c r="Q16" s="40"/>
      <c r="R16" s="40"/>
      <c r="S16" s="18" t="s">
        <v>43</v>
      </c>
      <c r="T16" s="19" t="s">
        <v>53</v>
      </c>
      <c r="U16" s="20" t="s">
        <v>54</v>
      </c>
      <c r="V16" s="23">
        <v>1486647</v>
      </c>
      <c r="W16" s="23">
        <f t="shared" si="1"/>
        <v>1486647</v>
      </c>
      <c r="X16" s="26">
        <f t="shared" si="2"/>
        <v>0</v>
      </c>
    </row>
    <row r="17" spans="1:24" x14ac:dyDescent="0.55000000000000004">
      <c r="A17" s="18" t="s">
        <v>43</v>
      </c>
      <c r="B17" s="19" t="s">
        <v>55</v>
      </c>
      <c r="C17" s="27" t="s">
        <v>56</v>
      </c>
      <c r="D17" s="41">
        <v>0</v>
      </c>
      <c r="E17" s="32">
        <v>0</v>
      </c>
      <c r="F17" s="32">
        <v>0</v>
      </c>
      <c r="G17" s="32">
        <v>24347.81</v>
      </c>
      <c r="H17" s="42">
        <v>0</v>
      </c>
      <c r="I17" s="42">
        <v>0</v>
      </c>
      <c r="J17" s="28">
        <v>0</v>
      </c>
      <c r="K17" s="28">
        <v>484840.26</v>
      </c>
      <c r="L17" s="28">
        <v>3000000</v>
      </c>
      <c r="M17" s="29">
        <v>1315159.74</v>
      </c>
      <c r="N17" s="29">
        <v>0</v>
      </c>
      <c r="O17" s="25">
        <f t="shared" si="0"/>
        <v>4824347.8099999996</v>
      </c>
      <c r="P17" s="43"/>
      <c r="Q17" s="16"/>
      <c r="R17" s="16"/>
      <c r="S17" s="18" t="s">
        <v>43</v>
      </c>
      <c r="T17" s="19" t="s">
        <v>55</v>
      </c>
      <c r="U17" s="20" t="s">
        <v>56</v>
      </c>
      <c r="V17" s="23">
        <v>4824347.8099999996</v>
      </c>
      <c r="W17" s="23">
        <f t="shared" si="1"/>
        <v>4824347.8099999996</v>
      </c>
      <c r="X17" s="26">
        <f t="shared" si="2"/>
        <v>0</v>
      </c>
    </row>
    <row r="18" spans="1:24" x14ac:dyDescent="0.55000000000000004">
      <c r="A18" s="18" t="s">
        <v>43</v>
      </c>
      <c r="B18" s="19" t="s">
        <v>57</v>
      </c>
      <c r="C18" s="20" t="s">
        <v>58</v>
      </c>
      <c r="D18" s="21">
        <v>199169</v>
      </c>
      <c r="E18" s="22">
        <v>237453.4</v>
      </c>
      <c r="F18" s="22">
        <v>641347.98</v>
      </c>
      <c r="G18" s="22">
        <v>1189107.3199999998</v>
      </c>
      <c r="H18" s="22">
        <v>500108.66</v>
      </c>
      <c r="I18" s="22">
        <v>592614.30000000005</v>
      </c>
      <c r="J18" s="22">
        <v>644661.64</v>
      </c>
      <c r="K18" s="22">
        <f>367650.17+318488.5</f>
        <v>686138.66999999993</v>
      </c>
      <c r="L18" s="22">
        <v>700000</v>
      </c>
      <c r="M18" s="24">
        <v>600000</v>
      </c>
      <c r="N18" s="24">
        <v>500000</v>
      </c>
      <c r="O18" s="25">
        <f t="shared" si="0"/>
        <v>6490600.9700000007</v>
      </c>
      <c r="P18" s="16"/>
      <c r="Q18" s="40"/>
      <c r="R18" s="40"/>
      <c r="S18" s="18" t="s">
        <v>43</v>
      </c>
      <c r="T18" s="19" t="s">
        <v>57</v>
      </c>
      <c r="U18" s="20" t="s">
        <v>58</v>
      </c>
      <c r="V18" s="23">
        <v>5990600.9700000007</v>
      </c>
      <c r="W18" s="23">
        <f t="shared" si="1"/>
        <v>6490600.9700000007</v>
      </c>
      <c r="X18" s="26">
        <f t="shared" si="2"/>
        <v>500000</v>
      </c>
    </row>
    <row r="19" spans="1:24" ht="44.4" customHeight="1" thickBot="1" x14ac:dyDescent="0.6">
      <c r="A19" s="18" t="s">
        <v>43</v>
      </c>
      <c r="B19" s="19" t="s">
        <v>59</v>
      </c>
      <c r="C19" s="20" t="s">
        <v>60</v>
      </c>
      <c r="D19" s="21">
        <v>0</v>
      </c>
      <c r="E19" s="22">
        <v>0</v>
      </c>
      <c r="F19" s="23">
        <v>0</v>
      </c>
      <c r="G19" s="22">
        <v>0</v>
      </c>
      <c r="H19" s="22">
        <v>0</v>
      </c>
      <c r="I19" s="22">
        <v>5008.9799999999996</v>
      </c>
      <c r="J19" s="22">
        <v>0</v>
      </c>
      <c r="K19" s="23">
        <v>900.55</v>
      </c>
      <c r="L19" s="23">
        <v>4000</v>
      </c>
      <c r="M19" s="24">
        <v>0</v>
      </c>
      <c r="N19" s="24">
        <v>0</v>
      </c>
      <c r="O19" s="25">
        <f t="shared" si="0"/>
        <v>9909.5299999999988</v>
      </c>
      <c r="P19" s="16"/>
      <c r="S19" s="44" t="s">
        <v>43</v>
      </c>
      <c r="T19" s="45" t="s">
        <v>59</v>
      </c>
      <c r="U19" s="46" t="s">
        <v>60</v>
      </c>
      <c r="V19" s="47">
        <v>9909.5299999999988</v>
      </c>
      <c r="W19" s="47">
        <f t="shared" si="1"/>
        <v>9909.5299999999988</v>
      </c>
      <c r="X19" s="48">
        <f t="shared" si="2"/>
        <v>0</v>
      </c>
    </row>
    <row r="20" spans="1:24" ht="20.7" thickBot="1" x14ac:dyDescent="0.8">
      <c r="A20" s="86" t="s">
        <v>61</v>
      </c>
      <c r="B20" s="87"/>
      <c r="C20" s="45"/>
      <c r="D20" s="49">
        <f t="shared" ref="D20:O20" si="3">SUM(D3:D19)</f>
        <v>1954914.58</v>
      </c>
      <c r="E20" s="49">
        <f t="shared" si="3"/>
        <v>1328341.2599999998</v>
      </c>
      <c r="F20" s="49">
        <f t="shared" si="3"/>
        <v>4602811.03</v>
      </c>
      <c r="G20" s="49">
        <f t="shared" si="3"/>
        <v>6781543.3699999992</v>
      </c>
      <c r="H20" s="49">
        <f t="shared" si="3"/>
        <v>6769412.7699999996</v>
      </c>
      <c r="I20" s="49">
        <f t="shared" si="3"/>
        <v>23821815.100000001</v>
      </c>
      <c r="J20" s="49">
        <f t="shared" si="3"/>
        <v>13431396.08</v>
      </c>
      <c r="K20" s="49">
        <f t="shared" si="3"/>
        <v>9681392.4700000007</v>
      </c>
      <c r="L20" s="49">
        <f t="shared" si="3"/>
        <v>24300416.280000001</v>
      </c>
      <c r="M20" s="50">
        <f t="shared" si="3"/>
        <v>39760562.560000002</v>
      </c>
      <c r="N20" s="50">
        <f>SUM(N3:N19)</f>
        <v>14250152</v>
      </c>
      <c r="O20" s="51">
        <f t="shared" si="3"/>
        <v>146682757.5</v>
      </c>
      <c r="P20" s="52"/>
      <c r="Q20" s="53"/>
      <c r="R20" s="54"/>
      <c r="S20" s="88" t="s">
        <v>61</v>
      </c>
      <c r="T20" s="89"/>
      <c r="U20" s="55"/>
      <c r="V20" s="56">
        <v>136817885.84999999</v>
      </c>
      <c r="W20" s="56">
        <f>SUM(W3:W19)</f>
        <v>146682757.5</v>
      </c>
      <c r="X20" s="56">
        <f>SUM(X3:X19)</f>
        <v>9864870.6499999911</v>
      </c>
    </row>
    <row r="21" spans="1:24" ht="14.7" thickBot="1" x14ac:dyDescent="0.6">
      <c r="Q21" s="40"/>
      <c r="R21" s="40"/>
    </row>
    <row r="22" spans="1:24" ht="14.7" thickBot="1" x14ac:dyDescent="0.6">
      <c r="A22" s="90" t="s">
        <v>62</v>
      </c>
      <c r="B22" s="91"/>
      <c r="C22" s="91"/>
      <c r="D22" s="57">
        <f t="shared" ref="D22:N22" si="4">SUM(D10+D14)/($O$14+$O$10)</f>
        <v>7.5835031172306208E-2</v>
      </c>
      <c r="E22" s="57">
        <f t="shared" si="4"/>
        <v>4.2859456063528069E-2</v>
      </c>
      <c r="F22" s="57">
        <f t="shared" si="4"/>
        <v>0.10854388454025274</v>
      </c>
      <c r="G22" s="57">
        <f t="shared" si="4"/>
        <v>0.21887667189098367</v>
      </c>
      <c r="H22" s="57">
        <f t="shared" si="4"/>
        <v>0.242500469716869</v>
      </c>
      <c r="I22" s="57">
        <f t="shared" si="4"/>
        <v>0.3113844866160605</v>
      </c>
      <c r="J22" s="57">
        <f t="shared" si="4"/>
        <v>0</v>
      </c>
      <c r="K22" s="57">
        <f t="shared" si="4"/>
        <v>0</v>
      </c>
      <c r="L22" s="57">
        <f t="shared" si="4"/>
        <v>0</v>
      </c>
      <c r="M22" s="57">
        <f t="shared" si="4"/>
        <v>0</v>
      </c>
      <c r="N22" s="58">
        <f t="shared" si="4"/>
        <v>0</v>
      </c>
      <c r="O22" s="59"/>
      <c r="P22" s="59"/>
      <c r="Q22" s="16"/>
      <c r="R22" s="16"/>
    </row>
    <row r="23" spans="1:24" ht="14.7" thickBot="1" x14ac:dyDescent="0.6">
      <c r="A23" s="92" t="s">
        <v>63</v>
      </c>
      <c r="B23" s="93"/>
      <c r="C23" s="93"/>
      <c r="D23" s="60">
        <f t="shared" ref="D23:N23" si="5">SUM(D15)/($O$15)</f>
        <v>0</v>
      </c>
      <c r="E23" s="60">
        <f t="shared" si="5"/>
        <v>0</v>
      </c>
      <c r="F23" s="60">
        <f t="shared" si="5"/>
        <v>7.7115202402629696E-3</v>
      </c>
      <c r="G23" s="60">
        <f t="shared" si="5"/>
        <v>7.3983396680137731E-4</v>
      </c>
      <c r="H23" s="60">
        <f t="shared" si="5"/>
        <v>2.7916266810480081E-3</v>
      </c>
      <c r="I23" s="60">
        <f t="shared" si="5"/>
        <v>0.14782249803577971</v>
      </c>
      <c r="J23" s="60">
        <f t="shared" si="5"/>
        <v>0.1168652955404116</v>
      </c>
      <c r="K23" s="60">
        <f t="shared" si="5"/>
        <v>7.6809846959859915E-2</v>
      </c>
      <c r="L23" s="60">
        <f t="shared" si="5"/>
        <v>0.1767379044796675</v>
      </c>
      <c r="M23" s="60">
        <f t="shared" si="5"/>
        <v>0.34431129129745736</v>
      </c>
      <c r="N23" s="61">
        <f t="shared" si="5"/>
        <v>0.1262101827987116</v>
      </c>
      <c r="O23" s="59"/>
      <c r="P23" s="59"/>
      <c r="Q23" s="40"/>
      <c r="R23" s="40"/>
    </row>
    <row r="24" spans="1:24" x14ac:dyDescent="0.55000000000000004">
      <c r="A24" s="62"/>
      <c r="B24" s="62"/>
      <c r="C24" s="62"/>
      <c r="D24" s="62"/>
      <c r="F24" s="63"/>
      <c r="G24" s="63"/>
      <c r="H24" s="63"/>
      <c r="I24" s="63"/>
      <c r="J24" s="63"/>
      <c r="K24" s="63"/>
      <c r="L24" s="63"/>
      <c r="M24" s="63"/>
      <c r="N24" s="63"/>
      <c r="O24" s="64"/>
      <c r="P24" s="64"/>
      <c r="S24" s="62"/>
      <c r="T24" s="62"/>
      <c r="U24" s="62"/>
    </row>
    <row r="27" spans="1:24" x14ac:dyDescent="0.55000000000000004">
      <c r="C27" s="65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</row>
    <row r="28" spans="1:24" x14ac:dyDescent="0.55000000000000004">
      <c r="C28" s="65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</row>
    <row r="29" spans="1:24" x14ac:dyDescent="0.55000000000000004">
      <c r="C29" s="65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24" x14ac:dyDescent="0.55000000000000004">
      <c r="C30" s="65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W30" s="67"/>
    </row>
    <row r="31" spans="1:24" x14ac:dyDescent="0.55000000000000004">
      <c r="C31" s="65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</row>
    <row r="32" spans="1:24" x14ac:dyDescent="0.55000000000000004"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</row>
    <row r="33" spans="3:17" x14ac:dyDescent="0.55000000000000004">
      <c r="C33" s="65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40"/>
    </row>
    <row r="34" spans="3:17" x14ac:dyDescent="0.55000000000000004">
      <c r="C34" s="65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5"/>
    </row>
    <row r="35" spans="3:17" x14ac:dyDescent="0.55000000000000004">
      <c r="C35" s="65"/>
      <c r="D35" s="65"/>
      <c r="E35" s="65"/>
      <c r="F35" s="65"/>
      <c r="G35" s="65"/>
      <c r="H35" s="65"/>
      <c r="I35" s="65"/>
      <c r="J35" s="65"/>
      <c r="K35" s="65"/>
      <c r="L35" s="66"/>
      <c r="M35" s="66"/>
      <c r="N35" s="65"/>
      <c r="O35" s="68"/>
      <c r="P35" s="40"/>
    </row>
    <row r="36" spans="3:17" x14ac:dyDescent="0.55000000000000004"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8"/>
      <c r="P36" s="40"/>
    </row>
    <row r="37" spans="3:17" x14ac:dyDescent="0.55000000000000004">
      <c r="K37" s="69"/>
      <c r="L37" s="69"/>
      <c r="M37" s="69"/>
      <c r="N37" s="69"/>
      <c r="Q37" s="70"/>
    </row>
    <row r="38" spans="3:17" x14ac:dyDescent="0.55000000000000004">
      <c r="J38" s="71"/>
      <c r="K38" s="72"/>
      <c r="L38" s="72"/>
      <c r="M38" s="72"/>
      <c r="N38" s="72"/>
      <c r="O38" s="73"/>
      <c r="Q38" s="65"/>
    </row>
    <row r="39" spans="3:17" x14ac:dyDescent="0.55000000000000004">
      <c r="J39" s="71"/>
      <c r="K39" s="72"/>
      <c r="L39" s="72"/>
      <c r="M39" s="72"/>
      <c r="N39" s="72"/>
      <c r="O39" s="72"/>
      <c r="Q39" s="73"/>
    </row>
    <row r="40" spans="3:17" x14ac:dyDescent="0.55000000000000004">
      <c r="J40" s="71"/>
      <c r="K40" s="73"/>
      <c r="L40" s="73"/>
      <c r="M40" s="73"/>
      <c r="N40" s="73"/>
      <c r="O40" s="73"/>
      <c r="Q40" s="73"/>
    </row>
    <row r="41" spans="3:17" x14ac:dyDescent="0.55000000000000004">
      <c r="J41" s="65"/>
      <c r="K41" s="73"/>
      <c r="L41" s="73"/>
      <c r="M41" s="73"/>
      <c r="N41" s="73"/>
      <c r="O41" s="73"/>
    </row>
    <row r="45" spans="3:17" x14ac:dyDescent="0.55000000000000004">
      <c r="C45" s="74"/>
      <c r="D45" s="74" t="s">
        <v>5</v>
      </c>
      <c r="E45" s="74" t="s">
        <v>6</v>
      </c>
      <c r="F45" s="74" t="s">
        <v>7</v>
      </c>
      <c r="G45" s="74" t="s">
        <v>8</v>
      </c>
      <c r="H45" s="74" t="s">
        <v>9</v>
      </c>
      <c r="I45" s="74" t="s">
        <v>10</v>
      </c>
      <c r="J45" s="74" t="s">
        <v>11</v>
      </c>
      <c r="K45" s="74" t="s">
        <v>12</v>
      </c>
      <c r="L45" s="74" t="s">
        <v>13</v>
      </c>
      <c r="M45" s="74" t="s">
        <v>14</v>
      </c>
      <c r="N45" s="74" t="s">
        <v>15</v>
      </c>
      <c r="O45" s="75" t="s">
        <v>16</v>
      </c>
    </row>
    <row r="46" spans="3:17" ht="18.3" x14ac:dyDescent="0.7">
      <c r="C46" s="19" t="s">
        <v>64</v>
      </c>
      <c r="D46" s="76">
        <v>1954914.58</v>
      </c>
      <c r="E46" s="76">
        <v>1328341.2599999998</v>
      </c>
      <c r="F46" s="76">
        <v>4602811.03</v>
      </c>
      <c r="G46" s="76">
        <v>6781543.3699999992</v>
      </c>
      <c r="H46" s="76">
        <v>6769412.7699999996</v>
      </c>
      <c r="I46" s="76">
        <v>23821815.100000001</v>
      </c>
      <c r="J46" s="76">
        <v>13431396.08</v>
      </c>
      <c r="K46" s="76">
        <v>9681392.4700000007</v>
      </c>
      <c r="L46" s="76">
        <v>31409950</v>
      </c>
      <c r="M46" s="76">
        <v>37036309.190000005</v>
      </c>
      <c r="N46" s="76">
        <v>0</v>
      </c>
      <c r="O46" s="77">
        <v>136817885.84999999</v>
      </c>
    </row>
    <row r="47" spans="3:17" ht="18.3" x14ac:dyDescent="0.7">
      <c r="C47" s="19" t="s">
        <v>65</v>
      </c>
      <c r="D47" s="76">
        <f>D20</f>
        <v>1954914.58</v>
      </c>
      <c r="E47" s="76">
        <f t="shared" ref="E47:O47" si="6">E20</f>
        <v>1328341.2599999998</v>
      </c>
      <c r="F47" s="76">
        <f t="shared" si="6"/>
        <v>4602811.03</v>
      </c>
      <c r="G47" s="76">
        <f t="shared" si="6"/>
        <v>6781543.3699999992</v>
      </c>
      <c r="H47" s="76">
        <f t="shared" si="6"/>
        <v>6769412.7699999996</v>
      </c>
      <c r="I47" s="76">
        <f t="shared" si="6"/>
        <v>23821815.100000001</v>
      </c>
      <c r="J47" s="76">
        <f t="shared" si="6"/>
        <v>13431396.08</v>
      </c>
      <c r="K47" s="76">
        <f t="shared" si="6"/>
        <v>9681392.4700000007</v>
      </c>
      <c r="L47" s="76">
        <f t="shared" si="6"/>
        <v>24300416.280000001</v>
      </c>
      <c r="M47" s="76">
        <f t="shared" si="6"/>
        <v>39760562.560000002</v>
      </c>
      <c r="N47" s="76">
        <f t="shared" si="6"/>
        <v>14250152</v>
      </c>
      <c r="O47" s="77">
        <f t="shared" si="6"/>
        <v>146682757.5</v>
      </c>
    </row>
    <row r="48" spans="3:17" ht="18.3" x14ac:dyDescent="0.7">
      <c r="C48" s="78" t="s">
        <v>19</v>
      </c>
      <c r="D48" s="79">
        <f>D47-D46</f>
        <v>0</v>
      </c>
      <c r="E48" s="79">
        <f t="shared" ref="E48:O48" si="7">E47-E46</f>
        <v>0</v>
      </c>
      <c r="F48" s="79">
        <f t="shared" si="7"/>
        <v>0</v>
      </c>
      <c r="G48" s="79">
        <f t="shared" si="7"/>
        <v>0</v>
      </c>
      <c r="H48" s="79">
        <f t="shared" si="7"/>
        <v>0</v>
      </c>
      <c r="I48" s="79">
        <f t="shared" si="7"/>
        <v>0</v>
      </c>
      <c r="J48" s="79">
        <f t="shared" si="7"/>
        <v>0</v>
      </c>
      <c r="K48" s="79">
        <f t="shared" si="7"/>
        <v>0</v>
      </c>
      <c r="L48" s="79">
        <f t="shared" si="7"/>
        <v>-7109533.7199999988</v>
      </c>
      <c r="M48" s="79">
        <f t="shared" si="7"/>
        <v>2724253.3699999973</v>
      </c>
      <c r="N48" s="79">
        <f t="shared" si="7"/>
        <v>14250152</v>
      </c>
      <c r="O48" s="80">
        <f t="shared" si="7"/>
        <v>9864871.650000006</v>
      </c>
    </row>
  </sheetData>
  <mergeCells count="6">
    <mergeCell ref="A23:C23"/>
    <mergeCell ref="D1:K1"/>
    <mergeCell ref="L1:N1"/>
    <mergeCell ref="A20:B20"/>
    <mergeCell ref="S20:T20"/>
    <mergeCell ref="A22:C22"/>
  </mergeCells>
  <pageMargins left="0.7" right="0.7" top="0.75" bottom="0.75" header="0.3" footer="0.3"/>
  <pageSetup paperSize="5" scale="32" fitToHeight="0" orientation="landscape" cellComments="asDisplayed" r:id="rId1"/>
  <headerFooter>
    <oddHeader>Page &amp;P of &amp;N</oddHead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FY27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Bailey</dc:creator>
  <cp:lastModifiedBy>Scott Bailey</cp:lastModifiedBy>
  <dcterms:created xsi:type="dcterms:W3CDTF">2015-06-05T18:17:20Z</dcterms:created>
  <dcterms:modified xsi:type="dcterms:W3CDTF">2026-05-10T23:31:57Z</dcterms:modified>
</cp:coreProperties>
</file>