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ctuaria\John B\Special COLA Commission\"/>
    </mc:Choice>
  </mc:AlternateContent>
  <xr:revisionPtr revIDLastSave="0" documentId="13_ncr:1_{86F91D11-CD10-49C3-B86E-AAE0FA4CC8C0}" xr6:coauthVersionLast="47" xr6:coauthVersionMax="47" xr10:uidLastSave="{00000000-0000-0000-0000-000000000000}"/>
  <bookViews>
    <workbookView xWindow="-120" yWindow="-120" windowWidth="29040" windowHeight="15840" xr2:uid="{C5EDBCE8-29AF-4EF4-AD03-0BD5D79AEDCC}"/>
  </bookViews>
  <sheets>
    <sheet name="Greater than assumption" sheetId="1" r:id="rId1"/>
    <sheet name="X% Greater than assumption" sheetId="5" r:id="rId2"/>
    <sheet name="Greater than X% return" sheetId="6" r:id="rId3"/>
    <sheet name="Greater than 9% return" sheetId="2" state="hidden" r:id="rId4"/>
    <sheet name="3% Greater than assumption" sheetId="4" state="hidden" r:id="rId5"/>
    <sheet name="Greater than 10% return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7" i="6"/>
  <c r="B16" i="6"/>
  <c r="F16" i="6" s="1"/>
  <c r="B15" i="6"/>
  <c r="F15" i="6" s="1"/>
  <c r="B14" i="6"/>
  <c r="F14" i="6" s="1"/>
  <c r="B13" i="6"/>
  <c r="F13" i="6" s="1"/>
  <c r="F12" i="6"/>
  <c r="B12" i="6"/>
  <c r="B11" i="6"/>
  <c r="F11" i="6" s="1"/>
  <c r="B10" i="6"/>
  <c r="F10" i="6" s="1"/>
  <c r="B9" i="6"/>
  <c r="F9" i="6" s="1"/>
  <c r="B8" i="6"/>
  <c r="F8" i="6" s="1"/>
  <c r="B7" i="6"/>
  <c r="F7" i="6" s="1"/>
  <c r="H8" i="5"/>
  <c r="H9" i="5"/>
  <c r="H10" i="5"/>
  <c r="H11" i="5"/>
  <c r="H12" i="5"/>
  <c r="H13" i="5"/>
  <c r="H14" i="5"/>
  <c r="H15" i="5"/>
  <c r="H16" i="5"/>
  <c r="H7" i="5"/>
  <c r="B16" i="5"/>
  <c r="F16" i="5" s="1"/>
  <c r="B15" i="5"/>
  <c r="F15" i="5" s="1"/>
  <c r="B14" i="5"/>
  <c r="F14" i="5" s="1"/>
  <c r="B13" i="5"/>
  <c r="F13" i="5" s="1"/>
  <c r="F12" i="5"/>
  <c r="B12" i="5"/>
  <c r="B11" i="5"/>
  <c r="F11" i="5" s="1"/>
  <c r="B10" i="5"/>
  <c r="F10" i="5" s="1"/>
  <c r="B9" i="5"/>
  <c r="F9" i="5" s="1"/>
  <c r="B8" i="5"/>
  <c r="F8" i="5" s="1"/>
  <c r="B7" i="5"/>
  <c r="F7" i="5" s="1"/>
  <c r="H8" i="4"/>
  <c r="H9" i="4"/>
  <c r="H10" i="4"/>
  <c r="H11" i="4"/>
  <c r="H12" i="4"/>
  <c r="H13" i="4"/>
  <c r="H14" i="4"/>
  <c r="H15" i="4"/>
  <c r="H7" i="4"/>
  <c r="H6" i="4"/>
  <c r="B15" i="4"/>
  <c r="F15" i="4" s="1"/>
  <c r="B14" i="4"/>
  <c r="F14" i="4" s="1"/>
  <c r="B13" i="4"/>
  <c r="F13" i="4" s="1"/>
  <c r="B12" i="4"/>
  <c r="F12" i="4" s="1"/>
  <c r="B11" i="4"/>
  <c r="F11" i="4" s="1"/>
  <c r="F10" i="4"/>
  <c r="B10" i="4"/>
  <c r="F9" i="4"/>
  <c r="B9" i="4"/>
  <c r="F8" i="4"/>
  <c r="B8" i="4"/>
  <c r="B7" i="4"/>
  <c r="F7" i="4" s="1"/>
  <c r="F6" i="4"/>
  <c r="B6" i="4"/>
  <c r="H7" i="3"/>
  <c r="I7" i="3" s="1"/>
  <c r="J7" i="3" s="1"/>
  <c r="H8" i="3"/>
  <c r="H9" i="3"/>
  <c r="H10" i="3"/>
  <c r="H11" i="3"/>
  <c r="H12" i="3"/>
  <c r="H13" i="3"/>
  <c r="H14" i="3"/>
  <c r="H15" i="3"/>
  <c r="H6" i="3"/>
  <c r="B15" i="3"/>
  <c r="F15" i="3" s="1"/>
  <c r="B14" i="3"/>
  <c r="F14" i="3" s="1"/>
  <c r="F13" i="3"/>
  <c r="B13" i="3"/>
  <c r="F12" i="3"/>
  <c r="B12" i="3"/>
  <c r="B11" i="3"/>
  <c r="F11" i="3" s="1"/>
  <c r="B10" i="3"/>
  <c r="F10" i="3" s="1"/>
  <c r="F9" i="3"/>
  <c r="B9" i="3"/>
  <c r="B8" i="3"/>
  <c r="F8" i="3" s="1"/>
  <c r="B7" i="3"/>
  <c r="F7" i="3" s="1"/>
  <c r="B6" i="3"/>
  <c r="F6" i="3" s="1"/>
  <c r="H9" i="2"/>
  <c r="H10" i="2"/>
  <c r="H11" i="2"/>
  <c r="H12" i="2"/>
  <c r="H13" i="2"/>
  <c r="H14" i="2"/>
  <c r="H15" i="2"/>
  <c r="H8" i="2"/>
  <c r="H7" i="2"/>
  <c r="H6" i="2"/>
  <c r="F15" i="2"/>
  <c r="B15" i="2"/>
  <c r="B14" i="2"/>
  <c r="F14" i="2" s="1"/>
  <c r="B13" i="2"/>
  <c r="F13" i="2" s="1"/>
  <c r="B12" i="2"/>
  <c r="F12" i="2" s="1"/>
  <c r="B11" i="2"/>
  <c r="F11" i="2" s="1"/>
  <c r="F10" i="2"/>
  <c r="B10" i="2"/>
  <c r="B9" i="2"/>
  <c r="F9" i="2" s="1"/>
  <c r="F8" i="2"/>
  <c r="B8" i="2"/>
  <c r="F7" i="2"/>
  <c r="B7" i="2"/>
  <c r="F6" i="2"/>
  <c r="B6" i="2"/>
  <c r="H7" i="1"/>
  <c r="I7" i="1" s="1"/>
  <c r="H8" i="1"/>
  <c r="H9" i="1"/>
  <c r="H10" i="1"/>
  <c r="H11" i="1"/>
  <c r="H12" i="1"/>
  <c r="H13" i="1"/>
  <c r="H14" i="1"/>
  <c r="H15" i="1"/>
  <c r="H6" i="1"/>
  <c r="F7" i="1"/>
  <c r="F8" i="1"/>
  <c r="F9" i="1"/>
  <c r="F10" i="1"/>
  <c r="F11" i="1"/>
  <c r="F12" i="1"/>
  <c r="F13" i="1"/>
  <c r="F14" i="1"/>
  <c r="F15" i="1"/>
  <c r="F6" i="1"/>
  <c r="I8" i="6" l="1"/>
  <c r="J8" i="6" s="1"/>
  <c r="I8" i="5"/>
  <c r="J8" i="5" s="1"/>
  <c r="J7" i="4"/>
  <c r="I7" i="4"/>
  <c r="I8" i="3"/>
  <c r="J8" i="3" s="1"/>
  <c r="I7" i="2"/>
  <c r="J7" i="2" s="1"/>
  <c r="J7" i="1"/>
  <c r="I8" i="1" s="1"/>
  <c r="B11" i="1"/>
  <c r="B6" i="1"/>
  <c r="B7" i="1"/>
  <c r="B8" i="1"/>
  <c r="B9" i="1"/>
  <c r="B10" i="1"/>
  <c r="B12" i="1"/>
  <c r="B13" i="1"/>
  <c r="B14" i="1"/>
  <c r="B15" i="1"/>
  <c r="I9" i="6" l="1"/>
  <c r="J9" i="6" s="1"/>
  <c r="I9" i="5"/>
  <c r="J9" i="5" s="1"/>
  <c r="I8" i="4"/>
  <c r="J8" i="4" s="1"/>
  <c r="I9" i="3"/>
  <c r="J9" i="3" s="1"/>
  <c r="I8" i="2"/>
  <c r="J8" i="2" s="1"/>
  <c r="J8" i="1"/>
  <c r="I10" i="6" l="1"/>
  <c r="J10" i="6" s="1"/>
  <c r="I10" i="5"/>
  <c r="J10" i="5" s="1"/>
  <c r="I9" i="4"/>
  <c r="J9" i="4" s="1"/>
  <c r="I10" i="3"/>
  <c r="J10" i="3" s="1"/>
  <c r="I9" i="2"/>
  <c r="J9" i="2" s="1"/>
  <c r="I9" i="1"/>
  <c r="J9" i="1" s="1"/>
  <c r="I11" i="6" l="1"/>
  <c r="J11" i="6" s="1"/>
  <c r="I11" i="5"/>
  <c r="J11" i="5" s="1"/>
  <c r="I10" i="4"/>
  <c r="J10" i="4" s="1"/>
  <c r="I11" i="3"/>
  <c r="J11" i="3" s="1"/>
  <c r="I10" i="2"/>
  <c r="J10" i="2" s="1"/>
  <c r="I10" i="1"/>
  <c r="J10" i="1" s="1"/>
  <c r="I12" i="6" l="1"/>
  <c r="J12" i="6" s="1"/>
  <c r="I12" i="5"/>
  <c r="J12" i="5" s="1"/>
  <c r="I11" i="4"/>
  <c r="J11" i="4" s="1"/>
  <c r="I12" i="3"/>
  <c r="J12" i="3" s="1"/>
  <c r="I11" i="2"/>
  <c r="J11" i="2" s="1"/>
  <c r="I11" i="1"/>
  <c r="J11" i="1" s="1"/>
  <c r="I13" i="6" l="1"/>
  <c r="J13" i="6" s="1"/>
  <c r="I13" i="5"/>
  <c r="J13" i="5" s="1"/>
  <c r="I12" i="4"/>
  <c r="J12" i="4" s="1"/>
  <c r="I13" i="3"/>
  <c r="J13" i="3" s="1"/>
  <c r="I12" i="2"/>
  <c r="J12" i="2" s="1"/>
  <c r="I12" i="1"/>
  <c r="J12" i="1" s="1"/>
  <c r="I14" i="6" l="1"/>
  <c r="J14" i="6" s="1"/>
  <c r="I14" i="5"/>
  <c r="J14" i="5" s="1"/>
  <c r="I13" i="4"/>
  <c r="J13" i="4" s="1"/>
  <c r="I14" i="3"/>
  <c r="J14" i="3" s="1"/>
  <c r="I13" i="2"/>
  <c r="J13" i="2" s="1"/>
  <c r="I13" i="1"/>
  <c r="J13" i="1" s="1"/>
  <c r="I15" i="6" l="1"/>
  <c r="J15" i="6" s="1"/>
  <c r="I15" i="5"/>
  <c r="J15" i="5" s="1"/>
  <c r="J14" i="4"/>
  <c r="I14" i="4"/>
  <c r="I15" i="3"/>
  <c r="J15" i="3"/>
  <c r="I14" i="2"/>
  <c r="J14" i="2" s="1"/>
  <c r="I14" i="1"/>
  <c r="J14" i="1" s="1"/>
  <c r="I16" i="6" l="1"/>
  <c r="J16" i="6" s="1"/>
  <c r="I16" i="5"/>
  <c r="J16" i="5" s="1"/>
  <c r="I15" i="4"/>
  <c r="J15" i="4" s="1"/>
  <c r="I15" i="2"/>
  <c r="J15" i="2" s="1"/>
  <c r="I15" i="1"/>
  <c r="J15" i="1" s="1"/>
</calcChain>
</file>

<file path=xl/sharedStrings.xml><?xml version="1.0" encoding="utf-8"?>
<sst xmlns="http://schemas.openxmlformats.org/spreadsheetml/2006/main" count="62" uniqueCount="12">
  <si>
    <t>BOY MVA</t>
  </si>
  <si>
    <t>Assumption</t>
  </si>
  <si>
    <t>Actual Return</t>
  </si>
  <si>
    <t>Investment Gain/Loss.</t>
  </si>
  <si>
    <t>Net CF</t>
  </si>
  <si>
    <t>Hypothetical Reserve Contribution</t>
  </si>
  <si>
    <t>Amount of Gain credited to the Reserve:</t>
  </si>
  <si>
    <t>Amounts shown in 000's</t>
  </si>
  <si>
    <t xml:space="preserve">Interest </t>
  </si>
  <si>
    <t>EOY Reserve Balance</t>
  </si>
  <si>
    <t>x% return above the assumption:</t>
  </si>
  <si>
    <t>x% investment return threshold: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</si>
</sst>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9" fontId="1" fillId="2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0CDC-403B-43C9-86F1-2B360601EA9F}">
  <dimension ref="A1:J15"/>
  <sheetViews>
    <sheetView tabSelected="1" workbookViewId="0">
      <selection activeCell="H4" sqref="H4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8" width="13.1640625" customWidth="1"/>
    <col min="9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5" spans="1:10" ht="51" x14ac:dyDescent="0.2">
      <c r="B5" s="1" t="s">
        <v>0</v>
      </c>
      <c r="C5" s="1" t="s">
        <v>4</v>
      </c>
      <c r="D5" s="1" t="s">
        <v>1</v>
      </c>
      <c r="E5" s="1" t="s">
        <v>2</v>
      </c>
      <c r="F5" s="1" t="s">
        <v>3</v>
      </c>
      <c r="H5" s="1" t="s">
        <v>5</v>
      </c>
      <c r="I5" s="1" t="s">
        <v>8</v>
      </c>
      <c r="J5" s="1" t="s">
        <v>9</v>
      </c>
    </row>
    <row r="6" spans="1:10" x14ac:dyDescent="0.2">
      <c r="A6">
        <v>2015</v>
      </c>
      <c r="B6" s="2">
        <f>23739487+25046692</f>
        <v>48786179</v>
      </c>
      <c r="C6" s="4">
        <v>-1887360</v>
      </c>
      <c r="D6" s="3">
        <v>7.7499999999999999E-2</v>
      </c>
      <c r="E6" s="3">
        <v>1.14E-2</v>
      </c>
      <c r="F6" s="4">
        <f>(B6*(E6-D6))+(C6*((E6-D6)/2))</f>
        <v>-3162389.1838999996</v>
      </c>
      <c r="H6" s="4">
        <f>MAX(($H$3*F6),0)</f>
        <v>0</v>
      </c>
      <c r="I6" s="4">
        <v>0</v>
      </c>
      <c r="J6" s="4">
        <v>0</v>
      </c>
    </row>
    <row r="7" spans="1:10" x14ac:dyDescent="0.2">
      <c r="A7">
        <v>2016</v>
      </c>
      <c r="B7" s="2">
        <f>23176451+24308553</f>
        <v>47485004</v>
      </c>
      <c r="C7" s="4">
        <v>-1692706</v>
      </c>
      <c r="D7" s="3">
        <v>7.4999999999999997E-2</v>
      </c>
      <c r="E7" s="3">
        <v>8.0199999999999994E-2</v>
      </c>
      <c r="F7" s="4">
        <f t="shared" ref="F7:F15" si="0">(B7*(E7-D7))+(C7*((E7-D7)/2))</f>
        <v>242520.98519999982</v>
      </c>
      <c r="H7" s="4">
        <f t="shared" ref="H7:H15" si="1">MAX(($H$3*F7),0)</f>
        <v>12126.049259999993</v>
      </c>
      <c r="I7" s="4">
        <f>(J6*E7)+(H7*E7)</f>
        <v>972.50915065199933</v>
      </c>
      <c r="J7" s="4">
        <f>J6+H7+I7</f>
        <v>13098.558410651993</v>
      </c>
    </row>
    <row r="8" spans="1:10" x14ac:dyDescent="0.2">
      <c r="A8">
        <v>2017</v>
      </c>
      <c r="B8" s="2">
        <f>24366420+25225451</f>
        <v>49591871</v>
      </c>
      <c r="C8" s="4">
        <v>-1953494</v>
      </c>
      <c r="D8" s="3">
        <v>7.4999999999999997E-2</v>
      </c>
      <c r="E8" s="3">
        <v>0.1769</v>
      </c>
      <c r="F8" s="4">
        <f t="shared" si="0"/>
        <v>4953881.1356000006</v>
      </c>
      <c r="H8" s="4">
        <f t="shared" si="1"/>
        <v>247694.05678000004</v>
      </c>
      <c r="I8" s="4">
        <f t="shared" ref="I8:I15" si="2">(J7*E8)+(H8*E8)</f>
        <v>46134.213627226345</v>
      </c>
      <c r="J8" s="4">
        <f t="shared" ref="J8:J15" si="3">J7+H8+I8</f>
        <v>306926.82881787838</v>
      </c>
    </row>
    <row r="9" spans="1:10" x14ac:dyDescent="0.2">
      <c r="A9">
        <v>2018</v>
      </c>
      <c r="B9" s="2">
        <f>27735916+28597562</f>
        <v>56333478</v>
      </c>
      <c r="C9" s="4">
        <v>-1903339</v>
      </c>
      <c r="D9" s="3">
        <v>7.3499999999999996E-2</v>
      </c>
      <c r="E9" s="3">
        <v>-1.7299999999999999E-2</v>
      </c>
      <c r="F9" s="4">
        <f t="shared" si="0"/>
        <v>-5028668.2117999997</v>
      </c>
      <c r="H9" s="4">
        <f t="shared" si="1"/>
        <v>0</v>
      </c>
      <c r="I9" s="4">
        <f t="shared" si="2"/>
        <v>-5309.8341385492959</v>
      </c>
      <c r="J9" s="4">
        <f t="shared" si="3"/>
        <v>301616.9946793291</v>
      </c>
    </row>
    <row r="10" spans="1:10" x14ac:dyDescent="0.2">
      <c r="A10">
        <v>2019</v>
      </c>
      <c r="B10" s="2">
        <f>26384598+27090335</f>
        <v>53474933</v>
      </c>
      <c r="C10" s="4">
        <v>-1849731</v>
      </c>
      <c r="D10" s="3">
        <v>7.2499999999999995E-2</v>
      </c>
      <c r="E10" s="3">
        <v>0.1671</v>
      </c>
      <c r="F10" s="4">
        <f t="shared" si="0"/>
        <v>4971236.3854999999</v>
      </c>
      <c r="H10" s="4">
        <f t="shared" si="1"/>
        <v>248561.81927500002</v>
      </c>
      <c r="I10" s="4">
        <f t="shared" si="2"/>
        <v>91934.879811768391</v>
      </c>
      <c r="J10" s="4">
        <f t="shared" si="3"/>
        <v>642113.69376609754</v>
      </c>
    </row>
    <row r="11" spans="1:10" x14ac:dyDescent="0.2">
      <c r="A11">
        <v>2020</v>
      </c>
      <c r="B11" s="2">
        <f>60471997</f>
        <v>60471997</v>
      </c>
      <c r="C11" s="4">
        <v>-1814576</v>
      </c>
      <c r="D11" s="3">
        <v>7.1499999999999994E-2</v>
      </c>
      <c r="E11" s="3">
        <v>0.12529999999999999</v>
      </c>
      <c r="F11" s="4">
        <f t="shared" si="0"/>
        <v>3204581.3442000002</v>
      </c>
      <c r="H11" s="4">
        <f t="shared" si="1"/>
        <v>160229.06721000001</v>
      </c>
      <c r="I11" s="4">
        <f t="shared" si="2"/>
        <v>100533.54795030502</v>
      </c>
      <c r="J11" s="4">
        <f t="shared" si="3"/>
        <v>902876.30892640259</v>
      </c>
    </row>
    <row r="12" spans="1:10" x14ac:dyDescent="0.2">
      <c r="A12">
        <v>2021</v>
      </c>
      <c r="B12" s="2">
        <f>32611969+33473661</f>
        <v>66085630</v>
      </c>
      <c r="C12" s="4">
        <v>-1644599</v>
      </c>
      <c r="D12" s="3">
        <v>7.0000000000000007E-2</v>
      </c>
      <c r="E12" s="3">
        <v>0.2054</v>
      </c>
      <c r="F12" s="4">
        <f t="shared" si="0"/>
        <v>8836654.9496999998</v>
      </c>
      <c r="H12" s="4">
        <f t="shared" si="1"/>
        <v>441832.747485</v>
      </c>
      <c r="I12" s="4">
        <f t="shared" si="2"/>
        <v>276203.24018690211</v>
      </c>
      <c r="J12" s="4">
        <f t="shared" si="3"/>
        <v>1620912.2965983045</v>
      </c>
    </row>
    <row r="13" spans="1:10" x14ac:dyDescent="0.2">
      <c r="A13">
        <v>2022</v>
      </c>
      <c r="B13" s="2">
        <f>38297344+39522186</f>
        <v>77819530</v>
      </c>
      <c r="C13" s="4">
        <v>-1265262</v>
      </c>
      <c r="D13" s="3">
        <v>7.0000000000000007E-2</v>
      </c>
      <c r="E13" s="3">
        <v>-0.108</v>
      </c>
      <c r="F13" s="4">
        <f t="shared" si="0"/>
        <v>-13739268.022</v>
      </c>
      <c r="H13" s="4">
        <f t="shared" si="1"/>
        <v>0</v>
      </c>
      <c r="I13" s="4">
        <f t="shared" si="2"/>
        <v>-175058.52803261689</v>
      </c>
      <c r="J13" s="4">
        <f t="shared" si="3"/>
        <v>1445853.7685656876</v>
      </c>
    </row>
    <row r="14" spans="1:10" x14ac:dyDescent="0.2">
      <c r="A14">
        <v>2023</v>
      </c>
      <c r="B14" s="2">
        <f>33346387+34712145</f>
        <v>68058532</v>
      </c>
      <c r="C14" s="4">
        <v>-1436641</v>
      </c>
      <c r="D14" s="3">
        <v>7.0000000000000007E-2</v>
      </c>
      <c r="E14" s="3">
        <v>0.1142</v>
      </c>
      <c r="F14" s="4">
        <f t="shared" si="0"/>
        <v>2976437.3482999993</v>
      </c>
      <c r="H14" s="4">
        <f t="shared" si="1"/>
        <v>148821.86741499996</v>
      </c>
      <c r="I14" s="4">
        <f t="shared" si="2"/>
        <v>182111.95762899451</v>
      </c>
      <c r="J14" s="4">
        <f t="shared" si="3"/>
        <v>1776787.5936096821</v>
      </c>
    </row>
    <row r="15" spans="1:10" x14ac:dyDescent="0.2">
      <c r="A15">
        <v>2024</v>
      </c>
      <c r="B15" s="2">
        <f>36244038+38228453</f>
        <v>74472491</v>
      </c>
      <c r="C15" s="4">
        <v>-1053180</v>
      </c>
      <c r="D15" s="3">
        <v>7.0000000000000007E-2</v>
      </c>
      <c r="E15" s="3">
        <v>9.5699999999999993E-2</v>
      </c>
      <c r="F15" s="4">
        <f t="shared" si="0"/>
        <v>1900409.6556999991</v>
      </c>
      <c r="H15" s="4">
        <f t="shared" si="1"/>
        <v>95020.482784999956</v>
      </c>
      <c r="I15" s="4">
        <f t="shared" si="2"/>
        <v>179132.03291097106</v>
      </c>
      <c r="J15" s="4">
        <f t="shared" si="3"/>
        <v>2050940.109305653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F5D2-7DBD-4235-B181-02161EE51587}">
  <dimension ref="A1:J16"/>
  <sheetViews>
    <sheetView workbookViewId="0">
      <selection activeCell="H5" sqref="H5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8" width="13" customWidth="1"/>
    <col min="9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4" spans="1:10" x14ac:dyDescent="0.2">
      <c r="G4" s="5" t="s">
        <v>10</v>
      </c>
      <c r="H4" s="7">
        <v>0.03</v>
      </c>
    </row>
    <row r="5" spans="1:10" x14ac:dyDescent="0.2">
      <c r="G5" s="5"/>
    </row>
    <row r="6" spans="1:10" ht="51" x14ac:dyDescent="0.2">
      <c r="B6" s="1" t="s">
        <v>0</v>
      </c>
      <c r="C6" s="1" t="s">
        <v>4</v>
      </c>
      <c r="D6" s="1" t="s">
        <v>1</v>
      </c>
      <c r="E6" s="1" t="s">
        <v>2</v>
      </c>
      <c r="F6" s="1" t="s">
        <v>3</v>
      </c>
      <c r="H6" s="1" t="s">
        <v>5</v>
      </c>
      <c r="I6" s="1" t="s">
        <v>8</v>
      </c>
      <c r="J6" s="1" t="s">
        <v>9</v>
      </c>
    </row>
    <row r="7" spans="1:10" x14ac:dyDescent="0.2">
      <c r="A7">
        <v>2015</v>
      </c>
      <c r="B7" s="2">
        <f>23739487+25046692</f>
        <v>48786179</v>
      </c>
      <c r="C7" s="4">
        <v>-1887360</v>
      </c>
      <c r="D7" s="3">
        <v>7.7499999999999999E-2</v>
      </c>
      <c r="E7" s="3">
        <v>1.14E-2</v>
      </c>
      <c r="F7" s="4">
        <f>(B7*(E7-D7))+(C7*((E7-D7)/2))</f>
        <v>-3162389.1838999996</v>
      </c>
      <c r="H7" s="4">
        <f>IF(((E7-D7)&lt;$H$4),0,$H$3*F7)</f>
        <v>0</v>
      </c>
      <c r="I7" s="4">
        <v>0</v>
      </c>
      <c r="J7" s="4">
        <v>0</v>
      </c>
    </row>
    <row r="8" spans="1:10" x14ac:dyDescent="0.2">
      <c r="A8">
        <v>2016</v>
      </c>
      <c r="B8" s="2">
        <f>23176451+24308553</f>
        <v>47485004</v>
      </c>
      <c r="C8" s="4">
        <v>-1692706</v>
      </c>
      <c r="D8" s="3">
        <v>7.4999999999999997E-2</v>
      </c>
      <c r="E8" s="3">
        <v>8.0199999999999994E-2</v>
      </c>
      <c r="F8" s="4">
        <f t="shared" ref="F8:F16" si="0">(B8*(E8-D8))+(C8*((E8-D8)/2))</f>
        <v>242520.98519999982</v>
      </c>
      <c r="H8" s="4">
        <f t="shared" ref="H8:H16" si="1">IF(((E8-D8)&lt;$H$4),0,$H$3*F8)</f>
        <v>0</v>
      </c>
      <c r="I8" s="4">
        <f>(J7*E8)+(H8*E8)</f>
        <v>0</v>
      </c>
      <c r="J8" s="4">
        <f>J7+H8+I8</f>
        <v>0</v>
      </c>
    </row>
    <row r="9" spans="1:10" x14ac:dyDescent="0.2">
      <c r="A9">
        <v>2017</v>
      </c>
      <c r="B9" s="2">
        <f>24366420+25225451</f>
        <v>49591871</v>
      </c>
      <c r="C9" s="4">
        <v>-1953494</v>
      </c>
      <c r="D9" s="3">
        <v>7.4999999999999997E-2</v>
      </c>
      <c r="E9" s="3">
        <v>0.1769</v>
      </c>
      <c r="F9" s="4">
        <f t="shared" si="0"/>
        <v>4953881.1356000006</v>
      </c>
      <c r="H9" s="4">
        <f t="shared" si="1"/>
        <v>247694.05678000004</v>
      </c>
      <c r="I9" s="4">
        <f t="shared" ref="I9:I16" si="2">(J8*E9)+(H9*E9)</f>
        <v>43817.078644382011</v>
      </c>
      <c r="J9" s="4">
        <f t="shared" ref="J9:J16" si="3">J8+H9+I9</f>
        <v>291511.13542438205</v>
      </c>
    </row>
    <row r="10" spans="1:10" x14ac:dyDescent="0.2">
      <c r="A10">
        <v>2018</v>
      </c>
      <c r="B10" s="2">
        <f>27735916+28597562</f>
        <v>56333478</v>
      </c>
      <c r="C10" s="4">
        <v>-1903339</v>
      </c>
      <c r="D10" s="3">
        <v>7.3499999999999996E-2</v>
      </c>
      <c r="E10" s="3">
        <v>-1.7299999999999999E-2</v>
      </c>
      <c r="F10" s="4">
        <f t="shared" si="0"/>
        <v>-5028668.2117999997</v>
      </c>
      <c r="H10" s="4">
        <f t="shared" si="1"/>
        <v>0</v>
      </c>
      <c r="I10" s="4">
        <f t="shared" si="2"/>
        <v>-5043.142642841809</v>
      </c>
      <c r="J10" s="4">
        <f t="shared" si="3"/>
        <v>286467.99278154026</v>
      </c>
    </row>
    <row r="11" spans="1:10" x14ac:dyDescent="0.2">
      <c r="A11">
        <v>2019</v>
      </c>
      <c r="B11" s="2">
        <f>26384598+27090335</f>
        <v>53474933</v>
      </c>
      <c r="C11" s="4">
        <v>-1849731</v>
      </c>
      <c r="D11" s="3">
        <v>7.2499999999999995E-2</v>
      </c>
      <c r="E11" s="3">
        <v>0.1671</v>
      </c>
      <c r="F11" s="4">
        <f t="shared" si="0"/>
        <v>4971236.3854999999</v>
      </c>
      <c r="H11" s="4">
        <f t="shared" si="1"/>
        <v>248561.81927500002</v>
      </c>
      <c r="I11" s="4">
        <f t="shared" si="2"/>
        <v>89403.481594647878</v>
      </c>
      <c r="J11" s="4">
        <f t="shared" si="3"/>
        <v>624433.29365118814</v>
      </c>
    </row>
    <row r="12" spans="1:10" x14ac:dyDescent="0.2">
      <c r="A12">
        <v>2020</v>
      </c>
      <c r="B12" s="2">
        <f>60471997</f>
        <v>60471997</v>
      </c>
      <c r="C12" s="4">
        <v>-1814576</v>
      </c>
      <c r="D12" s="3">
        <v>7.1499999999999994E-2</v>
      </c>
      <c r="E12" s="3">
        <v>0.12529999999999999</v>
      </c>
      <c r="F12" s="4">
        <f t="shared" si="0"/>
        <v>3204581.3442000002</v>
      </c>
      <c r="H12" s="4">
        <f t="shared" si="1"/>
        <v>160229.06721000001</v>
      </c>
      <c r="I12" s="4">
        <f t="shared" si="2"/>
        <v>98318.193815906881</v>
      </c>
      <c r="J12" s="4">
        <f t="shared" si="3"/>
        <v>882980.55467709503</v>
      </c>
    </row>
    <row r="13" spans="1:10" x14ac:dyDescent="0.2">
      <c r="A13">
        <v>2021</v>
      </c>
      <c r="B13" s="2">
        <f>32611969+33473661</f>
        <v>66085630</v>
      </c>
      <c r="C13" s="4">
        <v>-1644599</v>
      </c>
      <c r="D13" s="3">
        <v>7.0000000000000007E-2</v>
      </c>
      <c r="E13" s="3">
        <v>0.2054</v>
      </c>
      <c r="F13" s="4">
        <f t="shared" si="0"/>
        <v>8836654.9496999998</v>
      </c>
      <c r="H13" s="4">
        <f t="shared" si="1"/>
        <v>441832.747485</v>
      </c>
      <c r="I13" s="4">
        <f t="shared" si="2"/>
        <v>272116.65226409433</v>
      </c>
      <c r="J13" s="4">
        <f t="shared" si="3"/>
        <v>1596929.9544261894</v>
      </c>
    </row>
    <row r="14" spans="1:10" x14ac:dyDescent="0.2">
      <c r="A14">
        <v>2022</v>
      </c>
      <c r="B14" s="2">
        <f>38297344+39522186</f>
        <v>77819530</v>
      </c>
      <c r="C14" s="4">
        <v>-1265262</v>
      </c>
      <c r="D14" s="3">
        <v>7.0000000000000007E-2</v>
      </c>
      <c r="E14" s="3">
        <v>-0.108</v>
      </c>
      <c r="F14" s="4">
        <f t="shared" si="0"/>
        <v>-13739268.022</v>
      </c>
      <c r="H14" s="4">
        <f t="shared" si="1"/>
        <v>0</v>
      </c>
      <c r="I14" s="4">
        <f t="shared" si="2"/>
        <v>-172468.43507802844</v>
      </c>
      <c r="J14" s="4">
        <f t="shared" si="3"/>
        <v>1424461.5193481611</v>
      </c>
    </row>
    <row r="15" spans="1:10" x14ac:dyDescent="0.2">
      <c r="A15">
        <v>2023</v>
      </c>
      <c r="B15" s="2">
        <f>33346387+34712145</f>
        <v>68058532</v>
      </c>
      <c r="C15" s="4">
        <v>-1436641</v>
      </c>
      <c r="D15" s="3">
        <v>7.0000000000000007E-2</v>
      </c>
      <c r="E15" s="3">
        <v>0.1142</v>
      </c>
      <c r="F15" s="4">
        <f t="shared" si="0"/>
        <v>2976437.3482999993</v>
      </c>
      <c r="H15" s="4">
        <f t="shared" si="1"/>
        <v>148821.86741499996</v>
      </c>
      <c r="I15" s="4">
        <f t="shared" si="2"/>
        <v>179668.962768353</v>
      </c>
      <c r="J15" s="4">
        <f t="shared" si="3"/>
        <v>1752952.3495315141</v>
      </c>
    </row>
    <row r="16" spans="1:10" x14ac:dyDescent="0.2">
      <c r="A16">
        <v>2024</v>
      </c>
      <c r="B16" s="2">
        <f>36244038+38228453</f>
        <v>74472491</v>
      </c>
      <c r="C16" s="4">
        <v>-1053180</v>
      </c>
      <c r="D16" s="3">
        <v>7.0000000000000007E-2</v>
      </c>
      <c r="E16" s="3">
        <v>9.5699999999999993E-2</v>
      </c>
      <c r="F16" s="4">
        <f t="shared" si="0"/>
        <v>1900409.6556999991</v>
      </c>
      <c r="H16" s="4">
        <f t="shared" si="1"/>
        <v>0</v>
      </c>
      <c r="I16" s="4">
        <f t="shared" si="2"/>
        <v>167757.53985016589</v>
      </c>
      <c r="J16" s="4">
        <f t="shared" si="3"/>
        <v>1920709.8893816799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C3EF-2A07-45EF-B1D5-6E07A1943700}">
  <dimension ref="A1:J16"/>
  <sheetViews>
    <sheetView workbookViewId="0">
      <selection activeCell="H4" sqref="H4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8" width="13.6640625" customWidth="1"/>
    <col min="9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4" spans="1:10" x14ac:dyDescent="0.2">
      <c r="G4" s="5" t="s">
        <v>11</v>
      </c>
      <c r="H4" s="7">
        <v>0.15</v>
      </c>
    </row>
    <row r="6" spans="1:10" ht="51" x14ac:dyDescent="0.2">
      <c r="B6" s="1" t="s">
        <v>0</v>
      </c>
      <c r="C6" s="1" t="s">
        <v>4</v>
      </c>
      <c r="D6" s="1" t="s">
        <v>1</v>
      </c>
      <c r="E6" s="1" t="s">
        <v>2</v>
      </c>
      <c r="F6" s="1" t="s">
        <v>3</v>
      </c>
      <c r="H6" s="1" t="s">
        <v>5</v>
      </c>
      <c r="I6" s="1" t="s">
        <v>8</v>
      </c>
      <c r="J6" s="1" t="s">
        <v>9</v>
      </c>
    </row>
    <row r="7" spans="1:10" x14ac:dyDescent="0.2">
      <c r="A7">
        <v>2015</v>
      </c>
      <c r="B7" s="2">
        <f>23739487+25046692</f>
        <v>48786179</v>
      </c>
      <c r="C7" s="4">
        <v>-1887360</v>
      </c>
      <c r="D7" s="3">
        <v>7.7499999999999999E-2</v>
      </c>
      <c r="E7" s="3">
        <v>1.14E-2</v>
      </c>
      <c r="F7" s="4">
        <f>(B7*(E7-D7))+(C7*((E7-D7)/2))</f>
        <v>-3162389.1838999996</v>
      </c>
      <c r="H7" s="4">
        <f>IF(E7&lt;$H$4,0,$H$3*F7)</f>
        <v>0</v>
      </c>
      <c r="I7" s="4">
        <v>0</v>
      </c>
      <c r="J7" s="4">
        <v>0</v>
      </c>
    </row>
    <row r="8" spans="1:10" x14ac:dyDescent="0.2">
      <c r="A8">
        <v>2016</v>
      </c>
      <c r="B8" s="2">
        <f>23176451+24308553</f>
        <v>47485004</v>
      </c>
      <c r="C8" s="4">
        <v>-1692706</v>
      </c>
      <c r="D8" s="3">
        <v>7.4999999999999997E-2</v>
      </c>
      <c r="E8" s="3">
        <v>8.0199999999999994E-2</v>
      </c>
      <c r="F8" s="4">
        <f t="shared" ref="F8:F16" si="0">(B8*(E8-D8))+(C8*((E8-D8)/2))</f>
        <v>242520.98519999982</v>
      </c>
      <c r="H8" s="4">
        <f t="shared" ref="H8:H16" si="1">IF(E8&lt;$H$4,0,$H$3*F8)</f>
        <v>0</v>
      </c>
      <c r="I8" s="4">
        <f>(J7*E8)+(H8*E8)</f>
        <v>0</v>
      </c>
      <c r="J8" s="4">
        <f>J7+H8+I8</f>
        <v>0</v>
      </c>
    </row>
    <row r="9" spans="1:10" x14ac:dyDescent="0.2">
      <c r="A9">
        <v>2017</v>
      </c>
      <c r="B9" s="2">
        <f>24366420+25225451</f>
        <v>49591871</v>
      </c>
      <c r="C9" s="4">
        <v>-1953494</v>
      </c>
      <c r="D9" s="3">
        <v>7.4999999999999997E-2</v>
      </c>
      <c r="E9" s="3">
        <v>0.1769</v>
      </c>
      <c r="F9" s="4">
        <f t="shared" si="0"/>
        <v>4953881.1356000006</v>
      </c>
      <c r="H9" s="4">
        <f t="shared" si="1"/>
        <v>247694.05678000004</v>
      </c>
      <c r="I9" s="4">
        <f t="shared" ref="I9:I16" si="2">(J8*E9)+(H9*E9)</f>
        <v>43817.078644382011</v>
      </c>
      <c r="J9" s="4">
        <f t="shared" ref="J9:J16" si="3">J8+H9+I9</f>
        <v>291511.13542438205</v>
      </c>
    </row>
    <row r="10" spans="1:10" x14ac:dyDescent="0.2">
      <c r="A10">
        <v>2018</v>
      </c>
      <c r="B10" s="2">
        <f>27735916+28597562</f>
        <v>56333478</v>
      </c>
      <c r="C10" s="4">
        <v>-1903339</v>
      </c>
      <c r="D10" s="3">
        <v>7.3499999999999996E-2</v>
      </c>
      <c r="E10" s="3">
        <v>-1.7299999999999999E-2</v>
      </c>
      <c r="F10" s="4">
        <f t="shared" si="0"/>
        <v>-5028668.2117999997</v>
      </c>
      <c r="H10" s="4">
        <f t="shared" si="1"/>
        <v>0</v>
      </c>
      <c r="I10" s="4">
        <f t="shared" si="2"/>
        <v>-5043.142642841809</v>
      </c>
      <c r="J10" s="4">
        <f t="shared" si="3"/>
        <v>286467.99278154026</v>
      </c>
    </row>
    <row r="11" spans="1:10" x14ac:dyDescent="0.2">
      <c r="A11">
        <v>2019</v>
      </c>
      <c r="B11" s="2">
        <f>26384598+27090335</f>
        <v>53474933</v>
      </c>
      <c r="C11" s="4">
        <v>-1849731</v>
      </c>
      <c r="D11" s="3">
        <v>7.2499999999999995E-2</v>
      </c>
      <c r="E11" s="3">
        <v>0.1671</v>
      </c>
      <c r="F11" s="4">
        <f t="shared" si="0"/>
        <v>4971236.3854999999</v>
      </c>
      <c r="H11" s="4">
        <f t="shared" si="1"/>
        <v>248561.81927500002</v>
      </c>
      <c r="I11" s="4">
        <f t="shared" si="2"/>
        <v>89403.481594647878</v>
      </c>
      <c r="J11" s="4">
        <f t="shared" si="3"/>
        <v>624433.29365118814</v>
      </c>
    </row>
    <row r="12" spans="1:10" x14ac:dyDescent="0.2">
      <c r="A12">
        <v>2020</v>
      </c>
      <c r="B12" s="2">
        <f>60471997</f>
        <v>60471997</v>
      </c>
      <c r="C12" s="4">
        <v>-1814576</v>
      </c>
      <c r="D12" s="3">
        <v>7.1499999999999994E-2</v>
      </c>
      <c r="E12" s="3">
        <v>0.12529999999999999</v>
      </c>
      <c r="F12" s="4">
        <f t="shared" si="0"/>
        <v>3204581.3442000002</v>
      </c>
      <c r="H12" s="4">
        <f t="shared" si="1"/>
        <v>0</v>
      </c>
      <c r="I12" s="4">
        <f t="shared" si="2"/>
        <v>78241.491694493874</v>
      </c>
      <c r="J12" s="4">
        <f t="shared" si="3"/>
        <v>702674.78534568206</v>
      </c>
    </row>
    <row r="13" spans="1:10" x14ac:dyDescent="0.2">
      <c r="A13">
        <v>2021</v>
      </c>
      <c r="B13" s="2">
        <f>32611969+33473661</f>
        <v>66085630</v>
      </c>
      <c r="C13" s="4">
        <v>-1644599</v>
      </c>
      <c r="D13" s="3">
        <v>7.0000000000000007E-2</v>
      </c>
      <c r="E13" s="3">
        <v>0.2054</v>
      </c>
      <c r="F13" s="4">
        <f t="shared" si="0"/>
        <v>8836654.9496999998</v>
      </c>
      <c r="H13" s="4">
        <f t="shared" si="1"/>
        <v>441832.747485</v>
      </c>
      <c r="I13" s="4">
        <f t="shared" si="2"/>
        <v>235081.84724342206</v>
      </c>
      <c r="J13" s="4">
        <f t="shared" si="3"/>
        <v>1379589.3800741043</v>
      </c>
    </row>
    <row r="14" spans="1:10" x14ac:dyDescent="0.2">
      <c r="A14">
        <v>2022</v>
      </c>
      <c r="B14" s="2">
        <f>38297344+39522186</f>
        <v>77819530</v>
      </c>
      <c r="C14" s="4">
        <v>-1265262</v>
      </c>
      <c r="D14" s="3">
        <v>7.0000000000000007E-2</v>
      </c>
      <c r="E14" s="3">
        <v>-0.108</v>
      </c>
      <c r="F14" s="4">
        <f t="shared" si="0"/>
        <v>-13739268.022</v>
      </c>
      <c r="H14" s="4">
        <f t="shared" si="1"/>
        <v>0</v>
      </c>
      <c r="I14" s="4">
        <f t="shared" si="2"/>
        <v>-148995.65304800327</v>
      </c>
      <c r="J14" s="4">
        <f t="shared" si="3"/>
        <v>1230593.727026101</v>
      </c>
    </row>
    <row r="15" spans="1:10" x14ac:dyDescent="0.2">
      <c r="A15">
        <v>2023</v>
      </c>
      <c r="B15" s="2">
        <f>33346387+34712145</f>
        <v>68058532</v>
      </c>
      <c r="C15" s="4">
        <v>-1436641</v>
      </c>
      <c r="D15" s="3">
        <v>7.0000000000000007E-2</v>
      </c>
      <c r="E15" s="3">
        <v>0.1142</v>
      </c>
      <c r="F15" s="4">
        <f t="shared" si="0"/>
        <v>2976437.3482999993</v>
      </c>
      <c r="H15" s="4">
        <f t="shared" si="1"/>
        <v>0</v>
      </c>
      <c r="I15" s="4">
        <f t="shared" si="2"/>
        <v>140533.80362638072</v>
      </c>
      <c r="J15" s="4">
        <f t="shared" si="3"/>
        <v>1371127.5306524816</v>
      </c>
    </row>
    <row r="16" spans="1:10" x14ac:dyDescent="0.2">
      <c r="A16">
        <v>2024</v>
      </c>
      <c r="B16" s="2">
        <f>36244038+38228453</f>
        <v>74472491</v>
      </c>
      <c r="C16" s="4">
        <v>-1053180</v>
      </c>
      <c r="D16" s="3">
        <v>7.0000000000000007E-2</v>
      </c>
      <c r="E16" s="3">
        <v>9.5699999999999993E-2</v>
      </c>
      <c r="F16" s="4">
        <f t="shared" si="0"/>
        <v>1900409.6556999991</v>
      </c>
      <c r="H16" s="4">
        <f t="shared" si="1"/>
        <v>0</v>
      </c>
      <c r="I16" s="4">
        <f t="shared" si="2"/>
        <v>131216.90468344247</v>
      </c>
      <c r="J16" s="4">
        <f t="shared" si="3"/>
        <v>1502344.4353359242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6952-D74A-4C46-A3F5-8473029641AE}">
  <dimension ref="A1:J15"/>
  <sheetViews>
    <sheetView workbookViewId="0">
      <selection activeCell="H6" sqref="H6:H15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5" spans="1:10" ht="51" x14ac:dyDescent="0.2">
      <c r="B5" s="1" t="s">
        <v>0</v>
      </c>
      <c r="C5" s="1" t="s">
        <v>4</v>
      </c>
      <c r="D5" s="1" t="s">
        <v>1</v>
      </c>
      <c r="E5" s="1" t="s">
        <v>2</v>
      </c>
      <c r="F5" s="1" t="s">
        <v>3</v>
      </c>
      <c r="H5" s="1" t="s">
        <v>5</v>
      </c>
      <c r="I5" s="1" t="s">
        <v>8</v>
      </c>
      <c r="J5" s="1" t="s">
        <v>9</v>
      </c>
    </row>
    <row r="6" spans="1:10" x14ac:dyDescent="0.2">
      <c r="A6">
        <v>2015</v>
      </c>
      <c r="B6" s="2">
        <f>23739487+25046692</f>
        <v>48786179</v>
      </c>
      <c r="C6" s="4">
        <v>-1887360</v>
      </c>
      <c r="D6" s="3">
        <v>7.7499999999999999E-2</v>
      </c>
      <c r="E6" s="3">
        <v>1.14E-2</v>
      </c>
      <c r="F6" s="4">
        <f>(B6*(E6-D6))+(C6*((E6-D6)/2))</f>
        <v>-3162389.1838999996</v>
      </c>
      <c r="H6" s="4">
        <f>IF(E6&lt;0.09,0,$H$3*F6)</f>
        <v>0</v>
      </c>
      <c r="I6" s="4">
        <v>0</v>
      </c>
      <c r="J6" s="4">
        <v>0</v>
      </c>
    </row>
    <row r="7" spans="1:10" x14ac:dyDescent="0.2">
      <c r="A7">
        <v>2016</v>
      </c>
      <c r="B7" s="2">
        <f>23176451+24308553</f>
        <v>47485004</v>
      </c>
      <c r="C7" s="4">
        <v>-1692706</v>
      </c>
      <c r="D7" s="3">
        <v>7.4999999999999997E-2</v>
      </c>
      <c r="E7" s="3">
        <v>8.0199999999999994E-2</v>
      </c>
      <c r="F7" s="4">
        <f t="shared" ref="F7:F15" si="0">(B7*(E7-D7))+(C7*((E7-D7)/2))</f>
        <v>242520.98519999982</v>
      </c>
      <c r="H7" s="4">
        <f>IF(E7&lt;0.09,0,$H$3*F7)</f>
        <v>0</v>
      </c>
      <c r="I7" s="4">
        <f>(J6*E7)+(H7*E7)</f>
        <v>0</v>
      </c>
      <c r="J7" s="4">
        <f>J6+H7+I7</f>
        <v>0</v>
      </c>
    </row>
    <row r="8" spans="1:10" x14ac:dyDescent="0.2">
      <c r="A8">
        <v>2017</v>
      </c>
      <c r="B8" s="2">
        <f>24366420+25225451</f>
        <v>49591871</v>
      </c>
      <c r="C8" s="4">
        <v>-1953494</v>
      </c>
      <c r="D8" s="3">
        <v>7.4999999999999997E-2</v>
      </c>
      <c r="E8" s="3">
        <v>0.1769</v>
      </c>
      <c r="F8" s="4">
        <f t="shared" si="0"/>
        <v>4953881.1356000006</v>
      </c>
      <c r="H8" s="4">
        <f>IF(E8&lt;0.09,0,$H$3*F8)</f>
        <v>247694.05678000004</v>
      </c>
      <c r="I8" s="4">
        <f t="shared" ref="I8:I15" si="1">(J7*E8)+(H8*E8)</f>
        <v>43817.078644382011</v>
      </c>
      <c r="J8" s="4">
        <f t="shared" ref="J8:J15" si="2">J7+H8+I8</f>
        <v>291511.13542438205</v>
      </c>
    </row>
    <row r="9" spans="1:10" x14ac:dyDescent="0.2">
      <c r="A9">
        <v>2018</v>
      </c>
      <c r="B9" s="2">
        <f>27735916+28597562</f>
        <v>56333478</v>
      </c>
      <c r="C9" s="4">
        <v>-1903339</v>
      </c>
      <c r="D9" s="3">
        <v>7.3499999999999996E-2</v>
      </c>
      <c r="E9" s="3">
        <v>-1.7299999999999999E-2</v>
      </c>
      <c r="F9" s="4">
        <f t="shared" si="0"/>
        <v>-5028668.2117999997</v>
      </c>
      <c r="H9" s="4">
        <f t="shared" ref="H9:H15" si="3">IF(E9&lt;0.09,0,$H$3*F9)</f>
        <v>0</v>
      </c>
      <c r="I9" s="4">
        <f t="shared" si="1"/>
        <v>-5043.142642841809</v>
      </c>
      <c r="J9" s="4">
        <f t="shared" si="2"/>
        <v>286467.99278154026</v>
      </c>
    </row>
    <row r="10" spans="1:10" x14ac:dyDescent="0.2">
      <c r="A10">
        <v>2019</v>
      </c>
      <c r="B10" s="2">
        <f>26384598+27090335</f>
        <v>53474933</v>
      </c>
      <c r="C10" s="4">
        <v>-1849731</v>
      </c>
      <c r="D10" s="3">
        <v>7.2499999999999995E-2</v>
      </c>
      <c r="E10" s="3">
        <v>0.1671</v>
      </c>
      <c r="F10" s="4">
        <f t="shared" si="0"/>
        <v>4971236.3854999999</v>
      </c>
      <c r="H10" s="4">
        <f t="shared" si="3"/>
        <v>248561.81927500002</v>
      </c>
      <c r="I10" s="4">
        <f t="shared" si="1"/>
        <v>89403.481594647878</v>
      </c>
      <c r="J10" s="4">
        <f t="shared" si="2"/>
        <v>624433.29365118814</v>
      </c>
    </row>
    <row r="11" spans="1:10" x14ac:dyDescent="0.2">
      <c r="A11">
        <v>2020</v>
      </c>
      <c r="B11" s="2">
        <f>60471997</f>
        <v>60471997</v>
      </c>
      <c r="C11" s="4">
        <v>-1814576</v>
      </c>
      <c r="D11" s="3">
        <v>7.1499999999999994E-2</v>
      </c>
      <c r="E11" s="3">
        <v>0.12529999999999999</v>
      </c>
      <c r="F11" s="4">
        <f t="shared" si="0"/>
        <v>3204581.3442000002</v>
      </c>
      <c r="H11" s="4">
        <f t="shared" si="3"/>
        <v>160229.06721000001</v>
      </c>
      <c r="I11" s="4">
        <f t="shared" si="1"/>
        <v>98318.193815906881</v>
      </c>
      <c r="J11" s="4">
        <f t="shared" si="2"/>
        <v>882980.55467709503</v>
      </c>
    </row>
    <row r="12" spans="1:10" x14ac:dyDescent="0.2">
      <c r="A12">
        <v>2021</v>
      </c>
      <c r="B12" s="2">
        <f>32611969+33473661</f>
        <v>66085630</v>
      </c>
      <c r="C12" s="4">
        <v>-1644599</v>
      </c>
      <c r="D12" s="3">
        <v>7.0000000000000007E-2</v>
      </c>
      <c r="E12" s="3">
        <v>0.2054</v>
      </c>
      <c r="F12" s="4">
        <f t="shared" si="0"/>
        <v>8836654.9496999998</v>
      </c>
      <c r="H12" s="4">
        <f t="shared" si="3"/>
        <v>441832.747485</v>
      </c>
      <c r="I12" s="4">
        <f t="shared" si="1"/>
        <v>272116.65226409433</v>
      </c>
      <c r="J12" s="4">
        <f t="shared" si="2"/>
        <v>1596929.9544261894</v>
      </c>
    </row>
    <row r="13" spans="1:10" x14ac:dyDescent="0.2">
      <c r="A13">
        <v>2022</v>
      </c>
      <c r="B13" s="2">
        <f>38297344+39522186</f>
        <v>77819530</v>
      </c>
      <c r="C13" s="4">
        <v>-1265262</v>
      </c>
      <c r="D13" s="3">
        <v>7.0000000000000007E-2</v>
      </c>
      <c r="E13" s="3">
        <v>-0.108</v>
      </c>
      <c r="F13" s="4">
        <f t="shared" si="0"/>
        <v>-13739268.022</v>
      </c>
      <c r="H13" s="4">
        <f t="shared" si="3"/>
        <v>0</v>
      </c>
      <c r="I13" s="4">
        <f t="shared" si="1"/>
        <v>-172468.43507802844</v>
      </c>
      <c r="J13" s="4">
        <f t="shared" si="2"/>
        <v>1424461.5193481611</v>
      </c>
    </row>
    <row r="14" spans="1:10" x14ac:dyDescent="0.2">
      <c r="A14">
        <v>2023</v>
      </c>
      <c r="B14" s="2">
        <f>33346387+34712145</f>
        <v>68058532</v>
      </c>
      <c r="C14" s="4">
        <v>-1436641</v>
      </c>
      <c r="D14" s="3">
        <v>7.0000000000000007E-2</v>
      </c>
      <c r="E14" s="3">
        <v>0.1142</v>
      </c>
      <c r="F14" s="4">
        <f t="shared" si="0"/>
        <v>2976437.3482999993</v>
      </c>
      <c r="H14" s="4">
        <f t="shared" si="3"/>
        <v>148821.86741499996</v>
      </c>
      <c r="I14" s="4">
        <f t="shared" si="1"/>
        <v>179668.962768353</v>
      </c>
      <c r="J14" s="4">
        <f t="shared" si="2"/>
        <v>1752952.3495315141</v>
      </c>
    </row>
    <row r="15" spans="1:10" x14ac:dyDescent="0.2">
      <c r="A15">
        <v>2024</v>
      </c>
      <c r="B15" s="2">
        <f>36244038+38228453</f>
        <v>74472491</v>
      </c>
      <c r="C15" s="4">
        <v>-1053180</v>
      </c>
      <c r="D15" s="3">
        <v>7.0000000000000007E-2</v>
      </c>
      <c r="E15" s="3">
        <v>9.5699999999999993E-2</v>
      </c>
      <c r="F15" s="4">
        <f t="shared" si="0"/>
        <v>1900409.6556999991</v>
      </c>
      <c r="H15" s="4">
        <f t="shared" si="3"/>
        <v>95020.482784999956</v>
      </c>
      <c r="I15" s="4">
        <f t="shared" si="1"/>
        <v>176851.00005269039</v>
      </c>
      <c r="J15" s="4">
        <f t="shared" si="2"/>
        <v>2024823.8323692046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0227-B082-4873-B17E-CDD69099087B}">
  <dimension ref="A1:J15"/>
  <sheetViews>
    <sheetView workbookViewId="0">
      <selection activeCell="H6" sqref="H6:H15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5" spans="1:10" ht="51" x14ac:dyDescent="0.2">
      <c r="B5" s="1" t="s">
        <v>0</v>
      </c>
      <c r="C5" s="1" t="s">
        <v>4</v>
      </c>
      <c r="D5" s="1" t="s">
        <v>1</v>
      </c>
      <c r="E5" s="1" t="s">
        <v>2</v>
      </c>
      <c r="F5" s="1" t="s">
        <v>3</v>
      </c>
      <c r="H5" s="1" t="s">
        <v>5</v>
      </c>
      <c r="I5" s="1" t="s">
        <v>8</v>
      </c>
      <c r="J5" s="1" t="s">
        <v>9</v>
      </c>
    </row>
    <row r="6" spans="1:10" x14ac:dyDescent="0.2">
      <c r="A6">
        <v>2015</v>
      </c>
      <c r="B6" s="2">
        <f>23739487+25046692</f>
        <v>48786179</v>
      </c>
      <c r="C6" s="4">
        <v>-1887360</v>
      </c>
      <c r="D6" s="3">
        <v>7.7499999999999999E-2</v>
      </c>
      <c r="E6" s="3">
        <v>1.14E-2</v>
      </c>
      <c r="F6" s="4">
        <f>(B6*(E6-D6))+(C6*((E6-D6)/2))</f>
        <v>-3162389.1838999996</v>
      </c>
      <c r="H6" s="4">
        <f>IF(((E6-D6)&lt;0.03),0,$H$3*F6)</f>
        <v>0</v>
      </c>
      <c r="I6" s="4">
        <v>0</v>
      </c>
      <c r="J6" s="4">
        <v>0</v>
      </c>
    </row>
    <row r="7" spans="1:10" x14ac:dyDescent="0.2">
      <c r="A7">
        <v>2016</v>
      </c>
      <c r="B7" s="2">
        <f>23176451+24308553</f>
        <v>47485004</v>
      </c>
      <c r="C7" s="4">
        <v>-1692706</v>
      </c>
      <c r="D7" s="3">
        <v>7.4999999999999997E-2</v>
      </c>
      <c r="E7" s="3">
        <v>8.0199999999999994E-2</v>
      </c>
      <c r="F7" s="4">
        <f t="shared" ref="F7:F15" si="0">(B7*(E7-D7))+(C7*((E7-D7)/2))</f>
        <v>242520.98519999982</v>
      </c>
      <c r="H7" s="4">
        <f>IF(((E7-D7)&lt;0.03),0,$H$3*F7)</f>
        <v>0</v>
      </c>
      <c r="I7" s="4">
        <f>(J6*E7)+(H7*E7)</f>
        <v>0</v>
      </c>
      <c r="J7" s="4">
        <f>J6+H7+I7</f>
        <v>0</v>
      </c>
    </row>
    <row r="8" spans="1:10" x14ac:dyDescent="0.2">
      <c r="A8">
        <v>2017</v>
      </c>
      <c r="B8" s="2">
        <f>24366420+25225451</f>
        <v>49591871</v>
      </c>
      <c r="C8" s="4">
        <v>-1953494</v>
      </c>
      <c r="D8" s="3">
        <v>7.4999999999999997E-2</v>
      </c>
      <c r="E8" s="3">
        <v>0.1769</v>
      </c>
      <c r="F8" s="4">
        <f t="shared" si="0"/>
        <v>4953881.1356000006</v>
      </c>
      <c r="H8" s="4">
        <f t="shared" ref="H8:H15" si="1">IF(((E8-D8)&lt;0.03),0,$H$3*F8)</f>
        <v>247694.05678000004</v>
      </c>
      <c r="I8" s="4">
        <f t="shared" ref="I8:I15" si="2">(J7*E8)+(H8*E8)</f>
        <v>43817.078644382011</v>
      </c>
      <c r="J8" s="4">
        <f t="shared" ref="J8:J15" si="3">J7+H8+I8</f>
        <v>291511.13542438205</v>
      </c>
    </row>
    <row r="9" spans="1:10" x14ac:dyDescent="0.2">
      <c r="A9">
        <v>2018</v>
      </c>
      <c r="B9" s="2">
        <f>27735916+28597562</f>
        <v>56333478</v>
      </c>
      <c r="C9" s="4">
        <v>-1903339</v>
      </c>
      <c r="D9" s="3">
        <v>7.3499999999999996E-2</v>
      </c>
      <c r="E9" s="3">
        <v>-1.7299999999999999E-2</v>
      </c>
      <c r="F9" s="4">
        <f t="shared" si="0"/>
        <v>-5028668.2117999997</v>
      </c>
      <c r="H9" s="4">
        <f t="shared" si="1"/>
        <v>0</v>
      </c>
      <c r="I9" s="4">
        <f t="shared" si="2"/>
        <v>-5043.142642841809</v>
      </c>
      <c r="J9" s="4">
        <f t="shared" si="3"/>
        <v>286467.99278154026</v>
      </c>
    </row>
    <row r="10" spans="1:10" x14ac:dyDescent="0.2">
      <c r="A10">
        <v>2019</v>
      </c>
      <c r="B10" s="2">
        <f>26384598+27090335</f>
        <v>53474933</v>
      </c>
      <c r="C10" s="4">
        <v>-1849731</v>
      </c>
      <c r="D10" s="3">
        <v>7.2499999999999995E-2</v>
      </c>
      <c r="E10" s="3">
        <v>0.1671</v>
      </c>
      <c r="F10" s="4">
        <f t="shared" si="0"/>
        <v>4971236.3854999999</v>
      </c>
      <c r="H10" s="4">
        <f t="shared" si="1"/>
        <v>248561.81927500002</v>
      </c>
      <c r="I10" s="4">
        <f t="shared" si="2"/>
        <v>89403.481594647878</v>
      </c>
      <c r="J10" s="4">
        <f t="shared" si="3"/>
        <v>624433.29365118814</v>
      </c>
    </row>
    <row r="11" spans="1:10" x14ac:dyDescent="0.2">
      <c r="A11">
        <v>2020</v>
      </c>
      <c r="B11" s="2">
        <f>60471997</f>
        <v>60471997</v>
      </c>
      <c r="C11" s="4">
        <v>-1814576</v>
      </c>
      <c r="D11" s="3">
        <v>7.1499999999999994E-2</v>
      </c>
      <c r="E11" s="3">
        <v>0.12529999999999999</v>
      </c>
      <c r="F11" s="4">
        <f t="shared" si="0"/>
        <v>3204581.3442000002</v>
      </c>
      <c r="H11" s="4">
        <f t="shared" si="1"/>
        <v>160229.06721000001</v>
      </c>
      <c r="I11" s="4">
        <f t="shared" si="2"/>
        <v>98318.193815906881</v>
      </c>
      <c r="J11" s="4">
        <f t="shared" si="3"/>
        <v>882980.55467709503</v>
      </c>
    </row>
    <row r="12" spans="1:10" x14ac:dyDescent="0.2">
      <c r="A12">
        <v>2021</v>
      </c>
      <c r="B12" s="2">
        <f>32611969+33473661</f>
        <v>66085630</v>
      </c>
      <c r="C12" s="4">
        <v>-1644599</v>
      </c>
      <c r="D12" s="3">
        <v>7.0000000000000007E-2</v>
      </c>
      <c r="E12" s="3">
        <v>0.2054</v>
      </c>
      <c r="F12" s="4">
        <f t="shared" si="0"/>
        <v>8836654.9496999998</v>
      </c>
      <c r="H12" s="4">
        <f t="shared" si="1"/>
        <v>441832.747485</v>
      </c>
      <c r="I12" s="4">
        <f t="shared" si="2"/>
        <v>272116.65226409433</v>
      </c>
      <c r="J12" s="4">
        <f t="shared" si="3"/>
        <v>1596929.9544261894</v>
      </c>
    </row>
    <row r="13" spans="1:10" x14ac:dyDescent="0.2">
      <c r="A13">
        <v>2022</v>
      </c>
      <c r="B13" s="2">
        <f>38297344+39522186</f>
        <v>77819530</v>
      </c>
      <c r="C13" s="4">
        <v>-1265262</v>
      </c>
      <c r="D13" s="3">
        <v>7.0000000000000007E-2</v>
      </c>
      <c r="E13" s="3">
        <v>-0.108</v>
      </c>
      <c r="F13" s="4">
        <f t="shared" si="0"/>
        <v>-13739268.022</v>
      </c>
      <c r="H13" s="4">
        <f t="shared" si="1"/>
        <v>0</v>
      </c>
      <c r="I13" s="4">
        <f t="shared" si="2"/>
        <v>-172468.43507802844</v>
      </c>
      <c r="J13" s="4">
        <f t="shared" si="3"/>
        <v>1424461.5193481611</v>
      </c>
    </row>
    <row r="14" spans="1:10" x14ac:dyDescent="0.2">
      <c r="A14">
        <v>2023</v>
      </c>
      <c r="B14" s="2">
        <f>33346387+34712145</f>
        <v>68058532</v>
      </c>
      <c r="C14" s="4">
        <v>-1436641</v>
      </c>
      <c r="D14" s="3">
        <v>7.0000000000000007E-2</v>
      </c>
      <c r="E14" s="3">
        <v>0.1142</v>
      </c>
      <c r="F14" s="4">
        <f t="shared" si="0"/>
        <v>2976437.3482999993</v>
      </c>
      <c r="H14" s="4">
        <f t="shared" si="1"/>
        <v>148821.86741499996</v>
      </c>
      <c r="I14" s="4">
        <f t="shared" si="2"/>
        <v>179668.962768353</v>
      </c>
      <c r="J14" s="4">
        <f t="shared" si="3"/>
        <v>1752952.3495315141</v>
      </c>
    </row>
    <row r="15" spans="1:10" x14ac:dyDescent="0.2">
      <c r="A15">
        <v>2024</v>
      </c>
      <c r="B15" s="2">
        <f>36244038+38228453</f>
        <v>74472491</v>
      </c>
      <c r="C15" s="4">
        <v>-1053180</v>
      </c>
      <c r="D15" s="3">
        <v>7.0000000000000007E-2</v>
      </c>
      <c r="E15" s="3">
        <v>9.5699999999999993E-2</v>
      </c>
      <c r="F15" s="4">
        <f t="shared" si="0"/>
        <v>1900409.6556999991</v>
      </c>
      <c r="H15" s="4">
        <f t="shared" si="1"/>
        <v>0</v>
      </c>
      <c r="I15" s="4">
        <f t="shared" si="2"/>
        <v>167757.53985016589</v>
      </c>
      <c r="J15" s="4">
        <f t="shared" si="3"/>
        <v>1920709.8893816799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58CD-E148-46BD-8DFF-E67E5741F805}">
  <dimension ref="A1:J15"/>
  <sheetViews>
    <sheetView workbookViewId="0">
      <selection activeCell="H6" sqref="H6:H15"/>
    </sheetView>
  </sheetViews>
  <sheetFormatPr defaultRowHeight="12.75" x14ac:dyDescent="0.2"/>
  <cols>
    <col min="2" max="5" width="12.1640625" customWidth="1"/>
    <col min="6" max="6" width="13.5" customWidth="1"/>
    <col min="7" max="7" width="5.83203125" customWidth="1"/>
    <col min="8" max="10" width="12" customWidth="1"/>
  </cols>
  <sheetData>
    <row r="1" spans="1:10" x14ac:dyDescent="0.2">
      <c r="A1" t="s">
        <v>7</v>
      </c>
    </row>
    <row r="3" spans="1:10" x14ac:dyDescent="0.2">
      <c r="G3" s="5" t="s">
        <v>6</v>
      </c>
      <c r="H3" s="6">
        <v>0.05</v>
      </c>
    </row>
    <row r="5" spans="1:10" ht="51" x14ac:dyDescent="0.2">
      <c r="B5" s="1" t="s">
        <v>0</v>
      </c>
      <c r="C5" s="1" t="s">
        <v>4</v>
      </c>
      <c r="D5" s="1" t="s">
        <v>1</v>
      </c>
      <c r="E5" s="1" t="s">
        <v>2</v>
      </c>
      <c r="F5" s="1" t="s">
        <v>3</v>
      </c>
      <c r="H5" s="1" t="s">
        <v>5</v>
      </c>
      <c r="I5" s="1" t="s">
        <v>8</v>
      </c>
      <c r="J5" s="1" t="s">
        <v>9</v>
      </c>
    </row>
    <row r="6" spans="1:10" x14ac:dyDescent="0.2">
      <c r="A6">
        <v>2015</v>
      </c>
      <c r="B6" s="2">
        <f>23739487+25046692</f>
        <v>48786179</v>
      </c>
      <c r="C6" s="4">
        <v>-1887360</v>
      </c>
      <c r="D6" s="3">
        <v>7.7499999999999999E-2</v>
      </c>
      <c r="E6" s="3">
        <v>1.14E-2</v>
      </c>
      <c r="F6" s="4">
        <f>(B6*(E6-D6))+(C6*((E6-D6)/2))</f>
        <v>-3162389.1838999996</v>
      </c>
      <c r="H6" s="4">
        <f>IF(E6&lt;0.1,0,$H$3*F6)</f>
        <v>0</v>
      </c>
      <c r="I6" s="4">
        <v>0</v>
      </c>
      <c r="J6" s="4">
        <v>0</v>
      </c>
    </row>
    <row r="7" spans="1:10" x14ac:dyDescent="0.2">
      <c r="A7">
        <v>2016</v>
      </c>
      <c r="B7" s="2">
        <f>23176451+24308553</f>
        <v>47485004</v>
      </c>
      <c r="C7" s="4">
        <v>-1692706</v>
      </c>
      <c r="D7" s="3">
        <v>7.4999999999999997E-2</v>
      </c>
      <c r="E7" s="3">
        <v>8.0199999999999994E-2</v>
      </c>
      <c r="F7" s="4">
        <f t="shared" ref="F7:F15" si="0">(B7*(E7-D7))+(C7*((E7-D7)/2))</f>
        <v>242520.98519999982</v>
      </c>
      <c r="H7" s="4">
        <f t="shared" ref="H7:H15" si="1">IF(E7&lt;0.1,0,$H$3*F7)</f>
        <v>0</v>
      </c>
      <c r="I7" s="4">
        <f>(J6*E7)+(H7*E7)</f>
        <v>0</v>
      </c>
      <c r="J7" s="4">
        <f>J6+H7+I7</f>
        <v>0</v>
      </c>
    </row>
    <row r="8" spans="1:10" x14ac:dyDescent="0.2">
      <c r="A8">
        <v>2017</v>
      </c>
      <c r="B8" s="2">
        <f>24366420+25225451</f>
        <v>49591871</v>
      </c>
      <c r="C8" s="4">
        <v>-1953494</v>
      </c>
      <c r="D8" s="3">
        <v>7.4999999999999997E-2</v>
      </c>
      <c r="E8" s="3">
        <v>0.1769</v>
      </c>
      <c r="F8" s="4">
        <f t="shared" si="0"/>
        <v>4953881.1356000006</v>
      </c>
      <c r="H8" s="4">
        <f t="shared" si="1"/>
        <v>247694.05678000004</v>
      </c>
      <c r="I8" s="4">
        <f t="shared" ref="I8:I15" si="2">(J7*E8)+(H8*E8)</f>
        <v>43817.078644382011</v>
      </c>
      <c r="J8" s="4">
        <f t="shared" ref="J8:J15" si="3">J7+H8+I8</f>
        <v>291511.13542438205</v>
      </c>
    </row>
    <row r="9" spans="1:10" x14ac:dyDescent="0.2">
      <c r="A9">
        <v>2018</v>
      </c>
      <c r="B9" s="2">
        <f>27735916+28597562</f>
        <v>56333478</v>
      </c>
      <c r="C9" s="4">
        <v>-1903339</v>
      </c>
      <c r="D9" s="3">
        <v>7.3499999999999996E-2</v>
      </c>
      <c r="E9" s="3">
        <v>-1.7299999999999999E-2</v>
      </c>
      <c r="F9" s="4">
        <f t="shared" si="0"/>
        <v>-5028668.2117999997</v>
      </c>
      <c r="H9" s="4">
        <f t="shared" si="1"/>
        <v>0</v>
      </c>
      <c r="I9" s="4">
        <f t="shared" si="2"/>
        <v>-5043.142642841809</v>
      </c>
      <c r="J9" s="4">
        <f t="shared" si="3"/>
        <v>286467.99278154026</v>
      </c>
    </row>
    <row r="10" spans="1:10" x14ac:dyDescent="0.2">
      <c r="A10">
        <v>2019</v>
      </c>
      <c r="B10" s="2">
        <f>26384598+27090335</f>
        <v>53474933</v>
      </c>
      <c r="C10" s="4">
        <v>-1849731</v>
      </c>
      <c r="D10" s="3">
        <v>7.2499999999999995E-2</v>
      </c>
      <c r="E10" s="3">
        <v>0.1671</v>
      </c>
      <c r="F10" s="4">
        <f t="shared" si="0"/>
        <v>4971236.3854999999</v>
      </c>
      <c r="H10" s="4">
        <f t="shared" si="1"/>
        <v>248561.81927500002</v>
      </c>
      <c r="I10" s="4">
        <f t="shared" si="2"/>
        <v>89403.481594647878</v>
      </c>
      <c r="J10" s="4">
        <f t="shared" si="3"/>
        <v>624433.29365118814</v>
      </c>
    </row>
    <row r="11" spans="1:10" x14ac:dyDescent="0.2">
      <c r="A11">
        <v>2020</v>
      </c>
      <c r="B11" s="2">
        <f>60471997</f>
        <v>60471997</v>
      </c>
      <c r="C11" s="4">
        <v>-1814576</v>
      </c>
      <c r="D11" s="3">
        <v>7.1499999999999994E-2</v>
      </c>
      <c r="E11" s="3">
        <v>0.12529999999999999</v>
      </c>
      <c r="F11" s="4">
        <f t="shared" si="0"/>
        <v>3204581.3442000002</v>
      </c>
      <c r="H11" s="4">
        <f t="shared" si="1"/>
        <v>160229.06721000001</v>
      </c>
      <c r="I11" s="4">
        <f t="shared" si="2"/>
        <v>98318.193815906881</v>
      </c>
      <c r="J11" s="4">
        <f t="shared" si="3"/>
        <v>882980.55467709503</v>
      </c>
    </row>
    <row r="12" spans="1:10" x14ac:dyDescent="0.2">
      <c r="A12">
        <v>2021</v>
      </c>
      <c r="B12" s="2">
        <f>32611969+33473661</f>
        <v>66085630</v>
      </c>
      <c r="C12" s="4">
        <v>-1644599</v>
      </c>
      <c r="D12" s="3">
        <v>7.0000000000000007E-2</v>
      </c>
      <c r="E12" s="3">
        <v>0.2054</v>
      </c>
      <c r="F12" s="4">
        <f t="shared" si="0"/>
        <v>8836654.9496999998</v>
      </c>
      <c r="H12" s="4">
        <f t="shared" si="1"/>
        <v>441832.747485</v>
      </c>
      <c r="I12" s="4">
        <f t="shared" si="2"/>
        <v>272116.65226409433</v>
      </c>
      <c r="J12" s="4">
        <f t="shared" si="3"/>
        <v>1596929.9544261894</v>
      </c>
    </row>
    <row r="13" spans="1:10" x14ac:dyDescent="0.2">
      <c r="A13">
        <v>2022</v>
      </c>
      <c r="B13" s="2">
        <f>38297344+39522186</f>
        <v>77819530</v>
      </c>
      <c r="C13" s="4">
        <v>-1265262</v>
      </c>
      <c r="D13" s="3">
        <v>7.0000000000000007E-2</v>
      </c>
      <c r="E13" s="3">
        <v>-0.108</v>
      </c>
      <c r="F13" s="4">
        <f t="shared" si="0"/>
        <v>-13739268.022</v>
      </c>
      <c r="H13" s="4">
        <f t="shared" si="1"/>
        <v>0</v>
      </c>
      <c r="I13" s="4">
        <f t="shared" si="2"/>
        <v>-172468.43507802844</v>
      </c>
      <c r="J13" s="4">
        <f t="shared" si="3"/>
        <v>1424461.5193481611</v>
      </c>
    </row>
    <row r="14" spans="1:10" x14ac:dyDescent="0.2">
      <c r="A14">
        <v>2023</v>
      </c>
      <c r="B14" s="2">
        <f>33346387+34712145</f>
        <v>68058532</v>
      </c>
      <c r="C14" s="4">
        <v>-1436641</v>
      </c>
      <c r="D14" s="3">
        <v>7.0000000000000007E-2</v>
      </c>
      <c r="E14" s="3">
        <v>0.1142</v>
      </c>
      <c r="F14" s="4">
        <f t="shared" si="0"/>
        <v>2976437.3482999993</v>
      </c>
      <c r="H14" s="4">
        <f t="shared" si="1"/>
        <v>148821.86741499996</v>
      </c>
      <c r="I14" s="4">
        <f t="shared" si="2"/>
        <v>179668.962768353</v>
      </c>
      <c r="J14" s="4">
        <f t="shared" si="3"/>
        <v>1752952.3495315141</v>
      </c>
    </row>
    <row r="15" spans="1:10" x14ac:dyDescent="0.2">
      <c r="A15">
        <v>2024</v>
      </c>
      <c r="B15" s="2">
        <f>36244038+38228453</f>
        <v>74472491</v>
      </c>
      <c r="C15" s="4">
        <v>-1053180</v>
      </c>
      <c r="D15" s="3">
        <v>7.0000000000000007E-2</v>
      </c>
      <c r="E15" s="3">
        <v>9.5699999999999993E-2</v>
      </c>
      <c r="F15" s="4">
        <f t="shared" si="0"/>
        <v>1900409.6556999991</v>
      </c>
      <c r="H15" s="4">
        <f t="shared" si="1"/>
        <v>0</v>
      </c>
      <c r="I15" s="4">
        <f t="shared" si="2"/>
        <v>167757.53985016589</v>
      </c>
      <c r="J15" s="4">
        <f t="shared" si="3"/>
        <v>1920709.8893816799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Greater than assumption</vt:lpstr>
      <vt:lpstr>X% Greater than assumption</vt:lpstr>
      <vt:lpstr>Greater than X% return</vt:lpstr>
      <vt:lpstr>Greater than 9% return</vt:lpstr>
      <vt:lpstr>3% Greater than assumption</vt:lpstr>
      <vt:lpstr>Greater than 10% return</vt:lpstr>
    </vt:vector>
  </TitlesOfParts>
  <Company>PERAC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Boorack, John (PER)</dc:creator>
  <cp:lastModifiedBy>Boorack, John (PER)</cp:lastModifiedBy>
  <dcterms:created xsi:type="dcterms:W3CDTF">2025-05-02T12:49:28Z</dcterms:created>
  <dcterms:modified xsi:type="dcterms:W3CDTF">2025-05-06T17:55:33Z</dcterms:modified>
</cp:coreProperties>
</file>