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hidePivotFieldList="1" defaultThemeVersion="124226"/>
  <bookViews>
    <workbookView xWindow="360" yWindow="225" windowWidth="14940" windowHeight="7620"/>
  </bookViews>
  <sheets>
    <sheet name="Solar Cost Summary" sheetId="31" r:id="rId1"/>
    <sheet name="Net Metering Analysis" sheetId="22" r:id="rId2"/>
    <sheet name="Solar RPS Analysis" sheetId="30" r:id="rId3"/>
    <sheet name="Solar RPS Exemptions" sheetId="32" r:id="rId4"/>
    <sheet name="Eversource Net Metering" sheetId="2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 localSheetId="3">#REF!</definedName>
    <definedName name="\A">#REF!</definedName>
    <definedName name="\B" localSheetId="3">#REF!</definedName>
    <definedName name="\B">#REF!</definedName>
    <definedName name="\C" localSheetId="3">#REF!</definedName>
    <definedName name="\C">#REF!</definedName>
    <definedName name="\D" localSheetId="3">#REF!</definedName>
    <definedName name="\D">#REF!</definedName>
    <definedName name="\E">#REF!</definedName>
    <definedName name="\F">#REF!</definedName>
    <definedName name="\P">#REF!</definedName>
    <definedName name="Aggregators">[3]lists!$G$6:$G$19</definedName>
    <definedName name="BLOCKE">#REF!</definedName>
    <definedName name="BLOCKF">#REF!</definedName>
    <definedName name="BSLG">'[8]Exh 2-Global'!$F$9</definedName>
    <definedName name="BSMG">'[8]Exh 2-Global'!$F$8</definedName>
    <definedName name="BSRES">'[6]Exh 2_Global'!$L$6</definedName>
    <definedName name="COUNTE">#REF!</definedName>
    <definedName name="COUNTF">#REF!</definedName>
    <definedName name="DAS_Providers_List">[3]lists!$K$6:$K$25</definedName>
    <definedName name="DSM">'[6]Exh 2_Global'!$L$4</definedName>
    <definedName name="Facility_Type">'[1]Drop-Down Lists'!$A$2:$A$15</definedName>
    <definedName name="_1G_1G_1">#REF!</definedName>
    <definedName name="_2G_2G_2">#REF!</definedName>
    <definedName name="_3G_3G_3">#REF!</definedName>
    <definedName name="h">'[1]Drop-Down Lists'!$F$2:$F$352</definedName>
    <definedName name="Independent_Verifier">'[1]Drop-Down Lists'!$H$2</definedName>
    <definedName name="MA">'[4]Drop-Down Lists'!$E$2:$E$52</definedName>
    <definedName name="MWhPerYearPerMW" localSheetId="3">#REF!</definedName>
    <definedName name="MWhPerYearPerMW">#REF!</definedName>
    <definedName name="Official_Names">'[1]Drop-Down Lists'!$F$2:$F$352</definedName>
    <definedName name="Orientation_Type">'[1]Drop-Down Lists'!$B$2:$B$4</definedName>
    <definedName name="Padj">'[6]Exh 2_Global'!$L$3</definedName>
    <definedName name="PensAdj">'[8]Exh 2-Global'!$F$4</definedName>
    <definedName name="_xlnm.Print_Area">#REF!</definedName>
    <definedName name="ProgramCap" localSheetId="3">#REF!</definedName>
    <definedName name="ProgramCap">#REF!</definedName>
    <definedName name="QGenFrct" localSheetId="3">#REF!</definedName>
    <definedName name="QGenFrct">#REF!</definedName>
    <definedName name="_4R_1R_1A">#REF!</definedName>
    <definedName name="_5R_1R_1B">#REF!</definedName>
    <definedName name="_6R_1R_1C">#REF!</definedName>
    <definedName name="_7R_2R_2A">#REF!</definedName>
    <definedName name="_8R_2R_2B">#REF!</definedName>
    <definedName name="_9R_2R_2C">#REF!</definedName>
    <definedName name="_10R_4R_4A">#REF!</definedName>
    <definedName name="_11R_4R_4B">#REF!</definedName>
    <definedName name="_12R_4R_4C">#REF!</definedName>
    <definedName name="REN">'[6]Exh 2_Global'!$L$5</definedName>
    <definedName name="RooforGround">'[5]Drop-Down Lists'!$J$2:$J$4</definedName>
    <definedName name="SREC_II_Program_Capacity_Cap" localSheetId="3">#REF!</definedName>
    <definedName name="SREC_II_Program_Capacity_Cap">#REF!</definedName>
    <definedName name="SRECTermLimitQ" localSheetId="3">#REF!</definedName>
    <definedName name="SRECTermLimitQ">#REF!</definedName>
    <definedName name="State_Abbreviations">'[1]Drop-Down Lists'!$E$2:$E$51</definedName>
    <definedName name="System_Azimuth">'[1]Drop-Down Lists'!$C$2:$C$182</definedName>
    <definedName name="System_Inclination">'[2]Drop-Down Lists'!$D$2:$D$92</definedName>
    <definedName name="Trans" localSheetId="3">'[7]Exh2_Revenue Proof'!#REF!</definedName>
    <definedName name="Trans">'[7]Exh2_Revenue Proof'!#REF!</definedName>
    <definedName name="Utility_Providers">'[1]Drop-Down Lists'!$G$2:$G$6</definedName>
  </definedNames>
  <calcPr calcId="125725"/>
</workbook>
</file>

<file path=xl/calcChain.xml><?xml version="1.0" encoding="utf-8"?>
<calcChain xmlns="http://schemas.openxmlformats.org/spreadsheetml/2006/main">
  <c r="B8" i="28"/>
  <c r="C8"/>
  <c r="D8"/>
  <c r="E8"/>
  <c r="F8"/>
  <c r="G8"/>
  <c r="H8"/>
  <c r="B13"/>
  <c r="C13"/>
  <c r="D13"/>
  <c r="E13"/>
  <c r="F13"/>
  <c r="G13"/>
  <c r="H13"/>
  <c r="B19"/>
  <c r="C19"/>
  <c r="D19"/>
  <c r="E19"/>
  <c r="F19"/>
  <c r="G19"/>
  <c r="H19"/>
  <c r="B21"/>
  <c r="C21"/>
  <c r="D21"/>
  <c r="E21"/>
  <c r="F21"/>
  <c r="G21"/>
  <c r="H21"/>
  <c r="L9" i="32"/>
  <c r="L10"/>
  <c r="B7"/>
  <c r="B11" s="1"/>
  <c r="C7"/>
  <c r="C8" s="1"/>
  <c r="C18" s="1"/>
  <c r="C19" s="1"/>
  <c r="C10" i="30" s="1"/>
  <c r="D7" i="32"/>
  <c r="D8" s="1"/>
  <c r="E7"/>
  <c r="E11" s="1"/>
  <c r="F7"/>
  <c r="F11" s="1"/>
  <c r="G7"/>
  <c r="G11"/>
  <c r="H7"/>
  <c r="H8" s="1"/>
  <c r="H18" s="1"/>
  <c r="H19" s="1"/>
  <c r="H10" i="30" s="1"/>
  <c r="G8" i="32"/>
  <c r="G18" s="1"/>
  <c r="G19" s="1"/>
  <c r="G10" i="30" s="1"/>
  <c r="B16" i="32"/>
  <c r="H16"/>
  <c r="B22"/>
  <c r="B23" s="1"/>
  <c r="B28" s="1"/>
  <c r="B29" s="1"/>
  <c r="B11" i="30" s="1"/>
  <c r="C22" i="32"/>
  <c r="C23" s="1"/>
  <c r="C28" s="1"/>
  <c r="C29" s="1"/>
  <c r="C11" i="30" s="1"/>
  <c r="D22" i="32"/>
  <c r="D23" s="1"/>
  <c r="E22"/>
  <c r="E26" s="1"/>
  <c r="F22"/>
  <c r="F26"/>
  <c r="G22"/>
  <c r="G23" s="1"/>
  <c r="H22"/>
  <c r="H23" s="1"/>
  <c r="F23"/>
  <c r="F28" s="1"/>
  <c r="F29" s="1"/>
  <c r="F11" i="30" s="1"/>
  <c r="B26" i="32"/>
  <c r="C26"/>
  <c r="B8" i="30"/>
  <c r="C8"/>
  <c r="D8"/>
  <c r="E8"/>
  <c r="F8"/>
  <c r="G8"/>
  <c r="H8"/>
  <c r="B30"/>
  <c r="C30"/>
  <c r="D30"/>
  <c r="E30"/>
  <c r="F30"/>
  <c r="G30"/>
  <c r="H30"/>
  <c r="B31"/>
  <c r="C31"/>
  <c r="D31"/>
  <c r="E31"/>
  <c r="F31"/>
  <c r="G31"/>
  <c r="H31"/>
  <c r="B32"/>
  <c r="C32"/>
  <c r="D32"/>
  <c r="E32"/>
  <c r="F32"/>
  <c r="G32"/>
  <c r="H32"/>
  <c r="B6" i="22"/>
  <c r="B9" s="1"/>
  <c r="C6"/>
  <c r="C9" s="1"/>
  <c r="D6"/>
  <c r="E6"/>
  <c r="F6"/>
  <c r="F9" s="1"/>
  <c r="G6"/>
  <c r="G9" s="1"/>
  <c r="H6"/>
  <c r="C7"/>
  <c r="D7"/>
  <c r="E7"/>
  <c r="G7"/>
  <c r="H7"/>
  <c r="D9"/>
  <c r="E9"/>
  <c r="H9"/>
  <c r="B19"/>
  <c r="C19"/>
  <c r="D19"/>
  <c r="E19"/>
  <c r="E25" s="1"/>
  <c r="E29" s="1"/>
  <c r="E40" s="1"/>
  <c r="F19"/>
  <c r="G19"/>
  <c r="H19"/>
  <c r="B21"/>
  <c r="B27" s="1"/>
  <c r="C21"/>
  <c r="D21"/>
  <c r="D27" s="1"/>
  <c r="E21"/>
  <c r="F21"/>
  <c r="F27" s="1"/>
  <c r="G21"/>
  <c r="H21"/>
  <c r="H27" s="1"/>
  <c r="B22"/>
  <c r="C22"/>
  <c r="C28" s="1"/>
  <c r="C29" s="1"/>
  <c r="C40" s="1"/>
  <c r="D22"/>
  <c r="E22"/>
  <c r="E28" s="1"/>
  <c r="F22"/>
  <c r="G22"/>
  <c r="G28" s="1"/>
  <c r="G29" s="1"/>
  <c r="G40" s="1"/>
  <c r="H22"/>
  <c r="B25"/>
  <c r="C25"/>
  <c r="D25"/>
  <c r="D29" s="1"/>
  <c r="D40" s="1"/>
  <c r="F25"/>
  <c r="G25"/>
  <c r="H25"/>
  <c r="C27"/>
  <c r="E27"/>
  <c r="G27"/>
  <c r="B28"/>
  <c r="D28"/>
  <c r="F28"/>
  <c r="H28"/>
  <c r="B32"/>
  <c r="C32"/>
  <c r="D32"/>
  <c r="E32"/>
  <c r="F32"/>
  <c r="G32"/>
  <c r="H32"/>
  <c r="B36"/>
  <c r="C36"/>
  <c r="D36"/>
  <c r="E36"/>
  <c r="E38" s="1"/>
  <c r="F36"/>
  <c r="G36"/>
  <c r="H36"/>
  <c r="B37"/>
  <c r="B38" s="1"/>
  <c r="C37"/>
  <c r="D37"/>
  <c r="D38" s="1"/>
  <c r="E37"/>
  <c r="F37"/>
  <c r="F38" s="1"/>
  <c r="G37"/>
  <c r="H37"/>
  <c r="C38"/>
  <c r="G38"/>
  <c r="H38"/>
  <c r="B5" i="31"/>
  <c r="C5"/>
  <c r="C7" s="1"/>
  <c r="D5"/>
  <c r="D7" s="1"/>
  <c r="E5"/>
  <c r="F5"/>
  <c r="G5"/>
  <c r="G7" s="1"/>
  <c r="H5"/>
  <c r="H7" s="1"/>
  <c r="B6"/>
  <c r="C6"/>
  <c r="D6"/>
  <c r="D9" s="1"/>
  <c r="E6"/>
  <c r="E9" s="1"/>
  <c r="F6"/>
  <c r="G6"/>
  <c r="H6"/>
  <c r="H9" s="1"/>
  <c r="B7"/>
  <c r="E7"/>
  <c r="F7"/>
  <c r="B9"/>
  <c r="F9"/>
  <c r="C11" i="32"/>
  <c r="D14"/>
  <c r="D15"/>
  <c r="D16"/>
  <c r="E14"/>
  <c r="E15"/>
  <c r="E16"/>
  <c r="F14"/>
  <c r="F15"/>
  <c r="F16"/>
  <c r="C14"/>
  <c r="C15"/>
  <c r="C16"/>
  <c r="G14"/>
  <c r="G15"/>
  <c r="G16"/>
  <c r="E23"/>
  <c r="E28" s="1"/>
  <c r="E29" s="1"/>
  <c r="E11" i="30" s="1"/>
  <c r="F8" i="32"/>
  <c r="B8"/>
  <c r="B18" s="1"/>
  <c r="B19" s="1"/>
  <c r="B10" i="30" s="1"/>
  <c r="H11" i="32"/>
  <c r="B25" i="30" l="1"/>
  <c r="B19"/>
  <c r="B12"/>
  <c r="D46" i="22"/>
  <c r="D50" s="1"/>
  <c r="D29" i="31" s="1"/>
  <c r="D47" i="22"/>
  <c r="D51" s="1"/>
  <c r="D30" i="31" s="1"/>
  <c r="D12"/>
  <c r="D45" i="22"/>
  <c r="D49" s="1"/>
  <c r="D28" i="31" s="1"/>
  <c r="G45" i="22"/>
  <c r="G49" s="1"/>
  <c r="G28" i="31" s="1"/>
  <c r="G47" i="22"/>
  <c r="G51" s="1"/>
  <c r="G30" i="31" s="1"/>
  <c r="G46" i="22"/>
  <c r="G50" s="1"/>
  <c r="G29" i="31" s="1"/>
  <c r="G12"/>
  <c r="C45" i="22"/>
  <c r="C49" s="1"/>
  <c r="C28" i="31" s="1"/>
  <c r="C47" i="22"/>
  <c r="C51" s="1"/>
  <c r="C30" i="31" s="1"/>
  <c r="C46" i="22"/>
  <c r="C50" s="1"/>
  <c r="C29" i="31" s="1"/>
  <c r="C12"/>
  <c r="E47" i="22"/>
  <c r="E51" s="1"/>
  <c r="E30" i="31" s="1"/>
  <c r="E12"/>
  <c r="E45" i="22"/>
  <c r="E49" s="1"/>
  <c r="E28" i="31" s="1"/>
  <c r="E46" i="22"/>
  <c r="E50" s="1"/>
  <c r="E29" i="31" s="1"/>
  <c r="C20" i="30"/>
  <c r="C26"/>
  <c r="G25"/>
  <c r="G19"/>
  <c r="C19"/>
  <c r="C25"/>
  <c r="C27" s="1"/>
  <c r="C12"/>
  <c r="E26"/>
  <c r="E20"/>
  <c r="F26"/>
  <c r="B26"/>
  <c r="H19"/>
  <c r="H25"/>
  <c r="F29" i="22"/>
  <c r="F40" s="1"/>
  <c r="G28" i="32"/>
  <c r="G29" s="1"/>
  <c r="G11" i="30" s="1"/>
  <c r="D28" i="32"/>
  <c r="D29" s="1"/>
  <c r="D11" i="30" s="1"/>
  <c r="B29" i="22"/>
  <c r="B40" s="1"/>
  <c r="D18" i="32"/>
  <c r="D19" s="1"/>
  <c r="D10" i="30" s="1"/>
  <c r="F18" i="32"/>
  <c r="F19" s="1"/>
  <c r="F10" i="30" s="1"/>
  <c r="H29" i="22"/>
  <c r="H40" s="1"/>
  <c r="D26" i="32"/>
  <c r="F7" i="22"/>
  <c r="F20" i="30" s="1"/>
  <c r="B7" i="22"/>
  <c r="B20" i="30" s="1"/>
  <c r="H26" i="32"/>
  <c r="H28" s="1"/>
  <c r="H29" s="1"/>
  <c r="H11" i="30" s="1"/>
  <c r="E8" i="32"/>
  <c r="E18" s="1"/>
  <c r="E19" s="1"/>
  <c r="E10" i="30" s="1"/>
  <c r="G9" i="31"/>
  <c r="C9"/>
  <c r="D11" i="32"/>
  <c r="G26"/>
  <c r="H26" i="30" l="1"/>
  <c r="H20"/>
  <c r="H21" s="1"/>
  <c r="H12"/>
  <c r="D25"/>
  <c r="D12"/>
  <c r="D19"/>
  <c r="D21" s="1"/>
  <c r="G20"/>
  <c r="G21" s="1"/>
  <c r="G26"/>
  <c r="G27" s="1"/>
  <c r="C26" i="31"/>
  <c r="C24"/>
  <c r="C25"/>
  <c r="F25" i="30"/>
  <c r="F27" s="1"/>
  <c r="F19"/>
  <c r="F21" s="1"/>
  <c r="F12"/>
  <c r="D26"/>
  <c r="D20"/>
  <c r="H46" i="22"/>
  <c r="H50" s="1"/>
  <c r="H29" i="31" s="1"/>
  <c r="H47" i="22"/>
  <c r="H51" s="1"/>
  <c r="H30" i="31" s="1"/>
  <c r="H12"/>
  <c r="H45" i="22"/>
  <c r="H49" s="1"/>
  <c r="H28" i="31" s="1"/>
  <c r="B46" i="22"/>
  <c r="B50" s="1"/>
  <c r="B29" i="31" s="1"/>
  <c r="B45" i="22"/>
  <c r="B49" s="1"/>
  <c r="B28" i="31" s="1"/>
  <c r="B47" i="22"/>
  <c r="B51" s="1"/>
  <c r="B30" i="31" s="1"/>
  <c r="B12"/>
  <c r="E25" i="30"/>
  <c r="E27" s="1"/>
  <c r="E12"/>
  <c r="E19"/>
  <c r="E21" s="1"/>
  <c r="F46" i="22"/>
  <c r="F50" s="1"/>
  <c r="F29" i="31" s="1"/>
  <c r="F45" i="22"/>
  <c r="F49" s="1"/>
  <c r="F28" i="31" s="1"/>
  <c r="F47" i="22"/>
  <c r="F51" s="1"/>
  <c r="F30" i="31" s="1"/>
  <c r="F12"/>
  <c r="B21" i="30"/>
  <c r="H27"/>
  <c r="G12"/>
  <c r="C21"/>
  <c r="B27"/>
  <c r="H13" i="31" l="1"/>
  <c r="H37" i="30"/>
  <c r="H19" i="31" s="1"/>
  <c r="H36" i="30"/>
  <c r="H18" i="31" s="1"/>
  <c r="H35" i="30"/>
  <c r="G35"/>
  <c r="G36"/>
  <c r="G18" i="31" s="1"/>
  <c r="G13"/>
  <c r="G14" s="1"/>
  <c r="G37" i="30"/>
  <c r="G19" i="31" s="1"/>
  <c r="G24"/>
  <c r="G25"/>
  <c r="G26"/>
  <c r="D37" i="30"/>
  <c r="D19" i="31" s="1"/>
  <c r="D13"/>
  <c r="D14" s="1"/>
  <c r="D36" i="30"/>
  <c r="D18" i="31" s="1"/>
  <c r="D35" i="30"/>
  <c r="B25" i="31"/>
  <c r="B24"/>
  <c r="B26"/>
  <c r="B36" i="30"/>
  <c r="B18" i="31" s="1"/>
  <c r="B13"/>
  <c r="B37" i="30"/>
  <c r="B19" i="31" s="1"/>
  <c r="B35" i="30"/>
  <c r="E36"/>
  <c r="E18" i="31" s="1"/>
  <c r="E37" i="30"/>
  <c r="E19" i="31" s="1"/>
  <c r="E13"/>
  <c r="E14" s="1"/>
  <c r="E35" i="30"/>
  <c r="H26" i="31"/>
  <c r="H25"/>
  <c r="H24"/>
  <c r="F25"/>
  <c r="F26"/>
  <c r="F24"/>
  <c r="C35" i="30"/>
  <c r="C37"/>
  <c r="C19" i="31" s="1"/>
  <c r="C13"/>
  <c r="C14" s="1"/>
  <c r="C36" i="30"/>
  <c r="C18" i="31" s="1"/>
  <c r="E26"/>
  <c r="E24"/>
  <c r="E25"/>
  <c r="F13"/>
  <c r="F35" i="30"/>
  <c r="F37"/>
  <c r="F19" i="31" s="1"/>
  <c r="F36" i="30"/>
  <c r="F18" i="31" s="1"/>
  <c r="F14"/>
  <c r="H14"/>
  <c r="B14"/>
  <c r="D27" i="30"/>
  <c r="E17" i="31" l="1"/>
  <c r="E20" s="1"/>
  <c r="E38" i="30"/>
  <c r="B17" i="31"/>
  <c r="B20" s="1"/>
  <c r="B38" i="30"/>
  <c r="D25" i="31"/>
  <c r="D24"/>
  <c r="D26"/>
  <c r="D17"/>
  <c r="D20" s="1"/>
  <c r="D38" i="30"/>
  <c r="H38"/>
  <c r="H17" i="31"/>
  <c r="H20" s="1"/>
  <c r="F17"/>
  <c r="F20" s="1"/>
  <c r="F38" i="30"/>
  <c r="C38"/>
  <c r="C17" i="31"/>
  <c r="C20" s="1"/>
  <c r="G38" i="30"/>
  <c r="G17" i="31"/>
  <c r="G20" s="1"/>
</calcChain>
</file>

<file path=xl/sharedStrings.xml><?xml version="1.0" encoding="utf-8"?>
<sst xmlns="http://schemas.openxmlformats.org/spreadsheetml/2006/main" count="152" uniqueCount="99">
  <si>
    <t>Compliance Obligation</t>
  </si>
  <si>
    <t>Total</t>
  </si>
  <si>
    <t xml:space="preserve">  Class II</t>
  </si>
  <si>
    <t xml:space="preserve">  Class III (Public)</t>
  </si>
  <si>
    <t xml:space="preserve">  Class III (Private)</t>
  </si>
  <si>
    <t xml:space="preserve">  Class I</t>
  </si>
  <si>
    <t>Solar % of Load</t>
  </si>
  <si>
    <t xml:space="preserve">  Gross Load (MWh)</t>
  </si>
  <si>
    <t xml:space="preserve">  Net Load (MWh)</t>
  </si>
  <si>
    <t>Net Metered Capacity (Est. Nameplate MW)</t>
  </si>
  <si>
    <t xml:space="preserve">  Non-Solar </t>
  </si>
  <si>
    <t xml:space="preserve">  Solar (Capped)</t>
  </si>
  <si>
    <t xml:space="preserve">  Solar (Exempt)</t>
  </si>
  <si>
    <t>Eversource Net Metering Capacity &amp; Generation</t>
  </si>
  <si>
    <t xml:space="preserve">  Wholesale Settlement</t>
  </si>
  <si>
    <t>Generation by Settlement (MWh)</t>
  </si>
  <si>
    <t>% of Load</t>
  </si>
  <si>
    <t>Distribution Load (MWh)</t>
  </si>
  <si>
    <t xml:space="preserve">  Class I, II &amp; III (Public)</t>
  </si>
  <si>
    <t xml:space="preserve">   Transmission</t>
  </si>
  <si>
    <t xml:space="preserve">   Transition</t>
  </si>
  <si>
    <t xml:space="preserve">   Distribution</t>
  </si>
  <si>
    <t xml:space="preserve">     Less: Solar Generation</t>
  </si>
  <si>
    <t>Total Net Metering Credits ($M)</t>
  </si>
  <si>
    <t>Average Net Metering Rate Components (c/kWh)</t>
  </si>
  <si>
    <t>Settlement Value (c/kWh)</t>
  </si>
  <si>
    <t xml:space="preserve">  System Load Reduction</t>
  </si>
  <si>
    <t>Total Settlement Value ($M)</t>
  </si>
  <si>
    <t>Net Metering Cost by Customer Class</t>
  </si>
  <si>
    <t xml:space="preserve">      Residential</t>
  </si>
  <si>
    <t xml:space="preserve">      Commercial &amp; Industrial</t>
  </si>
  <si>
    <t xml:space="preserve">      Low Income</t>
  </si>
  <si>
    <t>Sales</t>
  </si>
  <si>
    <t>Revenue</t>
  </si>
  <si>
    <t>Customer Class Allocation Factors</t>
  </si>
  <si>
    <t>Total ($M)</t>
  </si>
  <si>
    <t xml:space="preserve">    Residential</t>
  </si>
  <si>
    <t xml:space="preserve">    Low Income</t>
  </si>
  <si>
    <t xml:space="preserve">    Commercial &amp; Industrial</t>
  </si>
  <si>
    <t>Rate Impact (c/kWh)</t>
  </si>
  <si>
    <t>Eversource Net Metering Analysis</t>
  </si>
  <si>
    <t>Line Loss Factor</t>
  </si>
  <si>
    <t xml:space="preserve">  SREC I</t>
  </si>
  <si>
    <t xml:space="preserve">  SREC II</t>
  </si>
  <si>
    <t>SREC Price ($/MWh)</t>
  </si>
  <si>
    <t>Eversource Solar RPS Analysis</t>
  </si>
  <si>
    <t>Total Solar RPS Cost ($M) [1]</t>
  </si>
  <si>
    <t>[1] Excludes Solar RPS included in Net Metering costs</t>
  </si>
  <si>
    <t>Solar RPS Rate Impact (c/kWh)</t>
  </si>
  <si>
    <t>Eversource Solar RPS &amp; Net Metering Cost Summary</t>
  </si>
  <si>
    <t xml:space="preserve">     Less: Net Metered Solar Generation</t>
  </si>
  <si>
    <t>Solar RPS Costs by Customer Class ($M)</t>
  </si>
  <si>
    <t xml:space="preserve">   Net Metering</t>
  </si>
  <si>
    <t xml:space="preserve">   RPS</t>
  </si>
  <si>
    <t>Rate Impact by Customer Class (c/kWh)</t>
  </si>
  <si>
    <t xml:space="preserve">  Consumed Onsite</t>
  </si>
  <si>
    <t>Total [1]</t>
  </si>
  <si>
    <t xml:space="preserve">[1] Excludes parasitic station load </t>
  </si>
  <si>
    <t xml:space="preserve">  Displaced Load </t>
  </si>
  <si>
    <t>Generation by Segment (MWh)</t>
  </si>
  <si>
    <t>Excess Generation</t>
  </si>
  <si>
    <t>Excess Generation by Class (MWh)</t>
  </si>
  <si>
    <t xml:space="preserve">  Displaced T&amp;D Credit</t>
  </si>
  <si>
    <t>Total Net Metering Credit by Segment ($M)</t>
  </si>
  <si>
    <t>Excess Generation Credit</t>
  </si>
  <si>
    <t xml:space="preserve">   DSM</t>
  </si>
  <si>
    <t>Total Net Metering Cost Shift ($M)</t>
  </si>
  <si>
    <t>Total Cost to Support Solar Generation ($M)</t>
  </si>
  <si>
    <t>Total Solar Cost by Customer Class ($M)</t>
  </si>
  <si>
    <t>Excess Generation by Use (MWh)</t>
  </si>
  <si>
    <t xml:space="preserve">   Energy (Basic Service)</t>
  </si>
  <si>
    <t>SREC I</t>
  </si>
  <si>
    <t>Statewide RPS Load Forecast (MWh)</t>
  </si>
  <si>
    <t>Pre-2010 Exempt Load</t>
  </si>
  <si>
    <t>Pre-June 13 Exempt Load</t>
  </si>
  <si>
    <t>Gross Obligation</t>
  </si>
  <si>
    <t>Gross Requirement</t>
  </si>
  <si>
    <t>Requirement Reduction</t>
  </si>
  <si>
    <t>Aggregate Adjustment</t>
  </si>
  <si>
    <t xml:space="preserve">  Difference</t>
  </si>
  <si>
    <t>SREC I Final Capacity (MW)</t>
  </si>
  <si>
    <t>SREC I Target Capacity (MW)</t>
  </si>
  <si>
    <t xml:space="preserve">  Requirement Adjustment (MWh)</t>
  </si>
  <si>
    <t>Obligation Reduction</t>
  </si>
  <si>
    <t>Net Requirement</t>
  </si>
  <si>
    <t>Net Obligation</t>
  </si>
  <si>
    <t>Exempt Load</t>
  </si>
  <si>
    <t>SREC II</t>
  </si>
  <si>
    <t>Gross</t>
  </si>
  <si>
    <t>Total Gross</t>
  </si>
  <si>
    <t>Net of Exemptions</t>
  </si>
  <si>
    <t>Total  Net</t>
  </si>
  <si>
    <t>Average</t>
  </si>
  <si>
    <t>Total Average Rate Impact</t>
  </si>
  <si>
    <t>Non-Exempt</t>
  </si>
  <si>
    <t>Eversource Solar RPS Exemption Analysis</t>
  </si>
  <si>
    <t>Exempt load data from:</t>
  </si>
  <si>
    <t>http://www.mass.gov/eea/docs/doer/rps-aps/srec-i-and-ii-exempt-load-data.xlsx</t>
  </si>
  <si>
    <t>http://www.mass.gov/eea/docs/doer/rps/ma-rps-solar-carve-out-determination-of-cy2015-min-std.pdf</t>
  </si>
</sst>
</file>

<file path=xl/styles.xml><?xml version="1.0" encoding="utf-8"?>
<styleSheet xmlns="http://schemas.openxmlformats.org/spreadsheetml/2006/main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_);_(@_)"/>
    <numFmt numFmtId="165" formatCode="0.0000%"/>
    <numFmt numFmtId="166" formatCode="0.0%"/>
    <numFmt numFmtId="167" formatCode="0.000%"/>
    <numFmt numFmtId="168" formatCode="[$-409]General"/>
    <numFmt numFmtId="169" formatCode="0.0"/>
    <numFmt numFmtId="170" formatCode="_(* #,##0.0_);_(* \(#,##0.0\);_(* &quot;-&quot;_);_(@_)"/>
    <numFmt numFmtId="171" formatCode="_(* #,##0.0_);_(* \(#,##0.0\);_(* &quot;-&quot;??_);_(@_)"/>
    <numFmt numFmtId="172" formatCode="_(* #,##0_);_(* \(#,##0\);_(* &quot;-&quot;??_);_(@_)"/>
    <numFmt numFmtId="173" formatCode="_(* #,##0_);_(* \(#,##0\);_(* &quot;-&quot;?_);_(@_)"/>
    <numFmt numFmtId="174" formatCode="_(* #,##0.00_);_(* \(#,##0.00\);_(* &quot;-&quot;?_);_(@_)"/>
  </numFmts>
  <fonts count="33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8"/>
      <name val="Arial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Helvetica Neue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</font>
    <font>
      <b/>
      <u/>
      <sz val="12"/>
      <name val="Arial"/>
      <family val="2"/>
    </font>
    <font>
      <b/>
      <sz val="10"/>
      <name val="Arial"/>
      <family val="2"/>
    </font>
    <font>
      <sz val="10"/>
      <color indexed="12"/>
      <name val="Arial"/>
    </font>
    <font>
      <u/>
      <sz val="10"/>
      <name val="Arial"/>
      <family val="2"/>
    </font>
    <font>
      <u/>
      <sz val="10"/>
      <name val="Arial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9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168" fontId="2" fillId="0" borderId="0"/>
    <xf numFmtId="168" fontId="8" fillId="0" borderId="0"/>
    <xf numFmtId="168" fontId="2" fillId="0" borderId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 applyNumberFormat="0" applyFill="0" applyBorder="0" applyProtection="0">
      <alignment vertical="top"/>
    </xf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23" borderId="7" applyNumberFormat="0" applyFont="0" applyAlignment="0" applyProtection="0"/>
    <xf numFmtId="0" fontId="20" fillId="20" borderId="8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75">
    <xf numFmtId="0" fontId="0" fillId="0" borderId="0" xfId="0"/>
    <xf numFmtId="165" fontId="27" fillId="24" borderId="0" xfId="185" applyNumberFormat="1" applyFont="1" applyFill="1"/>
    <xf numFmtId="0" fontId="0" fillId="24" borderId="0" xfId="0" applyFill="1"/>
    <xf numFmtId="41" fontId="0" fillId="24" borderId="0" xfId="0" applyNumberFormat="1" applyFill="1"/>
    <xf numFmtId="0" fontId="26" fillId="24" borderId="0" xfId="0" applyFont="1" applyFill="1"/>
    <xf numFmtId="0" fontId="25" fillId="24" borderId="0" xfId="0" applyFont="1" applyFill="1"/>
    <xf numFmtId="41" fontId="0" fillId="24" borderId="10" xfId="0" applyNumberFormat="1" applyFill="1" applyBorder="1"/>
    <xf numFmtId="0" fontId="29" fillId="24" borderId="0" xfId="0" applyFont="1" applyFill="1"/>
    <xf numFmtId="164" fontId="0" fillId="24" borderId="0" xfId="0" applyNumberFormat="1" applyFill="1"/>
    <xf numFmtId="174" fontId="0" fillId="24" borderId="0" xfId="0" applyNumberFormat="1" applyFill="1"/>
    <xf numFmtId="0" fontId="30" fillId="24" borderId="0" xfId="0" applyFont="1" applyFill="1"/>
    <xf numFmtId="0" fontId="7" fillId="24" borderId="0" xfId="0" applyFont="1" applyFill="1"/>
    <xf numFmtId="166" fontId="30" fillId="24" borderId="0" xfId="185" applyNumberFormat="1" applyFont="1" applyFill="1"/>
    <xf numFmtId="164" fontId="0" fillId="24" borderId="10" xfId="0" applyNumberFormat="1" applyFill="1" applyBorder="1"/>
    <xf numFmtId="0" fontId="28" fillId="24" borderId="0" xfId="0" applyFont="1" applyFill="1"/>
    <xf numFmtId="0" fontId="1" fillId="24" borderId="0" xfId="0" applyFont="1" applyFill="1"/>
    <xf numFmtId="0" fontId="27" fillId="24" borderId="0" xfId="0" applyFont="1" applyFill="1"/>
    <xf numFmtId="2" fontId="0" fillId="24" borderId="0" xfId="0" applyNumberFormat="1" applyFill="1"/>
    <xf numFmtId="166" fontId="0" fillId="24" borderId="0" xfId="185" applyNumberFormat="1" applyFont="1" applyFill="1"/>
    <xf numFmtId="9" fontId="0" fillId="24" borderId="0" xfId="185" applyFont="1" applyFill="1"/>
    <xf numFmtId="43" fontId="0" fillId="24" borderId="0" xfId="0" applyNumberFormat="1" applyFill="1" applyAlignment="1">
      <alignment horizontal="left" indent="1"/>
    </xf>
    <xf numFmtId="171" fontId="0" fillId="24" borderId="0" xfId="0" applyNumberFormat="1" applyFill="1" applyAlignment="1">
      <alignment horizontal="left" indent="1"/>
    </xf>
    <xf numFmtId="0" fontId="7" fillId="24" borderId="0" xfId="0" applyFont="1" applyFill="1" applyBorder="1"/>
    <xf numFmtId="0" fontId="28" fillId="24" borderId="0" xfId="0" applyFont="1" applyFill="1" applyBorder="1"/>
    <xf numFmtId="173" fontId="0" fillId="24" borderId="0" xfId="0" applyNumberFormat="1" applyFill="1"/>
    <xf numFmtId="0" fontId="31" fillId="24" borderId="0" xfId="0" applyFont="1" applyFill="1"/>
    <xf numFmtId="164" fontId="26" fillId="24" borderId="11" xfId="0" applyNumberFormat="1" applyFont="1" applyFill="1" applyBorder="1"/>
    <xf numFmtId="171" fontId="26" fillId="24" borderId="10" xfId="0" applyNumberFormat="1" applyFont="1" applyFill="1" applyBorder="1"/>
    <xf numFmtId="171" fontId="26" fillId="24" borderId="0" xfId="0" applyNumberFormat="1" applyFont="1" applyFill="1" applyBorder="1"/>
    <xf numFmtId="0" fontId="0" fillId="24" borderId="0" xfId="0" applyFill="1" applyAlignment="1">
      <alignment horizontal="right"/>
    </xf>
    <xf numFmtId="9" fontId="0" fillId="24" borderId="0" xfId="185" applyFont="1" applyFill="1" applyAlignment="1">
      <alignment horizontal="right"/>
    </xf>
    <xf numFmtId="0" fontId="29" fillId="24" borderId="0" xfId="0" applyFont="1" applyFill="1" applyAlignment="1">
      <alignment horizontal="left"/>
    </xf>
    <xf numFmtId="9" fontId="29" fillId="24" borderId="0" xfId="185" applyFont="1" applyFill="1" applyAlignment="1">
      <alignment horizontal="left"/>
    </xf>
    <xf numFmtId="0" fontId="0" fillId="24" borderId="0" xfId="0" applyFill="1" applyAlignment="1">
      <alignment horizontal="left"/>
    </xf>
    <xf numFmtId="43" fontId="1" fillId="24" borderId="0" xfId="0" applyNumberFormat="1" applyFont="1" applyFill="1"/>
    <xf numFmtId="171" fontId="1" fillId="24" borderId="0" xfId="0" applyNumberFormat="1" applyFont="1" applyFill="1"/>
    <xf numFmtId="167" fontId="1" fillId="24" borderId="10" xfId="185" applyNumberFormat="1" applyFont="1" applyFill="1" applyBorder="1"/>
    <xf numFmtId="171" fontId="1" fillId="24" borderId="10" xfId="0" applyNumberFormat="1" applyFont="1" applyFill="1" applyBorder="1"/>
    <xf numFmtId="43" fontId="1" fillId="24" borderId="10" xfId="0" applyNumberFormat="1" applyFont="1" applyFill="1" applyBorder="1"/>
    <xf numFmtId="164" fontId="1" fillId="24" borderId="0" xfId="0" applyNumberFormat="1" applyFont="1" applyFill="1"/>
    <xf numFmtId="164" fontId="1" fillId="24" borderId="10" xfId="0" applyNumberFormat="1" applyFont="1" applyFill="1" applyBorder="1"/>
    <xf numFmtId="10" fontId="27" fillId="24" borderId="0" xfId="0" applyNumberFormat="1" applyFont="1" applyFill="1"/>
    <xf numFmtId="164" fontId="27" fillId="24" borderId="0" xfId="0" applyNumberFormat="1" applyFont="1" applyFill="1"/>
    <xf numFmtId="172" fontId="0" fillId="24" borderId="0" xfId="0" applyNumberFormat="1" applyFill="1"/>
    <xf numFmtId="41" fontId="27" fillId="24" borderId="0" xfId="0" applyNumberFormat="1" applyFont="1" applyFill="1"/>
    <xf numFmtId="41" fontId="1" fillId="24" borderId="0" xfId="0" applyNumberFormat="1" applyFont="1" applyFill="1"/>
    <xf numFmtId="169" fontId="0" fillId="24" borderId="0" xfId="0" applyNumberFormat="1" applyFill="1"/>
    <xf numFmtId="170" fontId="0" fillId="24" borderId="0" xfId="0" applyNumberFormat="1" applyFill="1"/>
    <xf numFmtId="9" fontId="27" fillId="24" borderId="0" xfId="185" applyFont="1" applyFill="1" applyAlignment="1">
      <alignment horizontal="right"/>
    </xf>
    <xf numFmtId="0" fontId="26" fillId="24" borderId="0" xfId="0" applyFont="1" applyFill="1" applyAlignment="1">
      <alignment horizontal="right"/>
    </xf>
    <xf numFmtId="0" fontId="1" fillId="24" borderId="0" xfId="0" applyFont="1" applyFill="1" applyAlignment="1">
      <alignment horizontal="right"/>
    </xf>
    <xf numFmtId="10" fontId="1" fillId="24" borderId="10" xfId="185" applyNumberFormat="1" applyFont="1" applyFill="1" applyBorder="1" applyAlignment="1">
      <alignment horizontal="right"/>
    </xf>
    <xf numFmtId="171" fontId="1" fillId="24" borderId="0" xfId="0" applyNumberFormat="1" applyFont="1" applyFill="1" applyAlignment="1">
      <alignment horizontal="right"/>
    </xf>
    <xf numFmtId="171" fontId="1" fillId="24" borderId="10" xfId="0" applyNumberFormat="1" applyFont="1" applyFill="1" applyBorder="1" applyAlignment="1">
      <alignment horizontal="right"/>
    </xf>
    <xf numFmtId="43" fontId="1" fillId="24" borderId="10" xfId="0" applyNumberFormat="1" applyFont="1" applyFill="1" applyBorder="1" applyAlignment="1">
      <alignment horizontal="right"/>
    </xf>
    <xf numFmtId="10" fontId="27" fillId="24" borderId="0" xfId="185" applyNumberFormat="1" applyFont="1" applyFill="1" applyAlignment="1">
      <alignment horizontal="right"/>
    </xf>
    <xf numFmtId="172" fontId="27" fillId="24" borderId="0" xfId="0" applyNumberFormat="1" applyFont="1" applyFill="1"/>
    <xf numFmtId="172" fontId="27" fillId="24" borderId="0" xfId="0" applyNumberFormat="1" applyFont="1" applyFill="1" applyAlignment="1">
      <alignment horizontal="right"/>
    </xf>
    <xf numFmtId="174" fontId="27" fillId="24" borderId="0" xfId="0" applyNumberFormat="1" applyFont="1" applyFill="1"/>
    <xf numFmtId="171" fontId="26" fillId="24" borderId="10" xfId="0" applyNumberFormat="1" applyFont="1" applyFill="1" applyBorder="1" applyAlignment="1">
      <alignment horizontal="right"/>
    </xf>
    <xf numFmtId="41" fontId="7" fillId="24" borderId="0" xfId="0" applyNumberFormat="1" applyFont="1" applyFill="1"/>
    <xf numFmtId="41" fontId="7" fillId="24" borderId="0" xfId="0" applyNumberFormat="1" applyFont="1" applyFill="1" applyAlignment="1">
      <alignment horizontal="right"/>
    </xf>
    <xf numFmtId="41" fontId="7" fillId="24" borderId="0" xfId="185" applyNumberFormat="1" applyFont="1" applyFill="1"/>
    <xf numFmtId="0" fontId="7" fillId="24" borderId="0" xfId="182" applyFont="1" applyFill="1"/>
    <xf numFmtId="41" fontId="32" fillId="24" borderId="0" xfId="182" applyNumberFormat="1" applyFont="1" applyFill="1"/>
    <xf numFmtId="0" fontId="7" fillId="24" borderId="0" xfId="182" applyFill="1"/>
    <xf numFmtId="172" fontId="1" fillId="24" borderId="0" xfId="0" applyNumberFormat="1" applyFont="1" applyFill="1"/>
    <xf numFmtId="41" fontId="1" fillId="24" borderId="10" xfId="0" applyNumberFormat="1" applyFont="1" applyFill="1" applyBorder="1"/>
    <xf numFmtId="165" fontId="1" fillId="24" borderId="0" xfId="185" applyNumberFormat="1" applyFont="1" applyFill="1"/>
    <xf numFmtId="165" fontId="7" fillId="24" borderId="0" xfId="185" applyNumberFormat="1" applyFont="1" applyFill="1"/>
    <xf numFmtId="10" fontId="7" fillId="24" borderId="0" xfId="185" applyNumberFormat="1" applyFont="1" applyFill="1"/>
    <xf numFmtId="165" fontId="26" fillId="24" borderId="0" xfId="185" applyNumberFormat="1" applyFont="1" applyFill="1"/>
    <xf numFmtId="10" fontId="1" fillId="24" borderId="0" xfId="185" applyNumberFormat="1" applyFont="1" applyFill="1"/>
    <xf numFmtId="41" fontId="32" fillId="24" borderId="0" xfId="182" applyNumberFormat="1" applyFont="1" applyFill="1" applyAlignment="1">
      <alignment horizontal="right"/>
    </xf>
    <xf numFmtId="41" fontId="1" fillId="24" borderId="0" xfId="0" applyNumberFormat="1" applyFont="1" applyFill="1" applyAlignment="1">
      <alignment horizontal="right"/>
    </xf>
  </cellXfs>
  <cellStyles count="19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/>
    <cellStyle name="Comma 2 2" xfId="29"/>
    <cellStyle name="Comma 3" xfId="30"/>
    <cellStyle name="Currency 2" xfId="31"/>
    <cellStyle name="Excel Built-in Normal" xfId="32"/>
    <cellStyle name="Excel Built-in Normal 2" xfId="33"/>
    <cellStyle name="Excel Built-in Normal_Solar Carve Out Qualified Capacity_6.28.2013" xfId="34"/>
    <cellStyle name="Explanatory Text" xfId="35" builtinId="53" customBuiltin="1"/>
    <cellStyle name="Good" xfId="36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41"/>
    <cellStyle name="Hyperlink 3" xfId="42"/>
    <cellStyle name="Hyperlink 3 2" xfId="43"/>
    <cellStyle name="Hyperlink 4" xfId="44"/>
    <cellStyle name="Input" xfId="45" builtinId="20" customBuiltin="1"/>
    <cellStyle name="Linked Cell" xfId="46" builtinId="24" customBuiltin="1"/>
    <cellStyle name="Neutral" xfId="47" builtinId="28" customBuiltin="1"/>
    <cellStyle name="Normal" xfId="0" builtinId="0"/>
    <cellStyle name="Normal 10" xfId="48"/>
    <cellStyle name="Normal 10 2" xfId="49"/>
    <cellStyle name="Normal 10 2 2" xfId="50"/>
    <cellStyle name="Normal 10 3" xfId="51"/>
    <cellStyle name="Normal 11" xfId="52"/>
    <cellStyle name="Normal 11 2" xfId="53"/>
    <cellStyle name="Normal 11 2 2" xfId="54"/>
    <cellStyle name="Normal 11 3" xfId="55"/>
    <cellStyle name="Normal 12" xfId="56"/>
    <cellStyle name="Normal 12 2" xfId="57"/>
    <cellStyle name="Normal 12 2 2" xfId="58"/>
    <cellStyle name="Normal 12 3" xfId="59"/>
    <cellStyle name="Normal 13" xfId="60"/>
    <cellStyle name="Normal 14" xfId="61"/>
    <cellStyle name="Normal 14 2" xfId="62"/>
    <cellStyle name="Normal 14 2 2" xfId="63"/>
    <cellStyle name="Normal 14 3" xfId="64"/>
    <cellStyle name="Normal 15" xfId="65"/>
    <cellStyle name="Normal 15 2" xfId="66"/>
    <cellStyle name="Normal 15 2 2" xfId="67"/>
    <cellStyle name="Normal 15 3" xfId="68"/>
    <cellStyle name="Normal 16" xfId="69"/>
    <cellStyle name="Normal 16 2" xfId="70"/>
    <cellStyle name="Normal 16 2 2" xfId="71"/>
    <cellStyle name="Normal 16 3" xfId="72"/>
    <cellStyle name="Normal 17" xfId="73"/>
    <cellStyle name="Normal 17 2" xfId="74"/>
    <cellStyle name="Normal 17 2 2" xfId="75"/>
    <cellStyle name="Normal 17 3" xfId="76"/>
    <cellStyle name="Normal 18" xfId="77"/>
    <cellStyle name="Normal 18 2" xfId="78"/>
    <cellStyle name="Normal 18 2 2" xfId="79"/>
    <cellStyle name="Normal 18 3" xfId="80"/>
    <cellStyle name="Normal 19" xfId="81"/>
    <cellStyle name="Normal 19 2" xfId="82"/>
    <cellStyle name="Normal 19 2 2" xfId="83"/>
    <cellStyle name="Normal 19 3" xfId="84"/>
    <cellStyle name="Normal 2" xfId="85"/>
    <cellStyle name="Normal 2 2" xfId="86"/>
    <cellStyle name="Normal 20" xfId="87"/>
    <cellStyle name="Normal 20 2" xfId="88"/>
    <cellStyle name="Normal 20 2 2" xfId="89"/>
    <cellStyle name="Normal 20 3" xfId="90"/>
    <cellStyle name="Normal 21" xfId="91"/>
    <cellStyle name="Normal 21 2" xfId="92"/>
    <cellStyle name="Normal 21 2 2" xfId="93"/>
    <cellStyle name="Normal 21 3" xfId="94"/>
    <cellStyle name="Normal 22" xfId="95"/>
    <cellStyle name="Normal 22 2" xfId="96"/>
    <cellStyle name="Normal 22 2 2" xfId="97"/>
    <cellStyle name="Normal 22 3" xfId="98"/>
    <cellStyle name="Normal 23" xfId="99"/>
    <cellStyle name="Normal 23 2" xfId="100"/>
    <cellStyle name="Normal 23 2 2" xfId="101"/>
    <cellStyle name="Normal 23 3" xfId="102"/>
    <cellStyle name="Normal 24" xfId="103"/>
    <cellStyle name="Normal 24 2" xfId="104"/>
    <cellStyle name="Normal 24 2 2" xfId="105"/>
    <cellStyle name="Normal 24 3" xfId="106"/>
    <cellStyle name="Normal 25" xfId="107"/>
    <cellStyle name="Normal 25 2" xfId="108"/>
    <cellStyle name="Normal 25 2 2" xfId="109"/>
    <cellStyle name="Normal 25 3" xfId="110"/>
    <cellStyle name="Normal 26" xfId="111"/>
    <cellStyle name="Normal 26 2" xfId="112"/>
    <cellStyle name="Normal 26 2 2" xfId="113"/>
    <cellStyle name="Normal 26 3" xfId="114"/>
    <cellStyle name="Normal 27" xfId="115"/>
    <cellStyle name="Normal 27 2" xfId="116"/>
    <cellStyle name="Normal 27 2 2" xfId="117"/>
    <cellStyle name="Normal 27 3" xfId="118"/>
    <cellStyle name="Normal 28" xfId="119"/>
    <cellStyle name="Normal 28 2" xfId="120"/>
    <cellStyle name="Normal 28 2 2" xfId="121"/>
    <cellStyle name="Normal 28 3" xfId="122"/>
    <cellStyle name="Normal 29" xfId="123"/>
    <cellStyle name="Normal 29 2" xfId="124"/>
    <cellStyle name="Normal 29 2 2" xfId="125"/>
    <cellStyle name="Normal 29 3" xfId="126"/>
    <cellStyle name="Normal 3" xfId="127"/>
    <cellStyle name="Normal 3 2" xfId="128"/>
    <cellStyle name="Normal 3 2 2" xfId="129"/>
    <cellStyle name="Normal 3 3" xfId="130"/>
    <cellStyle name="Normal 30" xfId="131"/>
    <cellStyle name="Normal 30 2" xfId="132"/>
    <cellStyle name="Normal 30 2 2" xfId="133"/>
    <cellStyle name="Normal 30 3" xfId="134"/>
    <cellStyle name="Normal 31" xfId="135"/>
    <cellStyle name="Normal 31 2" xfId="136"/>
    <cellStyle name="Normal 31 2 2" xfId="137"/>
    <cellStyle name="Normal 31 3" xfId="138"/>
    <cellStyle name="Normal 32" xfId="139"/>
    <cellStyle name="Normal 32 2" xfId="140"/>
    <cellStyle name="Normal 32 2 2" xfId="141"/>
    <cellStyle name="Normal 32 3" xfId="142"/>
    <cellStyle name="Normal 33" xfId="143"/>
    <cellStyle name="Normal 33 2" xfId="144"/>
    <cellStyle name="Normal 33 2 2" xfId="145"/>
    <cellStyle name="Normal 33 3" xfId="146"/>
    <cellStyle name="Normal 34" xfId="147"/>
    <cellStyle name="Normal 34 2" xfId="148"/>
    <cellStyle name="Normal 34 2 2" xfId="149"/>
    <cellStyle name="Normal 34 3" xfId="150"/>
    <cellStyle name="Normal 35" xfId="151"/>
    <cellStyle name="Normal 35 2" xfId="152"/>
    <cellStyle name="Normal 35 2 2" xfId="153"/>
    <cellStyle name="Normal 35 3" xfId="154"/>
    <cellStyle name="Normal 36" xfId="155"/>
    <cellStyle name="Normal 36 2" xfId="156"/>
    <cellStyle name="Normal 4" xfId="157"/>
    <cellStyle name="Normal 4 2" xfId="158"/>
    <cellStyle name="Normal 4 2 2" xfId="159"/>
    <cellStyle name="Normal 4 3" xfId="160"/>
    <cellStyle name="Normal 5" xfId="161"/>
    <cellStyle name="Normal 5 2" xfId="162"/>
    <cellStyle name="Normal 5 2 2" xfId="163"/>
    <cellStyle name="Normal 5 3" xfId="164"/>
    <cellStyle name="Normal 5_Solar Carve Out Qualified Capacity_6.28.2013" xfId="165"/>
    <cellStyle name="Normal 6" xfId="166"/>
    <cellStyle name="Normal 6 2" xfId="167"/>
    <cellStyle name="Normal 6 2 2" xfId="168"/>
    <cellStyle name="Normal 6 3" xfId="169"/>
    <cellStyle name="Normal 7" xfId="170"/>
    <cellStyle name="Normal 7 2" xfId="171"/>
    <cellStyle name="Normal 7 2 2" xfId="172"/>
    <cellStyle name="Normal 7 3" xfId="173"/>
    <cellStyle name="Normal 8" xfId="174"/>
    <cellStyle name="Normal 8 2" xfId="175"/>
    <cellStyle name="Normal 8 2 2" xfId="176"/>
    <cellStyle name="Normal 8 3" xfId="177"/>
    <cellStyle name="Normal 9" xfId="178"/>
    <cellStyle name="Normal 9 2" xfId="179"/>
    <cellStyle name="Normal 9 2 2" xfId="180"/>
    <cellStyle name="Normal 9 3" xfId="181"/>
    <cellStyle name="Normal_Auction Analysis" xfId="182"/>
    <cellStyle name="Note" xfId="183" builtinId="10" customBuiltin="1"/>
    <cellStyle name="Output" xfId="184" builtinId="21" customBuiltin="1"/>
    <cellStyle name="Percent" xfId="185" builtinId="5"/>
    <cellStyle name="Percent 2" xfId="186"/>
    <cellStyle name="Percent 3" xfId="187"/>
    <cellStyle name="Percent 3 2" xfId="188"/>
    <cellStyle name="Percent 4" xfId="189"/>
    <cellStyle name="Title" xfId="190" builtinId="15" customBuiltin="1"/>
    <cellStyle name="Total" xfId="191" builtinId="25" customBuiltin="1"/>
    <cellStyle name="Warning Text" xfId="192" builtinId="11" customBuiltin="1"/>
  </cellStyles>
  <dxfs count="0"/>
  <tableStyles count="0" defaultTableStyle="TableStyleMedium2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externalLink" Target="externalLinks/externalLink5.xml"/>
  <Relationship Id="rId11" Type="http://schemas.openxmlformats.org/officeDocument/2006/relationships/externalLink" Target="externalLinks/externalLink6.xml"/>
  <Relationship Id="rId12" Type="http://schemas.openxmlformats.org/officeDocument/2006/relationships/externalLink" Target="externalLinks/externalLink7.xml"/>
  <Relationship Id="rId13" Type="http://schemas.openxmlformats.org/officeDocument/2006/relationships/externalLink" Target="externalLinks/externalLink8.xml"/>
  <Relationship Id="rId14" Type="http://schemas.openxmlformats.org/officeDocument/2006/relationships/theme" Target="theme/theme1.xml"/>
  <Relationship Id="rId15" Type="http://schemas.openxmlformats.org/officeDocument/2006/relationships/styles" Target="styles.xml"/>
  <Relationship Id="rId16" Type="http://schemas.openxmlformats.org/officeDocument/2006/relationships/sharedStrings" Target="sharedStrings.xml"/>
  <Relationship Id="rId17" Type="http://schemas.openxmlformats.org/officeDocument/2006/relationships/calcChain" Target="calcChain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externalLink" Target="externalLinks/externalLink1.xml"/>
  <Relationship Id="rId7" Type="http://schemas.openxmlformats.org/officeDocument/2006/relationships/externalLink" Target="externalLinks/externalLink2.xml"/>
  <Relationship Id="rId8" Type="http://schemas.openxmlformats.org/officeDocument/2006/relationships/externalLink" Target="externalLinks/externalLink3.xml"/>
  <Relationship Id="rId9" Type="http://schemas.openxmlformats.org/officeDocument/2006/relationships/externalLink" Target="externalLinks/externalLink4.xml"/>
</Relationships>

</file>

<file path=xl/externalLinks/_rels/externalLink1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//env-fp-salt01.env.govt.state.ma.us/Documents%20and%20Settings/nhowlett/Local%20Settings/Temporary%20Internet%20Files/Content.Outlook/EZ1D14J8/SQA%20pv-proj-detail-form%20for%20Stephen%20Fields.xls"/>
</Relationships>

</file>

<file path=xl/externalLinks/_rels/externalLink2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C:/Users/mjudge.ENV/AppData/Local/Microsoft/Windows/Temporary%20Internet%20Files/Content.Outlook/OYP3AIWJ/pv-project-detail-form%20cabot%20beverly%201%20(2).xls"/>
</Relationships>

</file>

<file path=xl/externalLinks/_rels/externalLink3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//env-fp-salt01.env.govt.state.ma.us/ENEUsers/mjudge/Application%20Data/Microsoft/Excel/Documents%20and%20Settings/Lisa/My%20Documents/Downloads/PV%20Detail%20Form%20with%20PTS%20data%20-%20srectrade%20-%205-9-11.xls"/>
</Relationships>

</file>

<file path=xl/externalLinks/_rels/externalLink4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C:/Users/dsandlin/Documents/EEC%20Clients/MA/Mass%20DCAM/DCAM%20SREC%20Generators/5th%20addition%20to%20DCAM%20SREC%20Aggregation/MA%20SREC%20PV%20Project%20Detail%20Form%20v1%200%20Nexant%20SQ%20PV-2022-10%20Aggregation%205th%20add%20Nov%2022%202011%20final.xlsx"/>
</Relationships>

</file>

<file path=xl/externalLinks/_rels/externalLink5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C:/Tm-AltTech/RPS%20Review/PV%20Project%20Detail%20Forms/2011/11044_ConEd%20New%20Bedford.xls"/>
</Relationships>

</file>

<file path=xl/externalLinks/_rels/externalLink6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C:/Documents%20and%20Settings/005186/Local%20Settings/Temporary%20Internet%20Files/OLK8E/Settlement_%20Model_BECO(A)_1_11_06%20update.xls"/>
</Relationships>

</file>

<file path=xl/externalLinks/_rels/externalLink7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C:/FinancialStrategic/PLANNING/REG_POLICY/Rate%20Design/2013/12-126%20Tracker%20Allocation/CAMB%20Tracker%20Allocation%20Model%20revised.xls"/>
</Relationships>

</file>

<file path=xl/externalLinks/_rels/externalLink8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H:/SHARED/FinancialStrategic/PLANNING/REG_POLICY/Rate_Case05/COM/RevSim_Jun05/Comel_Design_Jun05.xls"/>
</Relationships>
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and Definitions"/>
      <sheetName val="PV Project Form"/>
      <sheetName val="Drop-Down Lists"/>
    </sheetNames>
    <sheetDataSet>
      <sheetData sheetId="0"/>
      <sheetData sheetId="1"/>
      <sheetData sheetId="2">
        <row r="2">
          <cell r="A2" t="str">
            <v>Residential (3 of fewer dwelling units per building)</v>
          </cell>
          <cell r="B2" t="str">
            <v>Fixed</v>
          </cell>
          <cell r="C2">
            <v>90</v>
          </cell>
          <cell r="E2" t="str">
            <v>AL</v>
          </cell>
          <cell r="F2" t="str">
            <v>Abington</v>
          </cell>
          <cell r="G2" t="str">
            <v>National Grid</v>
          </cell>
          <cell r="H2" t="str">
            <v>Massachusetts Clean Energy Center (CEC)</v>
          </cell>
        </row>
        <row r="3">
          <cell r="A3" t="str">
            <v>Multi-family residential (4 or more dwelling units per building)</v>
          </cell>
          <cell r="B3" t="str">
            <v xml:space="preserve">Single Axis </v>
          </cell>
          <cell r="C3">
            <v>91</v>
          </cell>
          <cell r="E3" t="str">
            <v>AK</v>
          </cell>
          <cell r="F3" t="str">
            <v>Acton</v>
          </cell>
          <cell r="G3" t="str">
            <v>NSTAR</v>
          </cell>
        </row>
        <row r="4">
          <cell r="A4" t="str">
            <v>Mixed use (commercial &amp; residential)</v>
          </cell>
          <cell r="B4" t="str">
            <v>Dual Axis</v>
          </cell>
          <cell r="C4">
            <v>92</v>
          </cell>
          <cell r="E4" t="str">
            <v>AZ</v>
          </cell>
          <cell r="F4" t="str">
            <v>Acushnet</v>
          </cell>
          <cell r="G4" t="str">
            <v>Unitil (Fitchburg Gas &amp; Electric)</v>
          </cell>
        </row>
        <row r="5">
          <cell r="A5" t="str">
            <v>Retail</v>
          </cell>
          <cell r="C5">
            <v>93</v>
          </cell>
          <cell r="E5" t="str">
            <v>AR</v>
          </cell>
          <cell r="F5" t="str">
            <v>Adams</v>
          </cell>
          <cell r="G5" t="str">
            <v>Western Massachusetts Electric Company</v>
          </cell>
        </row>
        <row r="6">
          <cell r="A6" t="str">
            <v>Restaurant / Food Service</v>
          </cell>
          <cell r="C6">
            <v>94</v>
          </cell>
          <cell r="E6" t="str">
            <v>CA</v>
          </cell>
          <cell r="F6" t="str">
            <v>Agawam</v>
          </cell>
          <cell r="G6" t="str">
            <v>Municipal Light Plant</v>
          </cell>
        </row>
        <row r="7">
          <cell r="A7" t="str">
            <v>Commercial / Office</v>
          </cell>
          <cell r="C7">
            <v>95</v>
          </cell>
          <cell r="E7" t="str">
            <v>CO</v>
          </cell>
          <cell r="F7" t="str">
            <v>Alford</v>
          </cell>
        </row>
        <row r="8">
          <cell r="A8" t="str">
            <v>Industrial</v>
          </cell>
          <cell r="C8">
            <v>96</v>
          </cell>
          <cell r="E8" t="str">
            <v>CT</v>
          </cell>
          <cell r="F8" t="str">
            <v>Amesbury</v>
          </cell>
        </row>
        <row r="9">
          <cell r="A9" t="str">
            <v>Municipal / Government / Public</v>
          </cell>
          <cell r="C9">
            <v>97</v>
          </cell>
          <cell r="E9" t="str">
            <v>DE</v>
          </cell>
          <cell r="F9" t="str">
            <v>Amherst</v>
          </cell>
        </row>
        <row r="10">
          <cell r="A10" t="str">
            <v>Religious</v>
          </cell>
          <cell r="C10">
            <v>98</v>
          </cell>
          <cell r="E10" t="str">
            <v>FL</v>
          </cell>
          <cell r="F10" t="str">
            <v>Andover</v>
          </cell>
        </row>
        <row r="11">
          <cell r="A11" t="str">
            <v>School (K-12)</v>
          </cell>
          <cell r="C11">
            <v>99</v>
          </cell>
          <cell r="E11" t="str">
            <v>GA</v>
          </cell>
          <cell r="F11" t="str">
            <v>Aquinnah</v>
          </cell>
        </row>
        <row r="12">
          <cell r="A12" t="str">
            <v>College / University</v>
          </cell>
          <cell r="C12">
            <v>100</v>
          </cell>
          <cell r="E12" t="str">
            <v>HI</v>
          </cell>
          <cell r="F12" t="str">
            <v>Arlington</v>
          </cell>
        </row>
        <row r="13">
          <cell r="A13" t="str">
            <v>Hospital / Health Care</v>
          </cell>
          <cell r="C13">
            <v>101</v>
          </cell>
          <cell r="E13" t="str">
            <v>ID</v>
          </cell>
          <cell r="F13" t="str">
            <v>Ashburnham</v>
          </cell>
        </row>
        <row r="14">
          <cell r="A14" t="str">
            <v>Agricultural</v>
          </cell>
          <cell r="C14">
            <v>102</v>
          </cell>
          <cell r="E14" t="str">
            <v>IL</v>
          </cell>
          <cell r="F14" t="str">
            <v>Ashby</v>
          </cell>
        </row>
        <row r="15">
          <cell r="A15" t="str">
            <v>Other</v>
          </cell>
          <cell r="C15">
            <v>103</v>
          </cell>
          <cell r="E15" t="str">
            <v>IN</v>
          </cell>
          <cell r="F15" t="str">
            <v>Ashfield</v>
          </cell>
        </row>
        <row r="16">
          <cell r="C16">
            <v>104</v>
          </cell>
          <cell r="E16" t="str">
            <v>IA</v>
          </cell>
          <cell r="F16" t="str">
            <v>Ashland</v>
          </cell>
        </row>
        <row r="17">
          <cell r="C17">
            <v>105</v>
          </cell>
          <cell r="E17" t="str">
            <v>KS</v>
          </cell>
          <cell r="F17" t="str">
            <v>Athol</v>
          </cell>
        </row>
        <row r="18">
          <cell r="C18">
            <v>106</v>
          </cell>
          <cell r="E18" t="str">
            <v>KY</v>
          </cell>
          <cell r="F18" t="str">
            <v>Attleboro</v>
          </cell>
        </row>
        <row r="19">
          <cell r="C19">
            <v>107</v>
          </cell>
          <cell r="E19" t="str">
            <v>LA</v>
          </cell>
          <cell r="F19" t="str">
            <v>Auburn</v>
          </cell>
        </row>
        <row r="20">
          <cell r="C20">
            <v>108</v>
          </cell>
          <cell r="E20" t="str">
            <v>ME</v>
          </cell>
          <cell r="F20" t="str">
            <v>Avon</v>
          </cell>
        </row>
        <row r="21">
          <cell r="C21">
            <v>109</v>
          </cell>
          <cell r="E21" t="str">
            <v>MD</v>
          </cell>
          <cell r="F21" t="str">
            <v>Ayer</v>
          </cell>
        </row>
        <row r="22">
          <cell r="C22">
            <v>110</v>
          </cell>
          <cell r="E22" t="str">
            <v>MA</v>
          </cell>
          <cell r="F22" t="str">
            <v>Barnstable</v>
          </cell>
        </row>
        <row r="23">
          <cell r="C23">
            <v>111</v>
          </cell>
          <cell r="E23" t="str">
            <v>MI</v>
          </cell>
          <cell r="F23" t="str">
            <v>Barre</v>
          </cell>
        </row>
        <row r="24">
          <cell r="C24">
            <v>112</v>
          </cell>
          <cell r="E24" t="str">
            <v>MN</v>
          </cell>
          <cell r="F24" t="str">
            <v>Becket</v>
          </cell>
        </row>
        <row r="25">
          <cell r="C25">
            <v>113</v>
          </cell>
          <cell r="E25" t="str">
            <v>MS</v>
          </cell>
          <cell r="F25" t="str">
            <v>Bedford</v>
          </cell>
        </row>
        <row r="26">
          <cell r="C26">
            <v>114</v>
          </cell>
          <cell r="E26" t="str">
            <v>MO</v>
          </cell>
          <cell r="F26" t="str">
            <v>Belchertown</v>
          </cell>
        </row>
        <row r="27">
          <cell r="C27">
            <v>115</v>
          </cell>
          <cell r="E27" t="str">
            <v>MT</v>
          </cell>
          <cell r="F27" t="str">
            <v>Bellingham</v>
          </cell>
        </row>
        <row r="28">
          <cell r="C28">
            <v>116</v>
          </cell>
          <cell r="E28" t="str">
            <v>NE</v>
          </cell>
          <cell r="F28" t="str">
            <v>Belmont</v>
          </cell>
        </row>
        <row r="29">
          <cell r="C29">
            <v>117</v>
          </cell>
          <cell r="E29" t="str">
            <v>NV</v>
          </cell>
          <cell r="F29" t="str">
            <v>Berkley</v>
          </cell>
        </row>
        <row r="30">
          <cell r="C30">
            <v>118</v>
          </cell>
          <cell r="E30" t="str">
            <v>NH</v>
          </cell>
          <cell r="F30" t="str">
            <v>Berlin</v>
          </cell>
        </row>
        <row r="31">
          <cell r="C31">
            <v>119</v>
          </cell>
          <cell r="E31" t="str">
            <v>NJ</v>
          </cell>
          <cell r="F31" t="str">
            <v>Bernardston</v>
          </cell>
        </row>
        <row r="32">
          <cell r="C32">
            <v>120</v>
          </cell>
          <cell r="E32" t="str">
            <v>NM</v>
          </cell>
          <cell r="F32" t="str">
            <v>Beverly</v>
          </cell>
        </row>
        <row r="33">
          <cell r="C33">
            <v>121</v>
          </cell>
          <cell r="E33" t="str">
            <v>NY</v>
          </cell>
          <cell r="F33" t="str">
            <v>Billerica</v>
          </cell>
        </row>
        <row r="34">
          <cell r="C34">
            <v>122</v>
          </cell>
          <cell r="E34" t="str">
            <v>NC</v>
          </cell>
          <cell r="F34" t="str">
            <v>Blackstone</v>
          </cell>
        </row>
        <row r="35">
          <cell r="C35">
            <v>123</v>
          </cell>
          <cell r="E35" t="str">
            <v>ND</v>
          </cell>
          <cell r="F35" t="str">
            <v>Blandford</v>
          </cell>
        </row>
        <row r="36">
          <cell r="C36">
            <v>124</v>
          </cell>
          <cell r="E36" t="str">
            <v>OH</v>
          </cell>
          <cell r="F36" t="str">
            <v>Bolton</v>
          </cell>
        </row>
        <row r="37">
          <cell r="C37">
            <v>125</v>
          </cell>
          <cell r="E37" t="str">
            <v>OK</v>
          </cell>
          <cell r="F37" t="str">
            <v>Boston</v>
          </cell>
        </row>
        <row r="38">
          <cell r="C38">
            <v>126</v>
          </cell>
          <cell r="E38" t="str">
            <v>OR</v>
          </cell>
          <cell r="F38" t="str">
            <v>Bourne</v>
          </cell>
        </row>
        <row r="39">
          <cell r="C39">
            <v>127</v>
          </cell>
          <cell r="E39" t="str">
            <v>PA</v>
          </cell>
          <cell r="F39" t="str">
            <v>Boxborough</v>
          </cell>
        </row>
        <row r="40">
          <cell r="C40">
            <v>128</v>
          </cell>
          <cell r="E40" t="str">
            <v>RI</v>
          </cell>
          <cell r="F40" t="str">
            <v>Boxford</v>
          </cell>
        </row>
        <row r="41">
          <cell r="C41">
            <v>129</v>
          </cell>
          <cell r="E41" t="str">
            <v>SC</v>
          </cell>
          <cell r="F41" t="str">
            <v>Boylston</v>
          </cell>
        </row>
        <row r="42">
          <cell r="C42">
            <v>130</v>
          </cell>
          <cell r="E42" t="str">
            <v>SD</v>
          </cell>
          <cell r="F42" t="str">
            <v>Braintree</v>
          </cell>
        </row>
        <row r="43">
          <cell r="C43">
            <v>131</v>
          </cell>
          <cell r="E43" t="str">
            <v>TN</v>
          </cell>
          <cell r="F43" t="str">
            <v>Brewster</v>
          </cell>
        </row>
        <row r="44">
          <cell r="C44">
            <v>132</v>
          </cell>
          <cell r="E44" t="str">
            <v>TX</v>
          </cell>
          <cell r="F44" t="str">
            <v>Bridgewater</v>
          </cell>
        </row>
        <row r="45">
          <cell r="C45">
            <v>133</v>
          </cell>
          <cell r="E45" t="str">
            <v>UT</v>
          </cell>
          <cell r="F45" t="str">
            <v>Brimfield</v>
          </cell>
        </row>
        <row r="46">
          <cell r="C46">
            <v>134</v>
          </cell>
          <cell r="E46" t="str">
            <v>VT</v>
          </cell>
          <cell r="F46" t="str">
            <v>Brockton</v>
          </cell>
        </row>
        <row r="47">
          <cell r="C47">
            <v>135</v>
          </cell>
          <cell r="E47" t="str">
            <v>VA</v>
          </cell>
          <cell r="F47" t="str">
            <v>Brookfield</v>
          </cell>
        </row>
        <row r="48">
          <cell r="C48">
            <v>136</v>
          </cell>
          <cell r="E48" t="str">
            <v>WA</v>
          </cell>
          <cell r="F48" t="str">
            <v>Brookline</v>
          </cell>
        </row>
        <row r="49">
          <cell r="C49">
            <v>137</v>
          </cell>
          <cell r="E49" t="str">
            <v>WV</v>
          </cell>
          <cell r="F49" t="str">
            <v>Buckland</v>
          </cell>
        </row>
        <row r="50">
          <cell r="C50">
            <v>138</v>
          </cell>
          <cell r="E50" t="str">
            <v>WI</v>
          </cell>
          <cell r="F50" t="str">
            <v>Burlington</v>
          </cell>
        </row>
        <row r="51">
          <cell r="C51">
            <v>139</v>
          </cell>
          <cell r="E51" t="str">
            <v>WY</v>
          </cell>
          <cell r="F51" t="str">
            <v>Cambridge</v>
          </cell>
        </row>
        <row r="52">
          <cell r="C52">
            <v>140</v>
          </cell>
          <cell r="F52" t="str">
            <v>Canton</v>
          </cell>
        </row>
        <row r="53">
          <cell r="C53">
            <v>141</v>
          </cell>
          <cell r="F53" t="str">
            <v>Carlisle</v>
          </cell>
        </row>
        <row r="54">
          <cell r="C54">
            <v>142</v>
          </cell>
          <cell r="F54" t="str">
            <v>Carver</v>
          </cell>
        </row>
        <row r="55">
          <cell r="C55">
            <v>143</v>
          </cell>
          <cell r="F55" t="str">
            <v>Charlemont</v>
          </cell>
        </row>
        <row r="56">
          <cell r="C56">
            <v>144</v>
          </cell>
          <cell r="F56" t="str">
            <v>Charlton</v>
          </cell>
        </row>
        <row r="57">
          <cell r="C57">
            <v>145</v>
          </cell>
          <cell r="F57" t="str">
            <v>Chatham</v>
          </cell>
        </row>
        <row r="58">
          <cell r="C58">
            <v>146</v>
          </cell>
          <cell r="F58" t="str">
            <v>Chelmsford</v>
          </cell>
        </row>
        <row r="59">
          <cell r="C59">
            <v>147</v>
          </cell>
          <cell r="F59" t="str">
            <v>Chelsea</v>
          </cell>
        </row>
        <row r="60">
          <cell r="C60">
            <v>148</v>
          </cell>
          <cell r="F60" t="str">
            <v>Cheshire</v>
          </cell>
        </row>
        <row r="61">
          <cell r="C61">
            <v>149</v>
          </cell>
          <cell r="F61" t="str">
            <v>Chester</v>
          </cell>
        </row>
        <row r="62">
          <cell r="C62">
            <v>150</v>
          </cell>
          <cell r="F62" t="str">
            <v>Chesterfield</v>
          </cell>
        </row>
        <row r="63">
          <cell r="C63">
            <v>151</v>
          </cell>
          <cell r="F63" t="str">
            <v>Chicopee</v>
          </cell>
        </row>
        <row r="64">
          <cell r="C64">
            <v>152</v>
          </cell>
          <cell r="F64" t="str">
            <v>Chilmark</v>
          </cell>
        </row>
        <row r="65">
          <cell r="C65">
            <v>153</v>
          </cell>
          <cell r="F65" t="str">
            <v>Clarksburg</v>
          </cell>
        </row>
        <row r="66">
          <cell r="C66">
            <v>154</v>
          </cell>
          <cell r="F66" t="str">
            <v>Clinton</v>
          </cell>
        </row>
        <row r="67">
          <cell r="C67">
            <v>155</v>
          </cell>
          <cell r="F67" t="str">
            <v>Cohasset</v>
          </cell>
        </row>
        <row r="68">
          <cell r="C68">
            <v>156</v>
          </cell>
          <cell r="F68" t="str">
            <v>Colrain</v>
          </cell>
        </row>
        <row r="69">
          <cell r="C69">
            <v>157</v>
          </cell>
          <cell r="F69" t="str">
            <v>Concord</v>
          </cell>
        </row>
        <row r="70">
          <cell r="C70">
            <v>158</v>
          </cell>
          <cell r="F70" t="str">
            <v>Conway</v>
          </cell>
        </row>
        <row r="71">
          <cell r="C71">
            <v>159</v>
          </cell>
          <cell r="F71" t="str">
            <v>Cummington</v>
          </cell>
        </row>
        <row r="72">
          <cell r="C72">
            <v>160</v>
          </cell>
          <cell r="F72" t="str">
            <v>Dalton</v>
          </cell>
        </row>
        <row r="73">
          <cell r="C73">
            <v>161</v>
          </cell>
          <cell r="F73" t="str">
            <v>Danvers</v>
          </cell>
        </row>
        <row r="74">
          <cell r="C74">
            <v>162</v>
          </cell>
          <cell r="F74" t="str">
            <v>Dartmouth</v>
          </cell>
        </row>
        <row r="75">
          <cell r="C75">
            <v>163</v>
          </cell>
          <cell r="F75" t="str">
            <v>Dedham</v>
          </cell>
        </row>
        <row r="76">
          <cell r="C76">
            <v>164</v>
          </cell>
          <cell r="F76" t="str">
            <v>Deerfield</v>
          </cell>
        </row>
        <row r="77">
          <cell r="C77">
            <v>165</v>
          </cell>
          <cell r="F77" t="str">
            <v>Dennis</v>
          </cell>
        </row>
        <row r="78">
          <cell r="C78">
            <v>166</v>
          </cell>
          <cell r="F78" t="str">
            <v>Dighton</v>
          </cell>
        </row>
        <row r="79">
          <cell r="C79">
            <v>167</v>
          </cell>
          <cell r="F79" t="str">
            <v>Douglas</v>
          </cell>
        </row>
        <row r="80">
          <cell r="C80">
            <v>168</v>
          </cell>
          <cell r="F80" t="str">
            <v>Dover</v>
          </cell>
        </row>
        <row r="81">
          <cell r="C81">
            <v>169</v>
          </cell>
          <cell r="F81" t="str">
            <v>Dracut</v>
          </cell>
        </row>
        <row r="82">
          <cell r="C82">
            <v>170</v>
          </cell>
          <cell r="F82" t="str">
            <v>Dudley</v>
          </cell>
        </row>
        <row r="83">
          <cell r="C83">
            <v>171</v>
          </cell>
          <cell r="F83" t="str">
            <v>Dunstable</v>
          </cell>
        </row>
        <row r="84">
          <cell r="C84">
            <v>172</v>
          </cell>
          <cell r="F84" t="str">
            <v>Duxbury</v>
          </cell>
        </row>
        <row r="85">
          <cell r="C85">
            <v>173</v>
          </cell>
          <cell r="F85" t="str">
            <v>East Bridgewater</v>
          </cell>
        </row>
        <row r="86">
          <cell r="C86">
            <v>174</v>
          </cell>
          <cell r="F86" t="str">
            <v>East Brookfield</v>
          </cell>
        </row>
        <row r="87">
          <cell r="C87">
            <v>175</v>
          </cell>
          <cell r="F87" t="str">
            <v>East Longmeadow</v>
          </cell>
        </row>
        <row r="88">
          <cell r="C88">
            <v>176</v>
          </cell>
          <cell r="F88" t="str">
            <v>Eastham</v>
          </cell>
        </row>
        <row r="89">
          <cell r="C89">
            <v>177</v>
          </cell>
          <cell r="F89" t="str">
            <v>Easthampton</v>
          </cell>
        </row>
        <row r="90">
          <cell r="C90">
            <v>178</v>
          </cell>
          <cell r="F90" t="str">
            <v>Easton</v>
          </cell>
        </row>
        <row r="91">
          <cell r="C91">
            <v>179</v>
          </cell>
          <cell r="F91" t="str">
            <v>Edgartown</v>
          </cell>
        </row>
        <row r="92">
          <cell r="C92">
            <v>180</v>
          </cell>
          <cell r="F92" t="str">
            <v>Egremont</v>
          </cell>
        </row>
        <row r="93">
          <cell r="C93">
            <v>181</v>
          </cell>
          <cell r="F93" t="str">
            <v>Erving</v>
          </cell>
        </row>
        <row r="94">
          <cell r="C94">
            <v>182</v>
          </cell>
          <cell r="F94" t="str">
            <v>Essex</v>
          </cell>
        </row>
        <row r="95">
          <cell r="C95">
            <v>183</v>
          </cell>
          <cell r="F95" t="str">
            <v>Everett</v>
          </cell>
        </row>
        <row r="96">
          <cell r="C96">
            <v>184</v>
          </cell>
          <cell r="F96" t="str">
            <v>Fairhaven</v>
          </cell>
        </row>
        <row r="97">
          <cell r="C97">
            <v>185</v>
          </cell>
          <cell r="F97" t="str">
            <v>Fall River</v>
          </cell>
        </row>
        <row r="98">
          <cell r="C98">
            <v>186</v>
          </cell>
          <cell r="F98" t="str">
            <v>Falmouth</v>
          </cell>
        </row>
        <row r="99">
          <cell r="C99">
            <v>187</v>
          </cell>
          <cell r="F99" t="str">
            <v>Fitchburg</v>
          </cell>
        </row>
        <row r="100">
          <cell r="C100">
            <v>188</v>
          </cell>
          <cell r="F100" t="str">
            <v>Florida</v>
          </cell>
        </row>
        <row r="101">
          <cell r="C101">
            <v>189</v>
          </cell>
          <cell r="F101" t="str">
            <v>Foxborough</v>
          </cell>
        </row>
        <row r="102">
          <cell r="C102">
            <v>190</v>
          </cell>
          <cell r="F102" t="str">
            <v>Framingham</v>
          </cell>
        </row>
        <row r="103">
          <cell r="C103">
            <v>191</v>
          </cell>
          <cell r="F103" t="str">
            <v>Franklin</v>
          </cell>
        </row>
        <row r="104">
          <cell r="C104">
            <v>192</v>
          </cell>
          <cell r="F104" t="str">
            <v>Freetown</v>
          </cell>
        </row>
        <row r="105">
          <cell r="C105">
            <v>193</v>
          </cell>
          <cell r="F105" t="str">
            <v>Gardner</v>
          </cell>
        </row>
        <row r="106">
          <cell r="C106">
            <v>194</v>
          </cell>
          <cell r="F106" t="str">
            <v>Georgetown</v>
          </cell>
        </row>
        <row r="107">
          <cell r="C107">
            <v>195</v>
          </cell>
          <cell r="F107" t="str">
            <v>Gill</v>
          </cell>
        </row>
        <row r="108">
          <cell r="C108">
            <v>196</v>
          </cell>
          <cell r="F108" t="str">
            <v>Gloucester</v>
          </cell>
        </row>
        <row r="109">
          <cell r="C109">
            <v>197</v>
          </cell>
          <cell r="F109" t="str">
            <v>Goshen</v>
          </cell>
        </row>
        <row r="110">
          <cell r="C110">
            <v>198</v>
          </cell>
          <cell r="F110" t="str">
            <v>Gosnold</v>
          </cell>
        </row>
        <row r="111">
          <cell r="C111">
            <v>199</v>
          </cell>
          <cell r="F111" t="str">
            <v>Grafton</v>
          </cell>
        </row>
        <row r="112">
          <cell r="C112">
            <v>200</v>
          </cell>
          <cell r="F112" t="str">
            <v>Granby</v>
          </cell>
        </row>
        <row r="113">
          <cell r="C113">
            <v>201</v>
          </cell>
          <cell r="F113" t="str">
            <v>Granville</v>
          </cell>
        </row>
        <row r="114">
          <cell r="C114">
            <v>202</v>
          </cell>
          <cell r="F114" t="str">
            <v>Great Barrington</v>
          </cell>
        </row>
        <row r="115">
          <cell r="C115">
            <v>203</v>
          </cell>
          <cell r="F115" t="str">
            <v>Greenfield</v>
          </cell>
        </row>
        <row r="116">
          <cell r="C116">
            <v>204</v>
          </cell>
          <cell r="F116" t="str">
            <v>Groton</v>
          </cell>
        </row>
        <row r="117">
          <cell r="C117">
            <v>205</v>
          </cell>
          <cell r="F117" t="str">
            <v>Groveland</v>
          </cell>
        </row>
        <row r="118">
          <cell r="C118">
            <v>206</v>
          </cell>
          <cell r="F118" t="str">
            <v>Hadley</v>
          </cell>
        </row>
        <row r="119">
          <cell r="C119">
            <v>207</v>
          </cell>
          <cell r="F119" t="str">
            <v>Halifax</v>
          </cell>
        </row>
        <row r="120">
          <cell r="C120">
            <v>208</v>
          </cell>
          <cell r="F120" t="str">
            <v>Hamilton</v>
          </cell>
        </row>
        <row r="121">
          <cell r="C121">
            <v>209</v>
          </cell>
          <cell r="F121" t="str">
            <v>Hampden</v>
          </cell>
        </row>
        <row r="122">
          <cell r="C122">
            <v>210</v>
          </cell>
          <cell r="F122" t="str">
            <v>Hancock</v>
          </cell>
        </row>
        <row r="123">
          <cell r="C123">
            <v>211</v>
          </cell>
          <cell r="F123" t="str">
            <v>Hanover</v>
          </cell>
        </row>
        <row r="124">
          <cell r="C124">
            <v>212</v>
          </cell>
          <cell r="F124" t="str">
            <v>Hanson</v>
          </cell>
        </row>
        <row r="125">
          <cell r="C125">
            <v>213</v>
          </cell>
          <cell r="F125" t="str">
            <v>Hardwick</v>
          </cell>
        </row>
        <row r="126">
          <cell r="C126">
            <v>214</v>
          </cell>
          <cell r="F126" t="str">
            <v>Harvard</v>
          </cell>
        </row>
        <row r="127">
          <cell r="C127">
            <v>215</v>
          </cell>
          <cell r="F127" t="str">
            <v>Harwich</v>
          </cell>
        </row>
        <row r="128">
          <cell r="C128">
            <v>216</v>
          </cell>
          <cell r="F128" t="str">
            <v>Hatfield</v>
          </cell>
        </row>
        <row r="129">
          <cell r="C129">
            <v>217</v>
          </cell>
          <cell r="F129" t="str">
            <v>Haverhill</v>
          </cell>
        </row>
        <row r="130">
          <cell r="C130">
            <v>218</v>
          </cell>
          <cell r="F130" t="str">
            <v>Hawley</v>
          </cell>
        </row>
        <row r="131">
          <cell r="C131">
            <v>219</v>
          </cell>
          <cell r="F131" t="str">
            <v>Heath</v>
          </cell>
        </row>
        <row r="132">
          <cell r="C132">
            <v>220</v>
          </cell>
          <cell r="F132" t="str">
            <v>Hingham</v>
          </cell>
        </row>
        <row r="133">
          <cell r="C133">
            <v>221</v>
          </cell>
          <cell r="F133" t="str">
            <v>Hinsdale</v>
          </cell>
        </row>
        <row r="134">
          <cell r="C134">
            <v>222</v>
          </cell>
          <cell r="F134" t="str">
            <v>Holbrook</v>
          </cell>
        </row>
        <row r="135">
          <cell r="C135">
            <v>223</v>
          </cell>
          <cell r="F135" t="str">
            <v>Holden</v>
          </cell>
        </row>
        <row r="136">
          <cell r="C136">
            <v>224</v>
          </cell>
          <cell r="F136" t="str">
            <v>Holland</v>
          </cell>
        </row>
        <row r="137">
          <cell r="C137">
            <v>225</v>
          </cell>
          <cell r="F137" t="str">
            <v>Holliston</v>
          </cell>
        </row>
        <row r="138">
          <cell r="C138">
            <v>226</v>
          </cell>
          <cell r="F138" t="str">
            <v>Holyoke</v>
          </cell>
        </row>
        <row r="139">
          <cell r="C139">
            <v>227</v>
          </cell>
          <cell r="F139" t="str">
            <v>Hopedale</v>
          </cell>
        </row>
        <row r="140">
          <cell r="C140">
            <v>228</v>
          </cell>
          <cell r="F140" t="str">
            <v>Hopkinton</v>
          </cell>
        </row>
        <row r="141">
          <cell r="C141">
            <v>229</v>
          </cell>
          <cell r="F141" t="str">
            <v>Hubbardston</v>
          </cell>
        </row>
        <row r="142">
          <cell r="C142">
            <v>230</v>
          </cell>
          <cell r="F142" t="str">
            <v>Hudson</v>
          </cell>
        </row>
        <row r="143">
          <cell r="C143">
            <v>231</v>
          </cell>
          <cell r="F143" t="str">
            <v>Hull</v>
          </cell>
        </row>
        <row r="144">
          <cell r="C144">
            <v>232</v>
          </cell>
          <cell r="F144" t="str">
            <v>Huntington</v>
          </cell>
        </row>
        <row r="145">
          <cell r="C145">
            <v>233</v>
          </cell>
          <cell r="F145" t="str">
            <v>Ipswich</v>
          </cell>
        </row>
        <row r="146">
          <cell r="C146">
            <v>234</v>
          </cell>
          <cell r="F146" t="str">
            <v>Kingston</v>
          </cell>
        </row>
        <row r="147">
          <cell r="C147">
            <v>235</v>
          </cell>
          <cell r="F147" t="str">
            <v>Lakeville</v>
          </cell>
        </row>
        <row r="148">
          <cell r="C148">
            <v>236</v>
          </cell>
          <cell r="F148" t="str">
            <v>Lancaster</v>
          </cell>
        </row>
        <row r="149">
          <cell r="C149">
            <v>237</v>
          </cell>
          <cell r="F149" t="str">
            <v>Lanesborough</v>
          </cell>
        </row>
        <row r="150">
          <cell r="C150">
            <v>238</v>
          </cell>
          <cell r="F150" t="str">
            <v>Lawrence</v>
          </cell>
        </row>
        <row r="151">
          <cell r="C151">
            <v>239</v>
          </cell>
          <cell r="F151" t="str">
            <v>Lee</v>
          </cell>
        </row>
        <row r="152">
          <cell r="C152">
            <v>240</v>
          </cell>
          <cell r="F152" t="str">
            <v>Leicester</v>
          </cell>
        </row>
        <row r="153">
          <cell r="C153">
            <v>241</v>
          </cell>
          <cell r="F153" t="str">
            <v>Lenox</v>
          </cell>
        </row>
        <row r="154">
          <cell r="C154">
            <v>242</v>
          </cell>
          <cell r="F154" t="str">
            <v>Leominster</v>
          </cell>
        </row>
        <row r="155">
          <cell r="C155">
            <v>243</v>
          </cell>
          <cell r="F155" t="str">
            <v>Leverett</v>
          </cell>
        </row>
        <row r="156">
          <cell r="C156">
            <v>244</v>
          </cell>
          <cell r="F156" t="str">
            <v>Lexington</v>
          </cell>
        </row>
        <row r="157">
          <cell r="C157">
            <v>245</v>
          </cell>
          <cell r="F157" t="str">
            <v>Leyden</v>
          </cell>
        </row>
        <row r="158">
          <cell r="C158">
            <v>246</v>
          </cell>
          <cell r="F158" t="str">
            <v>Lincoln</v>
          </cell>
        </row>
        <row r="159">
          <cell r="C159">
            <v>247</v>
          </cell>
          <cell r="F159" t="str">
            <v>Littleton</v>
          </cell>
        </row>
        <row r="160">
          <cell r="C160">
            <v>248</v>
          </cell>
          <cell r="F160" t="str">
            <v>Longmeadow</v>
          </cell>
        </row>
        <row r="161">
          <cell r="C161">
            <v>249</v>
          </cell>
          <cell r="F161" t="str">
            <v>Lowell</v>
          </cell>
        </row>
        <row r="162">
          <cell r="C162">
            <v>250</v>
          </cell>
          <cell r="F162" t="str">
            <v>Ludlow</v>
          </cell>
        </row>
        <row r="163">
          <cell r="C163">
            <v>251</v>
          </cell>
          <cell r="F163" t="str">
            <v>Lunenburg</v>
          </cell>
        </row>
        <row r="164">
          <cell r="C164">
            <v>252</v>
          </cell>
          <cell r="F164" t="str">
            <v>Lynn</v>
          </cell>
        </row>
        <row r="165">
          <cell r="C165">
            <v>253</v>
          </cell>
          <cell r="F165" t="str">
            <v>Lynnfield</v>
          </cell>
        </row>
        <row r="166">
          <cell r="C166">
            <v>254</v>
          </cell>
          <cell r="F166" t="str">
            <v>Malden</v>
          </cell>
        </row>
        <row r="167">
          <cell r="C167">
            <v>255</v>
          </cell>
          <cell r="F167" t="str">
            <v>Manchester-by-the-Sea</v>
          </cell>
        </row>
        <row r="168">
          <cell r="C168">
            <v>256</v>
          </cell>
          <cell r="F168" t="str">
            <v>Mansfield</v>
          </cell>
        </row>
        <row r="169">
          <cell r="C169">
            <v>257</v>
          </cell>
          <cell r="F169" t="str">
            <v>Marblehead</v>
          </cell>
        </row>
        <row r="170">
          <cell r="C170">
            <v>258</v>
          </cell>
          <cell r="F170" t="str">
            <v>Marion</v>
          </cell>
        </row>
        <row r="171">
          <cell r="C171">
            <v>259</v>
          </cell>
          <cell r="F171" t="str">
            <v>Marlborough</v>
          </cell>
        </row>
        <row r="172">
          <cell r="C172">
            <v>260</v>
          </cell>
          <cell r="F172" t="str">
            <v>Marshfield</v>
          </cell>
        </row>
        <row r="173">
          <cell r="C173">
            <v>261</v>
          </cell>
          <cell r="F173" t="str">
            <v>Mashpee</v>
          </cell>
        </row>
        <row r="174">
          <cell r="C174">
            <v>262</v>
          </cell>
          <cell r="F174" t="str">
            <v>Mattapoisett</v>
          </cell>
        </row>
        <row r="175">
          <cell r="C175">
            <v>263</v>
          </cell>
          <cell r="F175" t="str">
            <v>Maynard</v>
          </cell>
        </row>
        <row r="176">
          <cell r="C176">
            <v>264</v>
          </cell>
          <cell r="F176" t="str">
            <v>Medfield</v>
          </cell>
        </row>
        <row r="177">
          <cell r="C177">
            <v>265</v>
          </cell>
          <cell r="F177" t="str">
            <v>Medford</v>
          </cell>
        </row>
        <row r="178">
          <cell r="C178">
            <v>266</v>
          </cell>
          <cell r="F178" t="str">
            <v>Medway</v>
          </cell>
        </row>
        <row r="179">
          <cell r="C179">
            <v>267</v>
          </cell>
          <cell r="F179" t="str">
            <v>Melrose</v>
          </cell>
        </row>
        <row r="180">
          <cell r="C180">
            <v>268</v>
          </cell>
          <cell r="F180" t="str">
            <v>Mendon</v>
          </cell>
        </row>
        <row r="181">
          <cell r="C181">
            <v>269</v>
          </cell>
          <cell r="F181" t="str">
            <v>Merrimac</v>
          </cell>
        </row>
        <row r="182">
          <cell r="C182">
            <v>270</v>
          </cell>
          <cell r="F182" t="str">
            <v>Methuen</v>
          </cell>
        </row>
        <row r="183">
          <cell r="F183" t="str">
            <v>Middleborough</v>
          </cell>
        </row>
        <row r="184">
          <cell r="F184" t="str">
            <v>Middlefield</v>
          </cell>
        </row>
        <row r="185">
          <cell r="F185" t="str">
            <v>Middleton</v>
          </cell>
        </row>
        <row r="186">
          <cell r="F186" t="str">
            <v>Milford</v>
          </cell>
        </row>
        <row r="187">
          <cell r="F187" t="str">
            <v>Millbury</v>
          </cell>
        </row>
        <row r="188">
          <cell r="F188" t="str">
            <v>Millis</v>
          </cell>
        </row>
        <row r="189">
          <cell r="F189" t="str">
            <v>Millville</v>
          </cell>
        </row>
        <row r="190">
          <cell r="F190" t="str">
            <v>Milton</v>
          </cell>
        </row>
        <row r="191">
          <cell r="F191" t="str">
            <v>Monroe</v>
          </cell>
        </row>
        <row r="192">
          <cell r="F192" t="str">
            <v>Monson</v>
          </cell>
        </row>
        <row r="193">
          <cell r="F193" t="str">
            <v>Montague</v>
          </cell>
        </row>
        <row r="194">
          <cell r="F194" t="str">
            <v>Monterey</v>
          </cell>
        </row>
        <row r="195">
          <cell r="F195" t="str">
            <v>Montgomery</v>
          </cell>
        </row>
        <row r="196">
          <cell r="F196" t="str">
            <v>Mount Washington</v>
          </cell>
        </row>
        <row r="197">
          <cell r="F197" t="str">
            <v>Nahant</v>
          </cell>
        </row>
        <row r="198">
          <cell r="F198" t="str">
            <v>Nantucket</v>
          </cell>
        </row>
        <row r="199">
          <cell r="F199" t="str">
            <v>Natick</v>
          </cell>
        </row>
        <row r="200">
          <cell r="F200" t="str">
            <v>Needham</v>
          </cell>
        </row>
        <row r="201">
          <cell r="F201" t="str">
            <v>New Ashford</v>
          </cell>
        </row>
        <row r="202">
          <cell r="F202" t="str">
            <v>New Bedford</v>
          </cell>
        </row>
        <row r="203">
          <cell r="F203" t="str">
            <v>New Braintree</v>
          </cell>
        </row>
        <row r="204">
          <cell r="F204" t="str">
            <v>New Marlborough</v>
          </cell>
        </row>
        <row r="205">
          <cell r="F205" t="str">
            <v>New Salem</v>
          </cell>
        </row>
        <row r="206">
          <cell r="F206" t="str">
            <v>Newbury</v>
          </cell>
        </row>
        <row r="207">
          <cell r="F207" t="str">
            <v>Newburyport</v>
          </cell>
        </row>
        <row r="208">
          <cell r="F208" t="str">
            <v>Newton</v>
          </cell>
        </row>
        <row r="209">
          <cell r="F209" t="str">
            <v>Norfolk</v>
          </cell>
        </row>
        <row r="210">
          <cell r="F210" t="str">
            <v>North Adams</v>
          </cell>
        </row>
        <row r="211">
          <cell r="F211" t="str">
            <v>North Andover</v>
          </cell>
        </row>
        <row r="212">
          <cell r="F212" t="str">
            <v>North Attleborough</v>
          </cell>
        </row>
        <row r="213">
          <cell r="F213" t="str">
            <v>North Brookfield</v>
          </cell>
        </row>
        <row r="214">
          <cell r="F214" t="str">
            <v>North Reading</v>
          </cell>
        </row>
        <row r="215">
          <cell r="F215" t="str">
            <v>Northampton</v>
          </cell>
        </row>
        <row r="216">
          <cell r="F216" t="str">
            <v>Northborough</v>
          </cell>
        </row>
        <row r="217">
          <cell r="F217" t="str">
            <v>Northbridge</v>
          </cell>
        </row>
        <row r="218">
          <cell r="F218" t="str">
            <v>Northfield</v>
          </cell>
        </row>
        <row r="219">
          <cell r="F219" t="str">
            <v>Norton</v>
          </cell>
        </row>
        <row r="220">
          <cell r="F220" t="str">
            <v>Norwell</v>
          </cell>
        </row>
        <row r="221">
          <cell r="F221" t="str">
            <v>Norwood</v>
          </cell>
        </row>
        <row r="222">
          <cell r="F222" t="str">
            <v>Oak Bluffs</v>
          </cell>
        </row>
        <row r="223">
          <cell r="F223" t="str">
            <v>Oakham</v>
          </cell>
        </row>
        <row r="224">
          <cell r="F224" t="str">
            <v>Orange</v>
          </cell>
        </row>
        <row r="225">
          <cell r="F225" t="str">
            <v>Orleans</v>
          </cell>
        </row>
        <row r="226">
          <cell r="F226" t="str">
            <v>Otis</v>
          </cell>
        </row>
        <row r="227">
          <cell r="F227" t="str">
            <v>Oxford</v>
          </cell>
        </row>
        <row r="228">
          <cell r="F228" t="str">
            <v>Palmer</v>
          </cell>
        </row>
        <row r="229">
          <cell r="F229" t="str">
            <v>Paxton</v>
          </cell>
        </row>
        <row r="230">
          <cell r="F230" t="str">
            <v>Peabody</v>
          </cell>
        </row>
        <row r="231">
          <cell r="F231" t="str">
            <v>Pelham</v>
          </cell>
        </row>
        <row r="232">
          <cell r="F232" t="str">
            <v>Pembroke</v>
          </cell>
        </row>
        <row r="233">
          <cell r="F233" t="str">
            <v>Pepperell</v>
          </cell>
        </row>
        <row r="234">
          <cell r="F234" t="str">
            <v>Peru</v>
          </cell>
        </row>
        <row r="235">
          <cell r="F235" t="str">
            <v>Petersham</v>
          </cell>
        </row>
        <row r="236">
          <cell r="F236" t="str">
            <v>Phillipston</v>
          </cell>
        </row>
        <row r="237">
          <cell r="F237" t="str">
            <v>Pittsfield</v>
          </cell>
        </row>
        <row r="238">
          <cell r="F238" t="str">
            <v>Plainfield</v>
          </cell>
        </row>
        <row r="239">
          <cell r="F239" t="str">
            <v>Plainville</v>
          </cell>
        </row>
        <row r="240">
          <cell r="F240" t="str">
            <v>Plymouth</v>
          </cell>
        </row>
        <row r="241">
          <cell r="F241" t="str">
            <v>Plympton</v>
          </cell>
        </row>
        <row r="242">
          <cell r="F242" t="str">
            <v>Princeton</v>
          </cell>
        </row>
        <row r="243">
          <cell r="F243" t="str">
            <v>Provincetown</v>
          </cell>
        </row>
        <row r="244">
          <cell r="F244" t="str">
            <v>Quincy</v>
          </cell>
        </row>
        <row r="245">
          <cell r="F245" t="str">
            <v>Randolph</v>
          </cell>
        </row>
        <row r="246">
          <cell r="F246" t="str">
            <v>Raynham</v>
          </cell>
        </row>
        <row r="247">
          <cell r="F247" t="str">
            <v>Reading</v>
          </cell>
        </row>
        <row r="248">
          <cell r="F248" t="str">
            <v>Rehoboth</v>
          </cell>
        </row>
        <row r="249">
          <cell r="F249" t="str">
            <v>Revere</v>
          </cell>
        </row>
        <row r="250">
          <cell r="F250" t="str">
            <v>Richmond</v>
          </cell>
        </row>
        <row r="251">
          <cell r="F251" t="str">
            <v>Rochester</v>
          </cell>
        </row>
        <row r="252">
          <cell r="F252" t="str">
            <v>Rockland</v>
          </cell>
        </row>
        <row r="253">
          <cell r="F253" t="str">
            <v>Rockport</v>
          </cell>
        </row>
        <row r="254">
          <cell r="F254" t="str">
            <v>Rowe</v>
          </cell>
        </row>
        <row r="255">
          <cell r="F255" t="str">
            <v>Rowley</v>
          </cell>
        </row>
        <row r="256">
          <cell r="F256" t="str">
            <v>Royalston</v>
          </cell>
        </row>
        <row r="257">
          <cell r="F257" t="str">
            <v>Russell</v>
          </cell>
        </row>
        <row r="258">
          <cell r="F258" t="str">
            <v>Rutland</v>
          </cell>
        </row>
        <row r="259">
          <cell r="F259" t="str">
            <v>Salem</v>
          </cell>
        </row>
        <row r="260">
          <cell r="F260" t="str">
            <v>Salisbury</v>
          </cell>
        </row>
        <row r="261">
          <cell r="F261" t="str">
            <v>Sandisfield</v>
          </cell>
        </row>
        <row r="262">
          <cell r="F262" t="str">
            <v>Sandwich</v>
          </cell>
        </row>
        <row r="263">
          <cell r="F263" t="str">
            <v>Saugus</v>
          </cell>
        </row>
        <row r="264">
          <cell r="F264" t="str">
            <v>Savoy</v>
          </cell>
        </row>
        <row r="265">
          <cell r="F265" t="str">
            <v>Scituate</v>
          </cell>
        </row>
        <row r="266">
          <cell r="F266" t="str">
            <v>Seekonk</v>
          </cell>
        </row>
        <row r="267">
          <cell r="F267" t="str">
            <v>Sharon</v>
          </cell>
        </row>
        <row r="268">
          <cell r="F268" t="str">
            <v>Sheffield</v>
          </cell>
        </row>
        <row r="269">
          <cell r="F269" t="str">
            <v>Shelburne</v>
          </cell>
        </row>
        <row r="270">
          <cell r="F270" t="str">
            <v>Sherborn</v>
          </cell>
        </row>
        <row r="271">
          <cell r="F271" t="str">
            <v>Shirley</v>
          </cell>
        </row>
        <row r="272">
          <cell r="F272" t="str">
            <v>Shrewsbury</v>
          </cell>
        </row>
        <row r="273">
          <cell r="F273" t="str">
            <v>Shutesbury</v>
          </cell>
        </row>
        <row r="274">
          <cell r="F274" t="str">
            <v>Somerset</v>
          </cell>
        </row>
        <row r="275">
          <cell r="F275" t="str">
            <v>Somerville</v>
          </cell>
        </row>
        <row r="276">
          <cell r="F276" t="str">
            <v>South Hadley</v>
          </cell>
        </row>
        <row r="277">
          <cell r="F277" t="str">
            <v>Southampton</v>
          </cell>
        </row>
        <row r="278">
          <cell r="F278" t="str">
            <v>Southborough</v>
          </cell>
        </row>
        <row r="279">
          <cell r="F279" t="str">
            <v>Southbridge</v>
          </cell>
        </row>
        <row r="280">
          <cell r="F280" t="str">
            <v>Southwick</v>
          </cell>
        </row>
        <row r="281">
          <cell r="F281" t="str">
            <v>Spencer</v>
          </cell>
        </row>
        <row r="282">
          <cell r="F282" t="str">
            <v>Springfield</v>
          </cell>
        </row>
        <row r="283">
          <cell r="F283" t="str">
            <v>Sterling</v>
          </cell>
        </row>
        <row r="284">
          <cell r="F284" t="str">
            <v>Stockbridge</v>
          </cell>
        </row>
        <row r="285">
          <cell r="F285" t="str">
            <v>Stoneham</v>
          </cell>
        </row>
        <row r="286">
          <cell r="F286" t="str">
            <v>Stoughton</v>
          </cell>
        </row>
        <row r="287">
          <cell r="F287" t="str">
            <v>Stow</v>
          </cell>
        </row>
        <row r="288">
          <cell r="F288" t="str">
            <v>Sturbridge</v>
          </cell>
        </row>
        <row r="289">
          <cell r="F289" t="str">
            <v>Sudbury</v>
          </cell>
        </row>
        <row r="290">
          <cell r="F290" t="str">
            <v>Sunderland</v>
          </cell>
        </row>
        <row r="291">
          <cell r="F291" t="str">
            <v>Sutton</v>
          </cell>
        </row>
        <row r="292">
          <cell r="F292" t="str">
            <v>Swampscott</v>
          </cell>
        </row>
        <row r="293">
          <cell r="F293" t="str">
            <v>Swansea</v>
          </cell>
        </row>
        <row r="294">
          <cell r="F294" t="str">
            <v>Taunton</v>
          </cell>
        </row>
        <row r="295">
          <cell r="F295" t="str">
            <v>Templeton</v>
          </cell>
        </row>
        <row r="296">
          <cell r="F296" t="str">
            <v>Tewksbury</v>
          </cell>
        </row>
        <row r="297">
          <cell r="F297" t="str">
            <v>Tisbury</v>
          </cell>
        </row>
        <row r="298">
          <cell r="F298" t="str">
            <v>Tolland</v>
          </cell>
        </row>
        <row r="299">
          <cell r="F299" t="str">
            <v>Topsfield</v>
          </cell>
        </row>
        <row r="300">
          <cell r="F300" t="str">
            <v>Townsend</v>
          </cell>
        </row>
        <row r="301">
          <cell r="F301" t="str">
            <v>Truro</v>
          </cell>
        </row>
        <row r="302">
          <cell r="F302" t="str">
            <v>Tyngsborough</v>
          </cell>
        </row>
        <row r="303">
          <cell r="F303" t="str">
            <v>Tyringham</v>
          </cell>
        </row>
        <row r="304">
          <cell r="F304" t="str">
            <v>Upton</v>
          </cell>
        </row>
        <row r="305">
          <cell r="F305" t="str">
            <v>Uxbridge</v>
          </cell>
        </row>
        <row r="306">
          <cell r="F306" t="str">
            <v>Wakefield</v>
          </cell>
        </row>
        <row r="307">
          <cell r="F307" t="str">
            <v>Wales</v>
          </cell>
        </row>
        <row r="308">
          <cell r="F308" t="str">
            <v>Walpole</v>
          </cell>
        </row>
        <row r="309">
          <cell r="F309" t="str">
            <v>Waltham</v>
          </cell>
        </row>
        <row r="310">
          <cell r="F310" t="str">
            <v>Ware</v>
          </cell>
        </row>
        <row r="311">
          <cell r="F311" t="str">
            <v>Wareham</v>
          </cell>
        </row>
        <row r="312">
          <cell r="F312" t="str">
            <v>Warren</v>
          </cell>
        </row>
        <row r="313">
          <cell r="F313" t="str">
            <v>Warwick</v>
          </cell>
        </row>
        <row r="314">
          <cell r="F314" t="str">
            <v>Washington</v>
          </cell>
        </row>
        <row r="315">
          <cell r="F315" t="str">
            <v>Watertown</v>
          </cell>
        </row>
        <row r="316">
          <cell r="F316" t="str">
            <v>Wayland</v>
          </cell>
        </row>
        <row r="317">
          <cell r="F317" t="str">
            <v>Webster</v>
          </cell>
        </row>
        <row r="318">
          <cell r="F318" t="str">
            <v>Wellesley</v>
          </cell>
        </row>
        <row r="319">
          <cell r="F319" t="str">
            <v>Wellfleet</v>
          </cell>
        </row>
        <row r="320">
          <cell r="F320" t="str">
            <v>Wendell</v>
          </cell>
        </row>
        <row r="321">
          <cell r="F321" t="str">
            <v>Wenham</v>
          </cell>
        </row>
        <row r="322">
          <cell r="F322" t="str">
            <v>West Boylston</v>
          </cell>
        </row>
        <row r="323">
          <cell r="F323" t="str">
            <v>West Bridgewater</v>
          </cell>
        </row>
        <row r="324">
          <cell r="F324" t="str">
            <v>West Brookfield</v>
          </cell>
        </row>
        <row r="325">
          <cell r="F325" t="str">
            <v>West Newbury</v>
          </cell>
        </row>
        <row r="326">
          <cell r="F326" t="str">
            <v>West Springfield</v>
          </cell>
        </row>
        <row r="327">
          <cell r="F327" t="str">
            <v>West Stockbridge</v>
          </cell>
        </row>
        <row r="328">
          <cell r="F328" t="str">
            <v>West Tisbury</v>
          </cell>
        </row>
        <row r="329">
          <cell r="F329" t="str">
            <v>Westborough</v>
          </cell>
        </row>
        <row r="330">
          <cell r="F330" t="str">
            <v>Westfield</v>
          </cell>
        </row>
        <row r="331">
          <cell r="F331" t="str">
            <v>Westford</v>
          </cell>
        </row>
        <row r="332">
          <cell r="F332" t="str">
            <v>Westhampton</v>
          </cell>
        </row>
        <row r="333">
          <cell r="F333" t="str">
            <v>Westminster</v>
          </cell>
        </row>
        <row r="334">
          <cell r="F334" t="str">
            <v>Weston</v>
          </cell>
        </row>
        <row r="335">
          <cell r="F335" t="str">
            <v>Westport</v>
          </cell>
        </row>
        <row r="336">
          <cell r="F336" t="str">
            <v>Westwood</v>
          </cell>
        </row>
        <row r="337">
          <cell r="F337" t="str">
            <v>Weymouth</v>
          </cell>
        </row>
        <row r="338">
          <cell r="F338" t="str">
            <v>Whately</v>
          </cell>
        </row>
        <row r="339">
          <cell r="F339" t="str">
            <v>Whitman</v>
          </cell>
        </row>
        <row r="340">
          <cell r="F340" t="str">
            <v>Wilbraham</v>
          </cell>
        </row>
        <row r="341">
          <cell r="F341" t="str">
            <v>Williamsburg</v>
          </cell>
        </row>
        <row r="342">
          <cell r="F342" t="str">
            <v>Williamstown</v>
          </cell>
        </row>
        <row r="343">
          <cell r="F343" t="str">
            <v>Wilmington</v>
          </cell>
        </row>
        <row r="344">
          <cell r="F344" t="str">
            <v>Winchendon</v>
          </cell>
        </row>
        <row r="345">
          <cell r="F345" t="str">
            <v>Winchester</v>
          </cell>
        </row>
        <row r="346">
          <cell r="F346" t="str">
            <v>Windsor</v>
          </cell>
        </row>
        <row r="347">
          <cell r="F347" t="str">
            <v>Winthrop</v>
          </cell>
        </row>
        <row r="348">
          <cell r="F348" t="str">
            <v>Woburn</v>
          </cell>
        </row>
        <row r="349">
          <cell r="F349" t="str">
            <v>Worcester</v>
          </cell>
        </row>
        <row r="350">
          <cell r="F350" t="str">
            <v>Worthington</v>
          </cell>
        </row>
        <row r="351">
          <cell r="F351" t="str">
            <v>Wrentham</v>
          </cell>
        </row>
        <row r="352">
          <cell r="F352" t="str">
            <v>Yarmouth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and Definitions"/>
      <sheetName val="PV Project Detail Form"/>
      <sheetName val="Drop-Down Lists"/>
    </sheetNames>
    <sheetDataSet>
      <sheetData sheetId="0" refreshError="1"/>
      <sheetData sheetId="1" refreshError="1"/>
      <sheetData sheetId="2">
        <row r="2">
          <cell r="D2">
            <v>0</v>
          </cell>
        </row>
        <row r="3">
          <cell r="D3">
            <v>1</v>
          </cell>
        </row>
        <row r="4">
          <cell r="D4">
            <v>2</v>
          </cell>
        </row>
        <row r="5">
          <cell r="D5">
            <v>3</v>
          </cell>
        </row>
        <row r="6">
          <cell r="D6">
            <v>4</v>
          </cell>
        </row>
        <row r="7">
          <cell r="D7">
            <v>5</v>
          </cell>
        </row>
        <row r="8">
          <cell r="D8">
            <v>6</v>
          </cell>
        </row>
        <row r="9">
          <cell r="D9">
            <v>7</v>
          </cell>
        </row>
        <row r="10">
          <cell r="D10">
            <v>8</v>
          </cell>
        </row>
        <row r="11">
          <cell r="D11">
            <v>9</v>
          </cell>
        </row>
        <row r="12">
          <cell r="D12">
            <v>10</v>
          </cell>
        </row>
        <row r="13">
          <cell r="D13">
            <v>11</v>
          </cell>
        </row>
        <row r="14">
          <cell r="D14">
            <v>12</v>
          </cell>
        </row>
        <row r="15">
          <cell r="D15">
            <v>13</v>
          </cell>
        </row>
        <row r="16">
          <cell r="D16">
            <v>14</v>
          </cell>
        </row>
        <row r="17">
          <cell r="D17">
            <v>15</v>
          </cell>
        </row>
        <row r="18">
          <cell r="D18">
            <v>16</v>
          </cell>
        </row>
        <row r="19">
          <cell r="D19">
            <v>17</v>
          </cell>
        </row>
        <row r="20">
          <cell r="D20">
            <v>18</v>
          </cell>
        </row>
        <row r="21">
          <cell r="D21">
            <v>19</v>
          </cell>
        </row>
        <row r="22">
          <cell r="D22">
            <v>20</v>
          </cell>
        </row>
        <row r="23">
          <cell r="D23">
            <v>21</v>
          </cell>
        </row>
        <row r="24">
          <cell r="D24">
            <v>22</v>
          </cell>
        </row>
        <row r="25">
          <cell r="D25">
            <v>23</v>
          </cell>
        </row>
        <row r="26">
          <cell r="D26">
            <v>24</v>
          </cell>
        </row>
        <row r="27">
          <cell r="D27">
            <v>25</v>
          </cell>
        </row>
        <row r="28">
          <cell r="D28">
            <v>26</v>
          </cell>
        </row>
        <row r="29">
          <cell r="D29">
            <v>27</v>
          </cell>
        </row>
        <row r="30">
          <cell r="D30">
            <v>28</v>
          </cell>
        </row>
        <row r="31">
          <cell r="D31">
            <v>29</v>
          </cell>
        </row>
        <row r="32">
          <cell r="D32">
            <v>30</v>
          </cell>
        </row>
        <row r="33">
          <cell r="D33">
            <v>31</v>
          </cell>
        </row>
        <row r="34">
          <cell r="D34">
            <v>32</v>
          </cell>
        </row>
        <row r="35">
          <cell r="D35">
            <v>33</v>
          </cell>
        </row>
        <row r="36">
          <cell r="D36">
            <v>34</v>
          </cell>
        </row>
        <row r="37">
          <cell r="D37">
            <v>35</v>
          </cell>
        </row>
        <row r="38">
          <cell r="D38">
            <v>36</v>
          </cell>
        </row>
        <row r="39">
          <cell r="D39">
            <v>37</v>
          </cell>
        </row>
        <row r="40">
          <cell r="D40">
            <v>38</v>
          </cell>
        </row>
        <row r="41">
          <cell r="D41">
            <v>39</v>
          </cell>
        </row>
        <row r="42">
          <cell r="D42">
            <v>40</v>
          </cell>
        </row>
        <row r="43">
          <cell r="D43">
            <v>41</v>
          </cell>
        </row>
        <row r="44">
          <cell r="D44">
            <v>42</v>
          </cell>
        </row>
        <row r="45">
          <cell r="D45">
            <v>43</v>
          </cell>
        </row>
        <row r="46">
          <cell r="D46">
            <v>44</v>
          </cell>
        </row>
        <row r="47">
          <cell r="D47">
            <v>45</v>
          </cell>
        </row>
        <row r="48">
          <cell r="D48">
            <v>46</v>
          </cell>
        </row>
        <row r="49">
          <cell r="D49">
            <v>47</v>
          </cell>
        </row>
        <row r="50">
          <cell r="D50">
            <v>48</v>
          </cell>
        </row>
        <row r="51">
          <cell r="D51">
            <v>49</v>
          </cell>
        </row>
        <row r="52">
          <cell r="D52">
            <v>50</v>
          </cell>
        </row>
        <row r="53">
          <cell r="D53">
            <v>51</v>
          </cell>
        </row>
        <row r="54">
          <cell r="D54">
            <v>52</v>
          </cell>
        </row>
        <row r="55">
          <cell r="D55">
            <v>53</v>
          </cell>
        </row>
        <row r="56">
          <cell r="D56">
            <v>54</v>
          </cell>
        </row>
        <row r="57">
          <cell r="D57">
            <v>55</v>
          </cell>
        </row>
        <row r="58">
          <cell r="D58">
            <v>56</v>
          </cell>
        </row>
        <row r="59">
          <cell r="D59">
            <v>57</v>
          </cell>
        </row>
        <row r="60">
          <cell r="D60">
            <v>58</v>
          </cell>
        </row>
        <row r="61">
          <cell r="D61">
            <v>59</v>
          </cell>
        </row>
        <row r="62">
          <cell r="D62">
            <v>60</v>
          </cell>
        </row>
        <row r="63">
          <cell r="D63">
            <v>61</v>
          </cell>
        </row>
        <row r="64">
          <cell r="D64">
            <v>62</v>
          </cell>
        </row>
        <row r="65">
          <cell r="D65">
            <v>63</v>
          </cell>
        </row>
        <row r="66">
          <cell r="D66">
            <v>64</v>
          </cell>
        </row>
        <row r="67">
          <cell r="D67">
            <v>65</v>
          </cell>
        </row>
        <row r="68">
          <cell r="D68">
            <v>66</v>
          </cell>
        </row>
        <row r="69">
          <cell r="D69">
            <v>67</v>
          </cell>
        </row>
        <row r="70">
          <cell r="D70">
            <v>68</v>
          </cell>
        </row>
        <row r="71">
          <cell r="D71">
            <v>69</v>
          </cell>
        </row>
        <row r="72">
          <cell r="D72">
            <v>70</v>
          </cell>
        </row>
        <row r="73">
          <cell r="D73">
            <v>71</v>
          </cell>
        </row>
        <row r="74">
          <cell r="D74">
            <v>72</v>
          </cell>
        </row>
        <row r="75">
          <cell r="D75">
            <v>73</v>
          </cell>
        </row>
        <row r="76">
          <cell r="D76">
            <v>74</v>
          </cell>
        </row>
        <row r="77">
          <cell r="D77">
            <v>75</v>
          </cell>
        </row>
        <row r="78">
          <cell r="D78">
            <v>76</v>
          </cell>
        </row>
        <row r="79">
          <cell r="D79">
            <v>77</v>
          </cell>
        </row>
        <row r="80">
          <cell r="D80">
            <v>78</v>
          </cell>
        </row>
        <row r="81">
          <cell r="D81">
            <v>79</v>
          </cell>
        </row>
        <row r="82">
          <cell r="D82">
            <v>80</v>
          </cell>
        </row>
        <row r="83">
          <cell r="D83">
            <v>81</v>
          </cell>
        </row>
        <row r="84">
          <cell r="D84">
            <v>82</v>
          </cell>
        </row>
        <row r="85">
          <cell r="D85">
            <v>83</v>
          </cell>
        </row>
        <row r="86">
          <cell r="D86">
            <v>84</v>
          </cell>
        </row>
        <row r="87">
          <cell r="D87">
            <v>85</v>
          </cell>
        </row>
        <row r="88">
          <cell r="D88">
            <v>86</v>
          </cell>
        </row>
        <row r="89">
          <cell r="D89">
            <v>87</v>
          </cell>
        </row>
        <row r="90">
          <cell r="D90">
            <v>88</v>
          </cell>
        </row>
        <row r="91">
          <cell r="D91">
            <v>89</v>
          </cell>
        </row>
        <row r="92">
          <cell r="D92">
            <v>90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lists"/>
      <sheetName val="Drop-Down Lists"/>
      <sheetName val="macro notification"/>
    </sheetNames>
    <sheetDataSet>
      <sheetData sheetId="0" refreshError="1"/>
      <sheetData sheetId="1">
        <row r="6">
          <cell r="G6" t="str">
            <v>system owner</v>
          </cell>
          <cell r="K6" t="str">
            <v>system owner</v>
          </cell>
        </row>
        <row r="7">
          <cell r="G7" t="str">
            <v>Clean Asset Partners</v>
          </cell>
          <cell r="K7" t="str">
            <v>Alternate Energy Systems</v>
          </cell>
        </row>
        <row r="8">
          <cell r="G8" t="str">
            <v>Energy New England</v>
          </cell>
          <cell r="K8" t="str">
            <v>Alternate Energy, Inc.</v>
          </cell>
        </row>
        <row r="9">
          <cell r="G9" t="str">
            <v xml:space="preserve">Flett Exchange, LLC </v>
          </cell>
          <cell r="K9" t="str">
            <v>Ameresco</v>
          </cell>
        </row>
        <row r="10">
          <cell r="G10" t="str">
            <v>Knollwood Energy, LLC</v>
          </cell>
          <cell r="K10" t="str">
            <v>Automated Building Systems, Inc.</v>
          </cell>
        </row>
        <row r="11">
          <cell r="G11" t="str">
            <v>MMWEC</v>
          </cell>
          <cell r="K11" t="str">
            <v>CDH Energy Corporation</v>
          </cell>
        </row>
        <row r="12">
          <cell r="G12" t="str">
            <v>Nexant Clean Energy Markets</v>
          </cell>
          <cell r="K12" t="str">
            <v>Clean Energy Design</v>
          </cell>
        </row>
        <row r="13">
          <cell r="G13" t="str">
            <v>Solar Farm Bank LLC</v>
          </cell>
          <cell r="K13" t="str">
            <v>CSG</v>
          </cell>
        </row>
        <row r="14">
          <cell r="G14" t="str">
            <v>Sol Systems</v>
          </cell>
          <cell r="K14" t="str">
            <v>DECK Monitoring</v>
          </cell>
        </row>
        <row r="15">
          <cell r="G15" t="str">
            <v>SRECTrade</v>
          </cell>
          <cell r="K15" t="str">
            <v>Fatspaniel.com</v>
          </cell>
        </row>
        <row r="16">
          <cell r="G16" t="str">
            <v>SunDial LLC</v>
          </cell>
          <cell r="K16" t="str">
            <v>Heliotronics</v>
          </cell>
        </row>
        <row r="17">
          <cell r="G17" t="str">
            <v>Tecta America New England, LLC</v>
          </cell>
          <cell r="K17" t="str">
            <v>Locus Energy</v>
          </cell>
        </row>
        <row r="18">
          <cell r="G18" t="str">
            <v>Turning Mill Energy, LLC</v>
          </cell>
          <cell r="K18" t="str">
            <v>PowerDash LLC</v>
          </cell>
        </row>
        <row r="19">
          <cell r="G19" t="str">
            <v>other</v>
          </cell>
          <cell r="K19" t="str">
            <v>Solar Design Associates</v>
          </cell>
        </row>
        <row r="20">
          <cell r="K20" t="str">
            <v>Solar Works, Inc.</v>
          </cell>
        </row>
        <row r="21">
          <cell r="K21" t="str">
            <v>SolarOne Solutions</v>
          </cell>
        </row>
        <row r="22">
          <cell r="K22" t="str">
            <v>Solectria</v>
          </cell>
        </row>
        <row r="23">
          <cell r="K23" t="str">
            <v>SRECTrade</v>
          </cell>
        </row>
        <row r="24">
          <cell r="K24" t="str">
            <v>SunRun Inc.</v>
          </cell>
        </row>
        <row r="25">
          <cell r="K25" t="str">
            <v>other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and Definitions"/>
      <sheetName val="PV Project Form "/>
      <sheetName val="Drop-Down Lists"/>
    </sheetNames>
    <sheetDataSet>
      <sheetData sheetId="0"/>
      <sheetData sheetId="1"/>
      <sheetData sheetId="2">
        <row r="2">
          <cell r="E2" t="str">
            <v>AL</v>
          </cell>
        </row>
        <row r="3">
          <cell r="E3" t="str">
            <v>AK</v>
          </cell>
        </row>
        <row r="4">
          <cell r="E4" t="str">
            <v>AZ</v>
          </cell>
        </row>
        <row r="5">
          <cell r="E5" t="str">
            <v>AR</v>
          </cell>
        </row>
        <row r="6">
          <cell r="E6" t="str">
            <v>CA</v>
          </cell>
        </row>
        <row r="7">
          <cell r="E7" t="str">
            <v>CO</v>
          </cell>
        </row>
        <row r="8">
          <cell r="E8" t="str">
            <v>CT</v>
          </cell>
        </row>
        <row r="9">
          <cell r="E9" t="str">
            <v>DC</v>
          </cell>
        </row>
        <row r="10">
          <cell r="E10" t="str">
            <v>DE</v>
          </cell>
        </row>
        <row r="11">
          <cell r="E11" t="str">
            <v>FL</v>
          </cell>
        </row>
        <row r="12">
          <cell r="E12" t="str">
            <v>GA</v>
          </cell>
        </row>
        <row r="13">
          <cell r="E13" t="str">
            <v>HI</v>
          </cell>
        </row>
        <row r="14">
          <cell r="E14" t="str">
            <v>ID</v>
          </cell>
        </row>
        <row r="15">
          <cell r="E15" t="str">
            <v>IL</v>
          </cell>
        </row>
        <row r="16">
          <cell r="E16" t="str">
            <v>IN</v>
          </cell>
        </row>
        <row r="17">
          <cell r="E17" t="str">
            <v>IA</v>
          </cell>
        </row>
        <row r="18">
          <cell r="E18" t="str">
            <v>KS</v>
          </cell>
        </row>
        <row r="19">
          <cell r="E19" t="str">
            <v>KY</v>
          </cell>
        </row>
        <row r="20">
          <cell r="E20" t="str">
            <v>LA</v>
          </cell>
        </row>
        <row r="21">
          <cell r="E21" t="str">
            <v>ME</v>
          </cell>
        </row>
        <row r="22">
          <cell r="E22" t="str">
            <v>MD</v>
          </cell>
        </row>
        <row r="23">
          <cell r="E23" t="str">
            <v>MA</v>
          </cell>
        </row>
        <row r="24">
          <cell r="E24" t="str">
            <v>MI</v>
          </cell>
        </row>
        <row r="25">
          <cell r="E25" t="str">
            <v>MN</v>
          </cell>
        </row>
        <row r="26">
          <cell r="E26" t="str">
            <v>MS</v>
          </cell>
        </row>
        <row r="27">
          <cell r="E27" t="str">
            <v>MO</v>
          </cell>
        </row>
        <row r="28">
          <cell r="E28" t="str">
            <v>MT</v>
          </cell>
        </row>
        <row r="29">
          <cell r="E29" t="str">
            <v>NE</v>
          </cell>
        </row>
        <row r="30">
          <cell r="E30" t="str">
            <v>NV</v>
          </cell>
        </row>
        <row r="31">
          <cell r="E31" t="str">
            <v>NH</v>
          </cell>
        </row>
        <row r="32">
          <cell r="E32" t="str">
            <v>NJ</v>
          </cell>
        </row>
        <row r="33">
          <cell r="E33" t="str">
            <v>NM</v>
          </cell>
        </row>
        <row r="34">
          <cell r="E34" t="str">
            <v>NY</v>
          </cell>
        </row>
        <row r="35">
          <cell r="E35" t="str">
            <v>NC</v>
          </cell>
        </row>
        <row r="36">
          <cell r="E36" t="str">
            <v>ND</v>
          </cell>
        </row>
        <row r="37">
          <cell r="E37" t="str">
            <v>OH</v>
          </cell>
        </row>
        <row r="38">
          <cell r="E38" t="str">
            <v>OK</v>
          </cell>
        </row>
        <row r="39">
          <cell r="E39" t="str">
            <v>OR</v>
          </cell>
        </row>
        <row r="40">
          <cell r="E40" t="str">
            <v>PA</v>
          </cell>
        </row>
        <row r="41">
          <cell r="E41" t="str">
            <v>RI</v>
          </cell>
        </row>
        <row r="42">
          <cell r="E42" t="str">
            <v>SC</v>
          </cell>
        </row>
        <row r="43">
          <cell r="E43" t="str">
            <v>SD</v>
          </cell>
        </row>
        <row r="44">
          <cell r="E44" t="str">
            <v>TN</v>
          </cell>
        </row>
        <row r="45">
          <cell r="E45" t="str">
            <v>TX</v>
          </cell>
        </row>
        <row r="46">
          <cell r="E46" t="str">
            <v>UT</v>
          </cell>
        </row>
        <row r="47">
          <cell r="E47" t="str">
            <v>VT</v>
          </cell>
        </row>
        <row r="48">
          <cell r="E48" t="str">
            <v>VA</v>
          </cell>
        </row>
        <row r="49">
          <cell r="E49" t="str">
            <v>WA</v>
          </cell>
        </row>
        <row r="50">
          <cell r="E50" t="str">
            <v>WV</v>
          </cell>
        </row>
        <row r="51">
          <cell r="E51" t="str">
            <v>WI</v>
          </cell>
        </row>
        <row r="52">
          <cell r="E52" t="str">
            <v>WY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and Definitions"/>
      <sheetName val="PV Project Detail Form"/>
      <sheetName val="Drop-Down Lists"/>
    </sheetNames>
    <sheetDataSet>
      <sheetData sheetId="0" refreshError="1"/>
      <sheetData sheetId="1" refreshError="1"/>
      <sheetData sheetId="2">
        <row r="2">
          <cell r="J2" t="str">
            <v>Roof</v>
          </cell>
        </row>
        <row r="3">
          <cell r="J3" t="str">
            <v>Ground</v>
          </cell>
        </row>
        <row r="4">
          <cell r="J4" t="str">
            <v>Both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odels"/>
      <sheetName val="Exh 2_Global"/>
      <sheetName val="Exh 3_Models"/>
      <sheetName val="EXH4a"/>
      <sheetName val="Consolidation_Exh5"/>
      <sheetName val="Exh7"/>
      <sheetName val="Typical Bills Jan06"/>
      <sheetName val="Typical Bills May06"/>
      <sheetName val="Exh 3-S1"/>
      <sheetName val="Exh 3-S1A"/>
      <sheetName val="D"/>
      <sheetName val="Exh 3-S3"/>
      <sheetName val="Exh 3-S3A"/>
      <sheetName val="SIM"/>
      <sheetName val="MWRA"/>
      <sheetName val="Rates"/>
      <sheetName val="Exh 8-TypBil_PreRad02"/>
    </sheetNames>
    <sheetDataSet>
      <sheetData sheetId="0" refreshError="1"/>
      <sheetData sheetId="1" refreshError="1">
        <row r="3">
          <cell r="L3">
            <v>5.9000000000000003E-4</v>
          </cell>
        </row>
        <row r="4">
          <cell r="L4">
            <v>2.5000000000000001E-3</v>
          </cell>
        </row>
        <row r="5">
          <cell r="L5">
            <v>5.0000000000000001E-4</v>
          </cell>
        </row>
        <row r="6">
          <cell r="L6">
            <v>7.6340000000000005E-2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Exh1_Summary"/>
      <sheetName val="Exhibit_1A"/>
      <sheetName val="Allocation Check"/>
      <sheetName val="Tracker Allocation"/>
      <sheetName val="BQ"/>
      <sheetName val="TransmTransAlloc"/>
      <sheetName val="Exh2_Revenue Proof"/>
      <sheetName val="Exh3_Unit Rev Proof"/>
      <sheetName val="Exh4_S-1 Lighting"/>
      <sheetName val="Exh5_S-2 Lighting"/>
      <sheetName val="S-1 rate table inputs"/>
      <sheetName val="S-2 rate table inputs"/>
      <sheetName val="New_typical bills"/>
      <sheetName val="DEM freq"/>
      <sheetName val="TOU freq"/>
      <sheetName val="non_TOU freq"/>
      <sheetName val="General Devices"/>
      <sheetName val="Exh7_Typ Bil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OM-HCL-2"/>
      <sheetName val="COM-HCL-3"/>
      <sheetName val="COM-HCL-4"/>
      <sheetName val="WP4"/>
      <sheetName val="COM-HCL-5"/>
      <sheetName val="COM-HCL-6"/>
      <sheetName val="COM-HCL-4a"/>
      <sheetName val="COM-HCL-7"/>
      <sheetName val="COM-HCL-8"/>
      <sheetName val="Rates"/>
      <sheetName val="Exh 2-Global"/>
      <sheetName val="Exh 4-Rate_Comp"/>
      <sheetName val="Exh 5-History"/>
      <sheetName val="Exh7_CPI"/>
      <sheetName val="Exh 8-TypBil_PreRad02"/>
      <sheetName val="Exh 8-Typbil_PreRad 02"/>
      <sheetName val="SO_Imp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F4">
            <v>1.2099999999999999E-3</v>
          </cell>
        </row>
        <row r="8">
          <cell r="F8">
            <v>7.2709999999999997E-2</v>
          </cell>
        </row>
        <row r="9">
          <cell r="F9">
            <v>7.3029999999999998E-2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zoomScale="85" workbookViewId="0">
      <selection activeCell="K18" sqref="K18"/>
    </sheetView>
  </sheetViews>
  <sheetFormatPr defaultRowHeight="12.75"/>
  <cols>
    <col min="1" max="1" width="37.140625" style="15" customWidth="1"/>
    <col min="2" max="2" width="14" style="15" bestFit="1" customWidth="1"/>
    <col min="3" max="8" width="11.5703125" style="15" bestFit="1" customWidth="1"/>
    <col min="9" max="16384" width="9.140625" style="15"/>
  </cols>
  <sheetData>
    <row r="1" spans="1:8" s="2" customFormat="1" ht="15.75">
      <c r="A1" s="5" t="s">
        <v>49</v>
      </c>
    </row>
    <row r="2" spans="1:8" s="2" customFormat="1"/>
    <row r="3" spans="1:8" s="2" customFormat="1">
      <c r="B3" s="4">
        <v>2014</v>
      </c>
      <c r="C3" s="4">
        <v>2015</v>
      </c>
      <c r="D3" s="4">
        <v>2016</v>
      </c>
      <c r="E3" s="4">
        <v>2017</v>
      </c>
      <c r="F3" s="4">
        <v>2018</v>
      </c>
      <c r="G3" s="4">
        <v>2019</v>
      </c>
      <c r="H3" s="4">
        <v>2020</v>
      </c>
    </row>
    <row r="4" spans="1:8" s="2" customFormat="1">
      <c r="A4" s="7" t="s">
        <v>17</v>
      </c>
    </row>
    <row r="5" spans="1:8" s="2" customFormat="1">
      <c r="A5" s="11" t="s">
        <v>7</v>
      </c>
      <c r="B5" s="45">
        <f>'Net Metering Analysis'!B5</f>
        <v>25741623.224419653</v>
      </c>
      <c r="C5" s="45">
        <f>'Net Metering Analysis'!C5</f>
        <v>26037001.025881309</v>
      </c>
      <c r="D5" s="45">
        <f>'Net Metering Analysis'!D5</f>
        <v>26001218.815544263</v>
      </c>
      <c r="E5" s="45">
        <f>'Net Metering Analysis'!E5</f>
        <v>25854713.736923393</v>
      </c>
      <c r="F5" s="45">
        <f>'Net Metering Analysis'!F5</f>
        <v>25574649.57383094</v>
      </c>
      <c r="G5" s="45">
        <f>'Net Metering Analysis'!G5</f>
        <v>25355854.994008709</v>
      </c>
      <c r="H5" s="45">
        <f>'Net Metering Analysis'!H5</f>
        <v>25149735.310248971</v>
      </c>
    </row>
    <row r="6" spans="1:8" s="2" customFormat="1">
      <c r="A6" s="10" t="s">
        <v>50</v>
      </c>
      <c r="B6" s="3">
        <f>-'Eversource Net Metering'!B13</f>
        <v>-237299.47759999998</v>
      </c>
      <c r="C6" s="3">
        <f>-'Eversource Net Metering'!C13</f>
        <v>-391393.25241261581</v>
      </c>
      <c r="D6" s="3">
        <f>-'Eversource Net Metering'!D13</f>
        <v>-502158.51577333896</v>
      </c>
      <c r="E6" s="3">
        <f>-'Eversource Net Metering'!E13</f>
        <v>-630344.16781039943</v>
      </c>
      <c r="F6" s="3">
        <f>-'Eversource Net Metering'!F13</f>
        <v>-714655.56596704526</v>
      </c>
      <c r="G6" s="3">
        <f>-'Eversource Net Metering'!G13</f>
        <v>-770828.6584494228</v>
      </c>
      <c r="H6" s="3">
        <f>-'Eversource Net Metering'!H13</f>
        <v>-808297.12941248098</v>
      </c>
    </row>
    <row r="7" spans="1:8" s="2" customFormat="1">
      <c r="A7" s="11" t="s">
        <v>8</v>
      </c>
      <c r="B7" s="6">
        <f>SUM(B5:B6)</f>
        <v>25504323.746819653</v>
      </c>
      <c r="C7" s="6">
        <f t="shared" ref="C7:H7" si="0">SUM(C5:C6)</f>
        <v>25645607.773468692</v>
      </c>
      <c r="D7" s="6">
        <f t="shared" si="0"/>
        <v>25499060.299770925</v>
      </c>
      <c r="E7" s="6">
        <f t="shared" si="0"/>
        <v>25224369.569112994</v>
      </c>
      <c r="F7" s="6">
        <f t="shared" si="0"/>
        <v>24859994.007863894</v>
      </c>
      <c r="G7" s="6">
        <f t="shared" si="0"/>
        <v>24585026.335559286</v>
      </c>
      <c r="H7" s="6">
        <f t="shared" si="0"/>
        <v>24341438.180836491</v>
      </c>
    </row>
    <row r="8" spans="1:8" s="2" customFormat="1"/>
    <row r="9" spans="1:8" s="10" customFormat="1">
      <c r="A9" s="10" t="s">
        <v>6</v>
      </c>
      <c r="B9" s="12">
        <f>-B6/B5</f>
        <v>9.2185125829550296E-3</v>
      </c>
      <c r="C9" s="12">
        <f t="shared" ref="C9:H9" si="1">-C6/C5</f>
        <v>1.5032194069645845E-2</v>
      </c>
      <c r="D9" s="12">
        <f t="shared" si="1"/>
        <v>1.9312883728094102E-2</v>
      </c>
      <c r="E9" s="12">
        <f t="shared" si="1"/>
        <v>2.4380241615678699E-2</v>
      </c>
      <c r="F9" s="12">
        <f t="shared" si="1"/>
        <v>2.7943904525609256E-2</v>
      </c>
      <c r="G9" s="12">
        <f t="shared" si="1"/>
        <v>3.0400420677258195E-2</v>
      </c>
      <c r="H9" s="12">
        <f t="shared" si="1"/>
        <v>3.2139389120452701E-2</v>
      </c>
    </row>
    <row r="11" spans="1:8">
      <c r="A11" s="7" t="s">
        <v>67</v>
      </c>
    </row>
    <row r="12" spans="1:8">
      <c r="A12" s="15" t="s">
        <v>52</v>
      </c>
      <c r="B12" s="39">
        <f>'Net Metering Analysis'!B40</f>
        <v>20.798924665253246</v>
      </c>
      <c r="C12" s="39">
        <f>'Net Metering Analysis'!C40</f>
        <v>41.942060846127134</v>
      </c>
      <c r="D12" s="39">
        <f>'Net Metering Analysis'!D40</f>
        <v>46.757383529671394</v>
      </c>
      <c r="E12" s="39">
        <f>'Net Metering Analysis'!E40</f>
        <v>62.424433562092858</v>
      </c>
      <c r="F12" s="39">
        <f>'Net Metering Analysis'!F40</f>
        <v>75.2677520495305</v>
      </c>
      <c r="G12" s="39">
        <f>'Net Metering Analysis'!G40</f>
        <v>81.696482551426485</v>
      </c>
      <c r="H12" s="39">
        <f>'Net Metering Analysis'!H40</f>
        <v>87.829237799700508</v>
      </c>
    </row>
    <row r="13" spans="1:8">
      <c r="A13" s="15" t="s">
        <v>53</v>
      </c>
      <c r="B13" s="39">
        <f>'Solar RPS Analysis'!B21</f>
        <v>74.578512652213476</v>
      </c>
      <c r="C13" s="39">
        <f>'Solar RPS Analysis'!C21</f>
        <v>250.95206750644701</v>
      </c>
      <c r="D13" s="39">
        <f>'Solar RPS Analysis'!D21</f>
        <v>276.16945453557554</v>
      </c>
      <c r="E13" s="39">
        <f>'Solar RPS Analysis'!E21</f>
        <v>244.23729803754787</v>
      </c>
      <c r="F13" s="39">
        <f>'Solar RPS Analysis'!F21</f>
        <v>241.3145381110142</v>
      </c>
      <c r="G13" s="39">
        <f>'Solar RPS Analysis'!G21</f>
        <v>245.96177442164119</v>
      </c>
      <c r="H13" s="39">
        <f>'Solar RPS Analysis'!H21</f>
        <v>249.73954951354358</v>
      </c>
    </row>
    <row r="14" spans="1:8">
      <c r="A14" s="15" t="s">
        <v>1</v>
      </c>
      <c r="B14" s="40">
        <f>SUM(B12:B13)</f>
        <v>95.377437317466729</v>
      </c>
      <c r="C14" s="40">
        <f t="shared" ref="C14:H14" si="2">SUM(C12:C13)</f>
        <v>292.89412835257417</v>
      </c>
      <c r="D14" s="40">
        <f t="shared" si="2"/>
        <v>322.92683806524695</v>
      </c>
      <c r="E14" s="40">
        <f t="shared" si="2"/>
        <v>306.66173159964075</v>
      </c>
      <c r="F14" s="40">
        <f t="shared" si="2"/>
        <v>316.58229016054469</v>
      </c>
      <c r="G14" s="40">
        <f t="shared" si="2"/>
        <v>327.65825697306769</v>
      </c>
      <c r="H14" s="40">
        <f t="shared" si="2"/>
        <v>337.56878731324412</v>
      </c>
    </row>
    <row r="16" spans="1:8">
      <c r="A16" s="7" t="s">
        <v>68</v>
      </c>
    </row>
    <row r="17" spans="1:8">
      <c r="A17" s="2" t="s">
        <v>36</v>
      </c>
      <c r="B17" s="39">
        <f>'Solar RPS Analysis'!B35+'Net Metering Analysis'!B45</f>
        <v>31.314935330214738</v>
      </c>
      <c r="C17" s="39">
        <f>'Solar RPS Analysis'!C35+'Net Metering Analysis'!C45</f>
        <v>93.519152517397373</v>
      </c>
      <c r="D17" s="39">
        <f>'Solar RPS Analysis'!D35+'Net Metering Analysis'!D45</f>
        <v>103.17049269495466</v>
      </c>
      <c r="E17" s="39">
        <f>'Solar RPS Analysis'!E35+'Net Metering Analysis'!E45</f>
        <v>100.14836921653462</v>
      </c>
      <c r="F17" s="39">
        <f>'Solar RPS Analysis'!F35+'Net Metering Analysis'!F45</f>
        <v>104.69407251106489</v>
      </c>
      <c r="G17" s="39">
        <f>'Solar RPS Analysis'!G35+'Net Metering Analysis'!G45</f>
        <v>108.81481663425157</v>
      </c>
      <c r="H17" s="39">
        <f>'Solar RPS Analysis'!H35+'Net Metering Analysis'!H45</f>
        <v>112.54787053323884</v>
      </c>
    </row>
    <row r="18" spans="1:8">
      <c r="A18" s="2" t="s">
        <v>37</v>
      </c>
      <c r="B18" s="39">
        <f>'Solar RPS Analysis'!B36+'Net Metering Analysis'!B46</f>
        <v>2.9201340769934334</v>
      </c>
      <c r="C18" s="39">
        <f>'Solar RPS Analysis'!C36+'Net Metering Analysis'!C46</f>
        <v>8.7030759528900532</v>
      </c>
      <c r="D18" s="39">
        <f>'Solar RPS Analysis'!D36+'Net Metering Analysis'!D46</f>
        <v>9.6016741933497443</v>
      </c>
      <c r="E18" s="39">
        <f>'Solar RPS Analysis'!E36+'Net Metering Analysis'!E46</f>
        <v>9.3353100416521908</v>
      </c>
      <c r="F18" s="39">
        <f>'Solar RPS Analysis'!F36+'Net Metering Analysis'!F46</f>
        <v>9.767787261187074</v>
      </c>
      <c r="G18" s="39">
        <f>'Solar RPS Analysis'!G36+'Net Metering Analysis'!G46</f>
        <v>10.155276077599394</v>
      </c>
      <c r="H18" s="39">
        <f>'Solar RPS Analysis'!H36+'Net Metering Analysis'!H46</f>
        <v>10.506578942402605</v>
      </c>
    </row>
    <row r="19" spans="1:8">
      <c r="A19" s="2" t="s">
        <v>38</v>
      </c>
      <c r="B19" s="39">
        <f>'Solar RPS Analysis'!B37+'Net Metering Analysis'!B47</f>
        <v>61.142367910258542</v>
      </c>
      <c r="C19" s="39">
        <f>'Solar RPS Analysis'!C37+'Net Metering Analysis'!C47</f>
        <v>190.67189988228668</v>
      </c>
      <c r="D19" s="39">
        <f>'Solar RPS Analysis'!D37+'Net Metering Analysis'!D47</f>
        <v>210.15467117694249</v>
      </c>
      <c r="E19" s="39">
        <f>'Solar RPS Analysis'!E37+'Net Metering Analysis'!E47</f>
        <v>197.17805234145391</v>
      </c>
      <c r="F19" s="39">
        <f>'Solar RPS Analysis'!F37+'Net Metering Analysis'!F47</f>
        <v>202.1204303882927</v>
      </c>
      <c r="G19" s="39">
        <f>'Solar RPS Analysis'!G37+'Net Metering Analysis'!G47</f>
        <v>208.68816426121668</v>
      </c>
      <c r="H19" s="39">
        <f>'Solar RPS Analysis'!H37+'Net Metering Analysis'!H47</f>
        <v>214.5143378376026</v>
      </c>
    </row>
    <row r="20" spans="1:8">
      <c r="A20" s="15" t="s">
        <v>1</v>
      </c>
      <c r="B20" s="40">
        <f>SUM(B17:B19)</f>
        <v>95.377437317466715</v>
      </c>
      <c r="C20" s="40">
        <f t="shared" ref="C20:H20" si="3">SUM(C17:C19)</f>
        <v>292.89412835257411</v>
      </c>
      <c r="D20" s="40">
        <f t="shared" si="3"/>
        <v>322.9268380652469</v>
      </c>
      <c r="E20" s="40">
        <f t="shared" si="3"/>
        <v>306.66173159964069</v>
      </c>
      <c r="F20" s="40">
        <f t="shared" si="3"/>
        <v>316.58229016054463</v>
      </c>
      <c r="G20" s="40">
        <f t="shared" si="3"/>
        <v>327.65825697306764</v>
      </c>
      <c r="H20" s="40">
        <f t="shared" si="3"/>
        <v>337.568787313244</v>
      </c>
    </row>
    <row r="22" spans="1:8">
      <c r="A22" s="7" t="s">
        <v>54</v>
      </c>
    </row>
    <row r="23" spans="1:8">
      <c r="A23" s="10" t="s">
        <v>92</v>
      </c>
    </row>
    <row r="24" spans="1:8">
      <c r="A24" s="2" t="s">
        <v>36</v>
      </c>
      <c r="B24" s="39">
        <f>'Solar RPS Analysis'!B$27+'Net Metering Analysis'!B49</f>
        <v>0.43522464267462324</v>
      </c>
      <c r="C24" s="39">
        <f>'Solar RPS Analysis'!C$27+'Net Metering Analysis'!C49</f>
        <v>1.2925975771252247</v>
      </c>
      <c r="D24" s="39">
        <f>'Solar RPS Analysis'!D$27+'Net Metering Analysis'!D49</f>
        <v>1.4341913519494813</v>
      </c>
      <c r="E24" s="39">
        <f>'Solar RPS Analysis'!E$27+'Net Metering Analysis'!E49</f>
        <v>1.4073409731904751</v>
      </c>
      <c r="F24" s="39">
        <f>'Solar RPS Analysis'!F$27+'Net Metering Analysis'!F49</f>
        <v>1.4927835650896655</v>
      </c>
      <c r="G24" s="39">
        <f>'Solar RPS Analysis'!G$27+'Net Metering Analysis'!G49</f>
        <v>1.568892285623096</v>
      </c>
      <c r="H24" s="39">
        <f>'Solar RPS Analysis'!H$27+'Net Metering Analysis'!H49</f>
        <v>1.6389542048187049</v>
      </c>
    </row>
    <row r="25" spans="1:8">
      <c r="A25" s="2" t="s">
        <v>37</v>
      </c>
      <c r="B25" s="39">
        <f>'Solar RPS Analysis'!B$27+'Net Metering Analysis'!B50</f>
        <v>0.43795150218284157</v>
      </c>
      <c r="C25" s="39">
        <f>'Solar RPS Analysis'!C$27+'Net Metering Analysis'!C50</f>
        <v>1.298066130607521</v>
      </c>
      <c r="D25" s="39">
        <f>'Solar RPS Analysis'!D$27+'Net Metering Analysis'!D50</f>
        <v>1.4403227811595618</v>
      </c>
      <c r="E25" s="39">
        <f>'Solar RPS Analysis'!E$27+'Net Metering Analysis'!E50</f>
        <v>1.4156160109326681</v>
      </c>
      <c r="F25" s="39">
        <f>'Solar RPS Analysis'!F$27+'Net Metering Analysis'!F50</f>
        <v>1.5029073665533703</v>
      </c>
      <c r="G25" s="39">
        <f>'Solar RPS Analysis'!G$27+'Net Metering Analysis'!G50</f>
        <v>1.5800036751891342</v>
      </c>
      <c r="H25" s="39">
        <f>'Solar RPS Analysis'!H$27+'Net Metering Analysis'!H50</f>
        <v>1.6510192394618473</v>
      </c>
    </row>
    <row r="26" spans="1:8">
      <c r="A26" s="2" t="s">
        <v>38</v>
      </c>
      <c r="B26" s="39">
        <f>'Solar RPS Analysis'!B$27+'Net Metering Analysis'!B51</f>
        <v>0.38305679669212733</v>
      </c>
      <c r="C26" s="39">
        <f>'Solar RPS Analysis'!C$27+'Net Metering Analysis'!C51</f>
        <v>1.187978085379624</v>
      </c>
      <c r="D26" s="39">
        <f>'Solar RPS Analysis'!D$27+'Net Metering Analysis'!D51</f>
        <v>1.3168903125229765</v>
      </c>
      <c r="E26" s="39">
        <f>'Solar RPS Analysis'!E$27+'Net Metering Analysis'!E51</f>
        <v>1.2490303256734274</v>
      </c>
      <c r="F26" s="39">
        <f>'Solar RPS Analysis'!F$27+'Net Metering Analysis'!F51</f>
        <v>1.29910401763803</v>
      </c>
      <c r="G26" s="39">
        <f>'Solar RPS Analysis'!G$27+'Net Metering Analysis'!G51</f>
        <v>1.3563190827185854</v>
      </c>
      <c r="H26" s="39">
        <f>'Solar RPS Analysis'!H$27+'Net Metering Analysis'!H51</f>
        <v>1.4081367141705845</v>
      </c>
    </row>
    <row r="27" spans="1:8">
      <c r="A27" s="10" t="s">
        <v>94</v>
      </c>
    </row>
    <row r="28" spans="1:8">
      <c r="A28" s="2" t="s">
        <v>36</v>
      </c>
      <c r="B28" s="39">
        <f>'Solar RPS Analysis'!B$32+'Net Metering Analysis'!B49</f>
        <v>0.44921031837494729</v>
      </c>
      <c r="C28" s="39">
        <f>'Solar RPS Analysis'!C$32+'Net Metering Analysis'!C49</f>
        <v>1.3376233418373014</v>
      </c>
      <c r="D28" s="39">
        <f>'Solar RPS Analysis'!D$32+'Net Metering Analysis'!D49</f>
        <v>1.4783131310447524</v>
      </c>
      <c r="E28" s="39">
        <f>'Solar RPS Analysis'!E$32+'Net Metering Analysis'!E49</f>
        <v>1.4404006121302604</v>
      </c>
      <c r="F28" s="39">
        <f>'Solar RPS Analysis'!F$32+'Net Metering Analysis'!F49</f>
        <v>1.5165066849225353</v>
      </c>
      <c r="G28" s="39">
        <f>'Solar RPS Analysis'!G$32+'Net Metering Analysis'!G49</f>
        <v>1.5852701402008069</v>
      </c>
      <c r="H28" s="39">
        <f>'Solar RPS Analysis'!H$32+'Net Metering Analysis'!H49</f>
        <v>1.6389542048187049</v>
      </c>
    </row>
    <row r="29" spans="1:8">
      <c r="A29" s="2" t="s">
        <v>37</v>
      </c>
      <c r="B29" s="39">
        <f>'Solar RPS Analysis'!B$32+'Net Metering Analysis'!B50</f>
        <v>0.45193717788316562</v>
      </c>
      <c r="C29" s="39">
        <f>'Solar RPS Analysis'!C$32+'Net Metering Analysis'!C50</f>
        <v>1.3430918953195974</v>
      </c>
      <c r="D29" s="39">
        <f>'Solar RPS Analysis'!D$32+'Net Metering Analysis'!D50</f>
        <v>1.4844445602548328</v>
      </c>
      <c r="E29" s="39">
        <f>'Solar RPS Analysis'!E$32+'Net Metering Analysis'!E50</f>
        <v>1.4486756498724533</v>
      </c>
      <c r="F29" s="39">
        <f>'Solar RPS Analysis'!F$32+'Net Metering Analysis'!F50</f>
        <v>1.5266304863862401</v>
      </c>
      <c r="G29" s="39">
        <f>'Solar RPS Analysis'!G$32+'Net Metering Analysis'!G50</f>
        <v>1.5963815297668451</v>
      </c>
      <c r="H29" s="39">
        <f>'Solar RPS Analysis'!H$32+'Net Metering Analysis'!H50</f>
        <v>1.6510192394618473</v>
      </c>
    </row>
    <row r="30" spans="1:8">
      <c r="A30" s="2" t="s">
        <v>38</v>
      </c>
      <c r="B30" s="39">
        <f>'Solar RPS Analysis'!B$32+'Net Metering Analysis'!B51</f>
        <v>0.39704247239245138</v>
      </c>
      <c r="C30" s="39">
        <f>'Solar RPS Analysis'!C$32+'Net Metering Analysis'!C51</f>
        <v>1.2330038500917004</v>
      </c>
      <c r="D30" s="39">
        <f>'Solar RPS Analysis'!D$32+'Net Metering Analysis'!D51</f>
        <v>1.3610120916182475</v>
      </c>
      <c r="E30" s="39">
        <f>'Solar RPS Analysis'!E$32+'Net Metering Analysis'!E51</f>
        <v>1.2820899646132127</v>
      </c>
      <c r="F30" s="39">
        <f>'Solar RPS Analysis'!F$32+'Net Metering Analysis'!F51</f>
        <v>1.3228271374708997</v>
      </c>
      <c r="G30" s="39">
        <f>'Solar RPS Analysis'!G$32+'Net Metering Analysis'!G51</f>
        <v>1.3726969372962963</v>
      </c>
      <c r="H30" s="39">
        <f>'Solar RPS Analysis'!H$32+'Net Metering Analysis'!H51</f>
        <v>1.4081367141705845</v>
      </c>
    </row>
  </sheetData>
  <phoneticPr fontId="2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4"/>
  <sheetViews>
    <sheetView zoomScale="85" workbookViewId="0">
      <selection activeCell="M37" sqref="M37"/>
    </sheetView>
  </sheetViews>
  <sheetFormatPr defaultRowHeight="12.75"/>
  <cols>
    <col min="1" max="1" width="37.28515625" style="2" customWidth="1"/>
    <col min="2" max="2" width="11.5703125" style="2" bestFit="1" customWidth="1"/>
    <col min="3" max="8" width="12.28515625" style="2" bestFit="1" customWidth="1"/>
    <col min="9" max="16384" width="9.140625" style="2"/>
  </cols>
  <sheetData>
    <row r="1" spans="1:8" ht="15.75">
      <c r="A1" s="5" t="s">
        <v>40</v>
      </c>
    </row>
    <row r="3" spans="1:8">
      <c r="B3" s="4">
        <v>2014</v>
      </c>
      <c r="C3" s="4">
        <v>2015</v>
      </c>
      <c r="D3" s="4">
        <v>2016</v>
      </c>
      <c r="E3" s="4">
        <v>2017</v>
      </c>
      <c r="F3" s="4">
        <v>2018</v>
      </c>
      <c r="G3" s="4">
        <v>2019</v>
      </c>
      <c r="H3" s="4">
        <v>2020</v>
      </c>
    </row>
    <row r="4" spans="1:8">
      <c r="A4" s="7" t="s">
        <v>17</v>
      </c>
    </row>
    <row r="5" spans="1:8">
      <c r="A5" s="11" t="s">
        <v>7</v>
      </c>
      <c r="B5" s="44">
        <v>25741623.224419653</v>
      </c>
      <c r="C5" s="44">
        <v>26037001.025881309</v>
      </c>
      <c r="D5" s="44">
        <v>26001218.815544263</v>
      </c>
      <c r="E5" s="44">
        <v>25854713.736923393</v>
      </c>
      <c r="F5" s="44">
        <v>25574649.57383094</v>
      </c>
      <c r="G5" s="44">
        <v>25355854.994008709</v>
      </c>
      <c r="H5" s="44">
        <v>25149735.310248971</v>
      </c>
    </row>
    <row r="6" spans="1:8">
      <c r="A6" s="10" t="s">
        <v>22</v>
      </c>
      <c r="B6" s="3">
        <f>-'Eversource Net Metering'!B13</f>
        <v>-237299.47759999998</v>
      </c>
      <c r="C6" s="3">
        <f>-'Eversource Net Metering'!C13</f>
        <v>-391393.25241261581</v>
      </c>
      <c r="D6" s="3">
        <f>-'Eversource Net Metering'!D13</f>
        <v>-502158.51577333896</v>
      </c>
      <c r="E6" s="3">
        <f>-'Eversource Net Metering'!E13</f>
        <v>-630344.16781039943</v>
      </c>
      <c r="F6" s="3">
        <f>-'Eversource Net Metering'!F13</f>
        <v>-714655.56596704526</v>
      </c>
      <c r="G6" s="3">
        <f>-'Eversource Net Metering'!G13</f>
        <v>-770828.6584494228</v>
      </c>
      <c r="H6" s="3">
        <f>-'Eversource Net Metering'!H13</f>
        <v>-808297.12941248098</v>
      </c>
    </row>
    <row r="7" spans="1:8">
      <c r="A7" s="11" t="s">
        <v>8</v>
      </c>
      <c r="B7" s="6">
        <f>SUM(B5:B6)</f>
        <v>25504323.746819653</v>
      </c>
      <c r="C7" s="6">
        <f t="shared" ref="C7:H7" si="0">SUM(C5:C6)</f>
        <v>25645607.773468692</v>
      </c>
      <c r="D7" s="6">
        <f t="shared" si="0"/>
        <v>25499060.299770925</v>
      </c>
      <c r="E7" s="6">
        <f t="shared" si="0"/>
        <v>25224369.569112994</v>
      </c>
      <c r="F7" s="6">
        <f t="shared" si="0"/>
        <v>24859994.007863894</v>
      </c>
      <c r="G7" s="6">
        <f t="shared" si="0"/>
        <v>24585026.335559286</v>
      </c>
      <c r="H7" s="6">
        <f t="shared" si="0"/>
        <v>24341438.180836491</v>
      </c>
    </row>
    <row r="9" spans="1:8" s="10" customFormat="1">
      <c r="A9" s="10" t="s">
        <v>6</v>
      </c>
      <c r="B9" s="12">
        <f>-B6/B5</f>
        <v>9.2185125829550296E-3</v>
      </c>
      <c r="C9" s="12">
        <f t="shared" ref="C9:H9" si="1">-C6/C5</f>
        <v>1.5032194069645845E-2</v>
      </c>
      <c r="D9" s="12">
        <f t="shared" si="1"/>
        <v>1.9312883728094102E-2</v>
      </c>
      <c r="E9" s="12">
        <f t="shared" si="1"/>
        <v>2.4380241615678699E-2</v>
      </c>
      <c r="F9" s="12">
        <f t="shared" si="1"/>
        <v>2.7943904525609256E-2</v>
      </c>
      <c r="G9" s="12">
        <f t="shared" si="1"/>
        <v>3.0400420677258195E-2</v>
      </c>
      <c r="H9" s="12">
        <f t="shared" si="1"/>
        <v>3.2139389120452701E-2</v>
      </c>
    </row>
    <row r="11" spans="1:8">
      <c r="A11" s="7" t="s">
        <v>24</v>
      </c>
    </row>
    <row r="12" spans="1:8">
      <c r="A12" s="2" t="s">
        <v>70</v>
      </c>
      <c r="B12" s="42">
        <v>9.4261066812990411</v>
      </c>
      <c r="C12" s="42">
        <v>12.152373385712561</v>
      </c>
      <c r="D12" s="42">
        <v>9.6054592240207235</v>
      </c>
      <c r="E12" s="42">
        <v>10.699399511301669</v>
      </c>
      <c r="F12" s="42">
        <v>11.999982707199987</v>
      </c>
      <c r="G12" s="42">
        <v>12.261267019072088</v>
      </c>
      <c r="H12" s="42">
        <v>13.084860814682829</v>
      </c>
    </row>
    <row r="13" spans="1:8">
      <c r="A13" s="2" t="s">
        <v>19</v>
      </c>
      <c r="B13" s="42">
        <v>2.3819760393884732</v>
      </c>
      <c r="C13" s="42">
        <v>2.0540450436140665</v>
      </c>
      <c r="D13" s="42">
        <v>2.0521340057147022</v>
      </c>
      <c r="E13" s="42">
        <v>2.0537637598973042</v>
      </c>
      <c r="F13" s="42">
        <v>2.0532322771572473</v>
      </c>
      <c r="G13" s="42">
        <v>2.0515364249106605</v>
      </c>
      <c r="H13" s="42">
        <v>2.0472514917908144</v>
      </c>
    </row>
    <row r="14" spans="1:8">
      <c r="A14" s="2" t="s">
        <v>20</v>
      </c>
      <c r="B14" s="42">
        <v>0.41736012632040409</v>
      </c>
      <c r="C14" s="42">
        <v>0.14853603707309543</v>
      </c>
      <c r="D14" s="42">
        <v>0.14600898452376623</v>
      </c>
      <c r="E14" s="42">
        <v>0.14754390773144069</v>
      </c>
      <c r="F14" s="42">
        <v>0.14682337012841376</v>
      </c>
      <c r="G14" s="42">
        <v>0.14530748294653564</v>
      </c>
      <c r="H14" s="42">
        <v>0.14195757124779215</v>
      </c>
    </row>
    <row r="15" spans="1:8">
      <c r="A15" s="11" t="s">
        <v>21</v>
      </c>
      <c r="B15" s="42">
        <v>5.2588756159898082</v>
      </c>
      <c r="C15" s="42">
        <v>5.3416918456590325</v>
      </c>
      <c r="D15" s="42">
        <v>5.3731072447032719</v>
      </c>
      <c r="E15" s="42">
        <v>5.365220600416837</v>
      </c>
      <c r="F15" s="42">
        <v>5.378445772832734</v>
      </c>
      <c r="G15" s="42">
        <v>5.3966191385564786</v>
      </c>
      <c r="H15" s="42">
        <v>5.4267317258393826</v>
      </c>
    </row>
    <row r="16" spans="1:8">
      <c r="A16" s="11" t="s">
        <v>65</v>
      </c>
      <c r="B16" s="58">
        <v>0.25</v>
      </c>
      <c r="C16" s="58">
        <v>0.25</v>
      </c>
      <c r="D16" s="58">
        <v>0.25</v>
      </c>
      <c r="E16" s="58">
        <v>0.25</v>
      </c>
      <c r="F16" s="58">
        <v>0.25</v>
      </c>
      <c r="G16" s="58">
        <v>0.25</v>
      </c>
      <c r="H16" s="58">
        <v>0.25</v>
      </c>
    </row>
    <row r="17" spans="1:8">
      <c r="A17" s="11"/>
      <c r="B17" s="9"/>
      <c r="C17" s="9"/>
      <c r="D17" s="9"/>
      <c r="E17" s="9"/>
      <c r="F17" s="9"/>
      <c r="G17" s="9"/>
      <c r="H17" s="9"/>
    </row>
    <row r="18" spans="1:8">
      <c r="A18" s="7" t="s">
        <v>59</v>
      </c>
    </row>
    <row r="19" spans="1:8">
      <c r="A19" s="11" t="s">
        <v>58</v>
      </c>
      <c r="B19" s="3">
        <f>'Eversource Net Metering'!B10</f>
        <v>89844.180333333337</v>
      </c>
      <c r="C19" s="3">
        <f>'Eversource Net Metering'!C10</f>
        <v>146285.9209927464</v>
      </c>
      <c r="D19" s="3">
        <f>'Eversource Net Metering'!D10</f>
        <v>193231.95650048068</v>
      </c>
      <c r="E19" s="3">
        <f>'Eversource Net Metering'!E10</f>
        <v>238473.81405858675</v>
      </c>
      <c r="F19" s="3">
        <f>'Eversource Net Metering'!F10</f>
        <v>272620.46241545823</v>
      </c>
      <c r="G19" s="3">
        <f>'Eversource Net Metering'!G10</f>
        <v>298317.32956656243</v>
      </c>
      <c r="H19" s="3">
        <f>'Eversource Net Metering'!H10</f>
        <v>321788.65019917587</v>
      </c>
    </row>
    <row r="20" spans="1:8">
      <c r="A20" s="10" t="s">
        <v>60</v>
      </c>
      <c r="B20" s="3"/>
      <c r="C20" s="3"/>
      <c r="D20" s="3"/>
      <c r="E20" s="3"/>
      <c r="F20" s="3"/>
      <c r="G20" s="3"/>
      <c r="H20" s="3"/>
    </row>
    <row r="21" spans="1:8">
      <c r="A21" s="22" t="s">
        <v>18</v>
      </c>
      <c r="B21" s="3">
        <f>SUM('Eversource Net Metering'!B15:B17)</f>
        <v>131622.89659999998</v>
      </c>
      <c r="C21" s="3">
        <f>SUM('Eversource Net Metering'!C15:C17)</f>
        <v>213615.25205190858</v>
      </c>
      <c r="D21" s="3">
        <f>SUM('Eversource Net Metering'!D15:D17)</f>
        <v>261853.08151193461</v>
      </c>
      <c r="E21" s="3">
        <f>SUM('Eversource Net Metering'!E15:E17)</f>
        <v>322150.28442229034</v>
      </c>
      <c r="F21" s="3">
        <f>SUM('Eversource Net Metering'!F15:F17)</f>
        <v>352622.86991331249</v>
      </c>
      <c r="G21" s="3">
        <f>SUM('Eversource Net Metering'!G15:G17)</f>
        <v>365574.51136071701</v>
      </c>
      <c r="H21" s="3">
        <f>SUM('Eversource Net Metering'!H15:H17)</f>
        <v>364935.93543812539</v>
      </c>
    </row>
    <row r="22" spans="1:8">
      <c r="A22" s="22" t="s">
        <v>4</v>
      </c>
      <c r="B22" s="3">
        <f>'Eversource Net Metering'!B18</f>
        <v>15832.400666666666</v>
      </c>
      <c r="C22" s="3">
        <f>'Eversource Net Metering'!C18</f>
        <v>31492.079367960778</v>
      </c>
      <c r="D22" s="3">
        <f>'Eversource Net Metering'!D18</f>
        <v>47073.477760923692</v>
      </c>
      <c r="E22" s="3">
        <f>'Eversource Net Metering'!E18</f>
        <v>69720.069329522288</v>
      </c>
      <c r="F22" s="3">
        <f>'Eversource Net Metering'!F18</f>
        <v>89412.233638274454</v>
      </c>
      <c r="G22" s="3">
        <f>'Eversource Net Metering'!G18</f>
        <v>106936.81752214338</v>
      </c>
      <c r="H22" s="3">
        <f>'Eversource Net Metering'!H18</f>
        <v>121572.54377517974</v>
      </c>
    </row>
    <row r="23" spans="1:8">
      <c r="A23" s="22"/>
      <c r="B23" s="3"/>
      <c r="C23" s="3"/>
      <c r="D23" s="3"/>
      <c r="E23" s="3"/>
      <c r="F23" s="3"/>
      <c r="G23" s="3"/>
      <c r="H23" s="3"/>
    </row>
    <row r="24" spans="1:8">
      <c r="A24" s="7" t="s">
        <v>63</v>
      </c>
      <c r="B24" s="3"/>
      <c r="C24" s="3"/>
      <c r="D24" s="3"/>
      <c r="E24" s="3"/>
      <c r="F24" s="3"/>
      <c r="G24" s="3"/>
      <c r="H24" s="3"/>
    </row>
    <row r="25" spans="1:8">
      <c r="A25" s="22" t="s">
        <v>62</v>
      </c>
      <c r="B25" s="47">
        <f t="shared" ref="B25:H25" si="2">B19*SUM(B13:B16)/10^5</f>
        <v>7.4644447756246128</v>
      </c>
      <c r="C25" s="47">
        <f t="shared" si="2"/>
        <v>11.401923934993816</v>
      </c>
      <c r="D25" s="47">
        <f t="shared" si="2"/>
        <v>15.113154851776367</v>
      </c>
      <c r="E25" s="47">
        <f t="shared" si="2"/>
        <v>18.640373087775892</v>
      </c>
      <c r="F25" s="47">
        <f t="shared" si="2"/>
        <v>21.34209677172748</v>
      </c>
      <c r="G25" s="47">
        <f t="shared" si="2"/>
        <v>23.398409505601418</v>
      </c>
      <c r="H25" s="47">
        <f t="shared" si="2"/>
        <v>25.311704689996883</v>
      </c>
    </row>
    <row r="26" spans="1:8">
      <c r="A26" s="10" t="s">
        <v>64</v>
      </c>
      <c r="B26" s="3"/>
      <c r="C26" s="3"/>
      <c r="D26" s="3"/>
      <c r="E26" s="3"/>
      <c r="F26" s="3"/>
      <c r="G26" s="3"/>
      <c r="H26" s="3"/>
    </row>
    <row r="27" spans="1:8">
      <c r="A27" s="22" t="s">
        <v>18</v>
      </c>
      <c r="B27" s="47">
        <f t="shared" ref="B27:H27" si="3">B21*SUM(B12:B15)/10^5</f>
        <v>23.013366411766206</v>
      </c>
      <c r="C27" s="47">
        <f t="shared" si="3"/>
        <v>42.075040665277271</v>
      </c>
      <c r="D27" s="47">
        <f t="shared" si="3"/>
        <v>44.977743020645164</v>
      </c>
      <c r="E27" s="47">
        <f t="shared" si="3"/>
        <v>58.843738293537314</v>
      </c>
      <c r="F27" s="47">
        <f t="shared" si="3"/>
        <v>69.038212615272442</v>
      </c>
      <c r="G27" s="47">
        <f t="shared" si="3"/>
        <v>72.583832418888932</v>
      </c>
      <c r="H27" s="47">
        <f t="shared" si="3"/>
        <v>75.544663975145141</v>
      </c>
    </row>
    <row r="28" spans="1:8">
      <c r="A28" s="22" t="s">
        <v>4</v>
      </c>
      <c r="B28" s="47">
        <f t="shared" ref="B28:H28" si="4">B22*SUM(B12:B14)/10^5</f>
        <v>1.9355810948126337</v>
      </c>
      <c r="C28" s="47">
        <f t="shared" si="4"/>
        <v>4.5206736537932315</v>
      </c>
      <c r="D28" s="47">
        <f t="shared" si="4"/>
        <v>5.5563660633171965</v>
      </c>
      <c r="E28" s="47">
        <f t="shared" si="4"/>
        <v>8.9943819891489429</v>
      </c>
      <c r="F28" s="47">
        <f t="shared" si="4"/>
        <v>12.696571470237293</v>
      </c>
      <c r="G28" s="47">
        <f t="shared" si="4"/>
        <v>15.46104369907944</v>
      </c>
      <c r="H28" s="47">
        <f t="shared" si="4"/>
        <v>18.569075288344436</v>
      </c>
    </row>
    <row r="29" spans="1:8" s="4" customFormat="1">
      <c r="A29" s="4" t="s">
        <v>23</v>
      </c>
      <c r="B29" s="27">
        <f>SUM(B25:B28)</f>
        <v>32.413392282203453</v>
      </c>
      <c r="C29" s="27">
        <f t="shared" ref="C29:H29" si="5">SUM(C25:C28)</f>
        <v>57.99763825406432</v>
      </c>
      <c r="D29" s="27">
        <f t="shared" si="5"/>
        <v>65.647263935738721</v>
      </c>
      <c r="E29" s="27">
        <f t="shared" si="5"/>
        <v>86.478493370462147</v>
      </c>
      <c r="F29" s="27">
        <f t="shared" si="5"/>
        <v>103.07688085723721</v>
      </c>
      <c r="G29" s="27">
        <f t="shared" si="5"/>
        <v>111.44328562356979</v>
      </c>
      <c r="H29" s="27">
        <f t="shared" si="5"/>
        <v>119.42544395348646</v>
      </c>
    </row>
    <row r="30" spans="1:8">
      <c r="A30" s="22"/>
      <c r="B30" s="43"/>
      <c r="C30" s="43"/>
      <c r="D30" s="43"/>
      <c r="E30" s="43"/>
      <c r="F30" s="43"/>
      <c r="G30" s="43"/>
      <c r="H30" s="43"/>
    </row>
    <row r="31" spans="1:8">
      <c r="A31" s="23" t="s">
        <v>25</v>
      </c>
    </row>
    <row r="32" spans="1:8">
      <c r="A32" s="2" t="s">
        <v>26</v>
      </c>
      <c r="B32" s="39">
        <f>B12</f>
        <v>9.4261066812990411</v>
      </c>
      <c r="C32" s="39">
        <f t="shared" ref="C32:H32" si="6">C12</f>
        <v>12.152373385712561</v>
      </c>
      <c r="D32" s="39">
        <f t="shared" si="6"/>
        <v>9.6054592240207235</v>
      </c>
      <c r="E32" s="39">
        <f t="shared" si="6"/>
        <v>10.699399511301669</v>
      </c>
      <c r="F32" s="39">
        <f t="shared" si="6"/>
        <v>11.999982707199987</v>
      </c>
      <c r="G32" s="39">
        <f t="shared" si="6"/>
        <v>12.261267019072088</v>
      </c>
      <c r="H32" s="39">
        <f t="shared" si="6"/>
        <v>13.084860814682829</v>
      </c>
    </row>
    <row r="33" spans="1:8">
      <c r="A33" s="2" t="s">
        <v>14</v>
      </c>
      <c r="B33" s="42">
        <v>7.61</v>
      </c>
      <c r="C33" s="42">
        <v>5.6025463167241778</v>
      </c>
      <c r="D33" s="42">
        <v>5.5206268377361658</v>
      </c>
      <c r="E33" s="42">
        <v>5.4026625598954734</v>
      </c>
      <c r="F33" s="42">
        <v>5.3709919490464388</v>
      </c>
      <c r="G33" s="42">
        <v>5.3198385109398032</v>
      </c>
      <c r="H33" s="42">
        <v>5.3738021882489351</v>
      </c>
    </row>
    <row r="34" spans="1:8">
      <c r="B34" s="42"/>
      <c r="C34" s="42"/>
      <c r="D34" s="42"/>
      <c r="E34" s="42"/>
      <c r="F34" s="42"/>
      <c r="G34" s="42"/>
      <c r="H34" s="42"/>
    </row>
    <row r="35" spans="1:8">
      <c r="A35" s="23" t="s">
        <v>69</v>
      </c>
    </row>
    <row r="36" spans="1:8">
      <c r="A36" s="2" t="s">
        <v>26</v>
      </c>
      <c r="B36" s="24">
        <f>'Eversource Net Metering'!B11</f>
        <v>21646.277666666654</v>
      </c>
      <c r="C36" s="24">
        <f>'Eversource Net Metering'!C11</f>
        <v>35471.556958391673</v>
      </c>
      <c r="D36" s="24">
        <f>'Eversource Net Metering'!D11</f>
        <v>44927.127784164215</v>
      </c>
      <c r="E36" s="24">
        <f>'Eversource Net Metering'!E11</f>
        <v>54422.693619415339</v>
      </c>
      <c r="F36" s="24">
        <f>'Eversource Net Metering'!F11</f>
        <v>61358.646170821383</v>
      </c>
      <c r="G36" s="24">
        <f>'Eversource Net Metering'!G11</f>
        <v>66412.31591276401</v>
      </c>
      <c r="H36" s="24">
        <f>'Eversource Net Metering'!H11</f>
        <v>70706.281924953044</v>
      </c>
    </row>
    <row r="37" spans="1:8">
      <c r="A37" s="2" t="s">
        <v>14</v>
      </c>
      <c r="B37" s="24">
        <f>'Eversource Net Metering'!B12</f>
        <v>125809.0196</v>
      </c>
      <c r="C37" s="24">
        <f>'Eversource Net Metering'!C12</f>
        <v>209635.7744614777</v>
      </c>
      <c r="D37" s="24">
        <f>'Eversource Net Metering'!D12</f>
        <v>263999.4314886941</v>
      </c>
      <c r="E37" s="24">
        <f>'Eversource Net Metering'!E12</f>
        <v>337447.66013239732</v>
      </c>
      <c r="F37" s="24">
        <f>'Eversource Net Metering'!F12</f>
        <v>380676.45738076558</v>
      </c>
      <c r="G37" s="24">
        <f>'Eversource Net Metering'!G12</f>
        <v>406099.01297009637</v>
      </c>
      <c r="H37" s="24">
        <f>'Eversource Net Metering'!H12</f>
        <v>415802.19728835206</v>
      </c>
    </row>
    <row r="38" spans="1:8">
      <c r="A38" s="4" t="s">
        <v>27</v>
      </c>
      <c r="B38" s="27">
        <f t="shared" ref="B38:H38" si="7">-SUMPRODUCT(B32:B33,B36:B37)/10^5</f>
        <v>-11.614467616950208</v>
      </c>
      <c r="C38" s="27">
        <f t="shared" si="7"/>
        <v>-16.055577407937186</v>
      </c>
      <c r="D38" s="27">
        <f t="shared" si="7"/>
        <v>-18.889880406067327</v>
      </c>
      <c r="E38" s="27">
        <f t="shared" si="7"/>
        <v>-24.054059808369285</v>
      </c>
      <c r="F38" s="27">
        <f t="shared" si="7"/>
        <v>-27.809128807706713</v>
      </c>
      <c r="G38" s="27">
        <f t="shared" si="7"/>
        <v>-29.746803072143308</v>
      </c>
      <c r="H38" s="27">
        <f t="shared" si="7"/>
        <v>-31.596206153785964</v>
      </c>
    </row>
    <row r="39" spans="1:8">
      <c r="A39" s="4"/>
      <c r="B39" s="28"/>
      <c r="C39" s="28"/>
      <c r="D39" s="28"/>
      <c r="E39" s="28"/>
      <c r="F39" s="28"/>
      <c r="G39" s="28"/>
      <c r="H39" s="28"/>
    </row>
    <row r="40" spans="1:8" ht="13.5" thickBot="1">
      <c r="A40" s="4" t="s">
        <v>66</v>
      </c>
      <c r="B40" s="26">
        <f>SUM(B29,B38)</f>
        <v>20.798924665253246</v>
      </c>
      <c r="C40" s="26">
        <f t="shared" ref="C40:H40" si="8">SUM(C29,C38)</f>
        <v>41.942060846127134</v>
      </c>
      <c r="D40" s="26">
        <f t="shared" si="8"/>
        <v>46.757383529671394</v>
      </c>
      <c r="E40" s="26">
        <f t="shared" si="8"/>
        <v>62.424433562092858</v>
      </c>
      <c r="F40" s="26">
        <f t="shared" si="8"/>
        <v>75.2677520495305</v>
      </c>
      <c r="G40" s="26">
        <f t="shared" si="8"/>
        <v>81.696482551426485</v>
      </c>
      <c r="H40" s="26">
        <f t="shared" si="8"/>
        <v>87.829237799700508</v>
      </c>
    </row>
    <row r="41" spans="1:8" ht="13.5" thickTop="1"/>
    <row r="42" spans="1:8">
      <c r="B42" s="43"/>
      <c r="C42" s="43"/>
      <c r="D42" s="43"/>
      <c r="E42" s="43"/>
      <c r="F42" s="43"/>
      <c r="G42" s="43"/>
      <c r="H42" s="43"/>
    </row>
    <row r="43" spans="1:8">
      <c r="A43" s="4" t="s">
        <v>28</v>
      </c>
    </row>
    <row r="44" spans="1:8">
      <c r="A44" s="7" t="s">
        <v>35</v>
      </c>
    </row>
    <row r="45" spans="1:8">
      <c r="A45" s="2" t="s">
        <v>36</v>
      </c>
      <c r="B45" s="21">
        <f t="shared" ref="B45:H47" si="9">B$40*$B56</f>
        <v>8.7909842774548466</v>
      </c>
      <c r="C45" s="21">
        <f t="shared" si="9"/>
        <v>17.727454827428151</v>
      </c>
      <c r="D45" s="21">
        <f t="shared" si="9"/>
        <v>19.762724760042904</v>
      </c>
      <c r="E45" s="21">
        <f t="shared" si="9"/>
        <v>26.384643571990221</v>
      </c>
      <c r="F45" s="21">
        <f t="shared" si="9"/>
        <v>31.813068969483467</v>
      </c>
      <c r="G45" s="21">
        <f t="shared" si="9"/>
        <v>34.530270443873917</v>
      </c>
      <c r="H45" s="21">
        <f t="shared" si="9"/>
        <v>37.122373441156405</v>
      </c>
    </row>
    <row r="46" spans="1:8">
      <c r="A46" s="2" t="s">
        <v>37</v>
      </c>
      <c r="B46" s="21">
        <f t="shared" si="9"/>
        <v>0.8328416126172975</v>
      </c>
      <c r="C46" s="21">
        <f t="shared" si="9"/>
        <v>1.6794663259652718</v>
      </c>
      <c r="D46" s="21">
        <f t="shared" si="9"/>
        <v>1.8722840400337035</v>
      </c>
      <c r="E46" s="21">
        <f t="shared" si="9"/>
        <v>2.4996323969300627</v>
      </c>
      <c r="F46" s="21">
        <f t="shared" si="9"/>
        <v>3.0139113922429615</v>
      </c>
      <c r="G46" s="21">
        <f t="shared" si="9"/>
        <v>3.2713340409833394</v>
      </c>
      <c r="H46" s="21">
        <f t="shared" si="9"/>
        <v>3.5169050910719299</v>
      </c>
    </row>
    <row r="47" spans="1:8">
      <c r="A47" s="2" t="s">
        <v>38</v>
      </c>
      <c r="B47" s="21">
        <f t="shared" si="9"/>
        <v>11.175098775181104</v>
      </c>
      <c r="C47" s="21">
        <f t="shared" si="9"/>
        <v>22.535139692733711</v>
      </c>
      <c r="D47" s="21">
        <f t="shared" si="9"/>
        <v>25.122374729594789</v>
      </c>
      <c r="E47" s="21">
        <f t="shared" si="9"/>
        <v>33.54015759317258</v>
      </c>
      <c r="F47" s="21">
        <f t="shared" si="9"/>
        <v>40.440771687804073</v>
      </c>
      <c r="G47" s="21">
        <f t="shared" si="9"/>
        <v>43.894878066569234</v>
      </c>
      <c r="H47" s="21">
        <f t="shared" si="9"/>
        <v>47.189959267472176</v>
      </c>
    </row>
    <row r="48" spans="1:8">
      <c r="A48" s="7" t="s">
        <v>39</v>
      </c>
    </row>
    <row r="49" spans="1:8">
      <c r="A49" s="2" t="s">
        <v>36</v>
      </c>
      <c r="B49" s="20">
        <f>(B45*10^5/(B$7*$B61))/(1-'Solar RPS Analysis'!$B$43)</f>
        <v>0.12217981453794942</v>
      </c>
      <c r="C49" s="20">
        <f>(C45*10^5/(C$7*$B61))/(1-'Solar RPS Analysis'!$B$43)</f>
        <v>0.24502430295513766</v>
      </c>
      <c r="D49" s="20">
        <f>(D45*10^5/(D$7*$B61))/(1-'Solar RPS Analysis'!$B$43)</f>
        <v>0.27472514864899455</v>
      </c>
      <c r="E49" s="20">
        <f>(E45*10^5/(E$7*$B61))/(1-'Solar RPS Analysis'!$B$43)</f>
        <v>0.37077178842127329</v>
      </c>
      <c r="F49" s="20">
        <f>(F45*10^5/(F$7*$B61))/(1-'Solar RPS Analysis'!$B$43)</f>
        <v>0.45360759567061282</v>
      </c>
      <c r="G49" s="20">
        <f>(G45*10^5/(G$7*$B61))/(1-'Solar RPS Analysis'!$B$43)</f>
        <v>0.49785752157230201</v>
      </c>
      <c r="H49" s="20">
        <f>(H45*10^5/(H$7*$B61))/(1-'Solar RPS Analysis'!$B$43)</f>
        <v>0.54058659445062562</v>
      </c>
    </row>
    <row r="50" spans="1:8">
      <c r="A50" s="2" t="s">
        <v>37</v>
      </c>
      <c r="B50" s="20">
        <f>(B46*10^5/(B$7*$B62))/(1-'Solar RPS Analysis'!$B$43)</f>
        <v>0.12490667404616775</v>
      </c>
      <c r="C50" s="20">
        <f>(C46*10^5/(C$7*$B62))/(1-'Solar RPS Analysis'!$B$43)</f>
        <v>0.25049285643743374</v>
      </c>
      <c r="D50" s="20">
        <f>(D46*10^5/(D$7*$B62))/(1-'Solar RPS Analysis'!$B$43)</f>
        <v>0.28085657785907508</v>
      </c>
      <c r="E50" s="20">
        <f>(E46*10^5/(E$7*$B62))/(1-'Solar RPS Analysis'!$B$43)</f>
        <v>0.37904682616346619</v>
      </c>
      <c r="F50" s="20">
        <f>(F46*10^5/(F$7*$B62))/(1-'Solar RPS Analysis'!$B$43)</f>
        <v>0.4637313971343176</v>
      </c>
      <c r="G50" s="20">
        <f>(G46*10^5/(G$7*$B62))/(1-'Solar RPS Analysis'!$B$43)</f>
        <v>0.5089689111383402</v>
      </c>
      <c r="H50" s="20">
        <f>(H46*10^5/(H$7*$B62))/(1-'Solar RPS Analysis'!$B$43)</f>
        <v>0.55265162909376797</v>
      </c>
    </row>
    <row r="51" spans="1:8">
      <c r="A51" s="2" t="s">
        <v>38</v>
      </c>
      <c r="B51" s="20">
        <f>(B47*10^5/(B$7*$B63))/(1-'Solar RPS Analysis'!$B$43)</f>
        <v>7.0011968555453483E-2</v>
      </c>
      <c r="C51" s="20">
        <f>(C47*10^5/(C$7*$B63))/(1-'Solar RPS Analysis'!$B$43)</f>
        <v>0.1404048112095368</v>
      </c>
      <c r="D51" s="20">
        <f>(D47*10^5/(D$7*$B63))/(1-'Solar RPS Analysis'!$B$43)</f>
        <v>0.15742410922248976</v>
      </c>
      <c r="E51" s="20">
        <f>(E47*10^5/(E$7*$B63))/(1-'Solar RPS Analysis'!$B$43)</f>
        <v>0.21246114090422569</v>
      </c>
      <c r="F51" s="20">
        <f>(F47*10^5/(F$7*$B63))/(1-'Solar RPS Analysis'!$B$43)</f>
        <v>0.25992804821897714</v>
      </c>
      <c r="G51" s="20">
        <f>(G47*10^5/(G$7*$B63))/(1-'Solar RPS Analysis'!$B$43)</f>
        <v>0.28528431866779141</v>
      </c>
      <c r="H51" s="20">
        <f>(H47*10^5/(H$7*$B63))/(1-'Solar RPS Analysis'!$B$43)</f>
        <v>0.30976910380250522</v>
      </c>
    </row>
    <row r="53" spans="1:8">
      <c r="B53" s="17"/>
      <c r="C53" s="17"/>
      <c r="D53" s="17"/>
      <c r="E53" s="17"/>
      <c r="F53" s="17"/>
      <c r="G53" s="17"/>
      <c r="H53" s="17"/>
    </row>
    <row r="54" spans="1:8">
      <c r="A54" s="25" t="s">
        <v>34</v>
      </c>
    </row>
    <row r="55" spans="1:8">
      <c r="A55" s="31" t="s">
        <v>33</v>
      </c>
    </row>
    <row r="56" spans="1:8">
      <c r="A56" s="2" t="s">
        <v>29</v>
      </c>
      <c r="B56" s="48">
        <v>0.4226653261618421</v>
      </c>
    </row>
    <row r="57" spans="1:8">
      <c r="A57" s="2" t="s">
        <v>31</v>
      </c>
      <c r="B57" s="48">
        <v>4.004253229536648E-2</v>
      </c>
    </row>
    <row r="58" spans="1:8">
      <c r="A58" s="2" t="s">
        <v>30</v>
      </c>
      <c r="B58" s="48">
        <v>0.53729214154279148</v>
      </c>
    </row>
    <row r="59" spans="1:8">
      <c r="A59" s="30"/>
      <c r="B59" s="16"/>
    </row>
    <row r="60" spans="1:8">
      <c r="A60" s="32" t="s">
        <v>32</v>
      </c>
      <c r="B60" s="16"/>
    </row>
    <row r="61" spans="1:8">
      <c r="A61" s="2" t="s">
        <v>29</v>
      </c>
      <c r="B61" s="48">
        <v>0.30201662988101152</v>
      </c>
    </row>
    <row r="62" spans="1:8">
      <c r="A62" s="2" t="s">
        <v>31</v>
      </c>
      <c r="B62" s="48">
        <v>2.798785320525141E-2</v>
      </c>
    </row>
    <row r="63" spans="1:8">
      <c r="A63" s="2" t="s">
        <v>30</v>
      </c>
      <c r="B63" s="48">
        <v>0.66999551691373693</v>
      </c>
    </row>
    <row r="64" spans="1:8">
      <c r="A64" s="33"/>
    </row>
  </sheetData>
  <phoneticPr fontId="2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3"/>
  <sheetViews>
    <sheetView zoomScale="85" workbookViewId="0">
      <selection activeCell="L21" sqref="L21"/>
    </sheetView>
  </sheetViews>
  <sheetFormatPr defaultRowHeight="12.75"/>
  <cols>
    <col min="1" max="1" width="33.42578125" style="15" customWidth="1"/>
    <col min="2" max="3" width="9.5703125" style="15" customWidth="1"/>
    <col min="4" max="8" width="9.5703125" style="50" customWidth="1"/>
    <col min="9" max="16384" width="9.140625" style="15"/>
  </cols>
  <sheetData>
    <row r="1" spans="1:8" s="2" customFormat="1" ht="15.75">
      <c r="A1" s="5" t="s">
        <v>45</v>
      </c>
      <c r="D1" s="29"/>
      <c r="E1" s="29"/>
      <c r="F1" s="29"/>
      <c r="G1" s="29"/>
      <c r="H1" s="29"/>
    </row>
    <row r="2" spans="1:8" s="2" customFormat="1">
      <c r="D2" s="29"/>
      <c r="E2" s="29"/>
      <c r="F2" s="29"/>
      <c r="G2" s="29"/>
      <c r="H2" s="29"/>
    </row>
    <row r="3" spans="1:8" s="2" customFormat="1">
      <c r="B3" s="4">
        <v>2014</v>
      </c>
      <c r="C3" s="4">
        <v>2015</v>
      </c>
      <c r="D3" s="49">
        <v>2016</v>
      </c>
      <c r="E3" s="49">
        <v>2017</v>
      </c>
      <c r="F3" s="49">
        <v>2018</v>
      </c>
      <c r="G3" s="49">
        <v>2019</v>
      </c>
      <c r="H3" s="49">
        <v>2020</v>
      </c>
    </row>
    <row r="4" spans="1:8">
      <c r="A4" s="14" t="s">
        <v>0</v>
      </c>
    </row>
    <row r="5" spans="1:8">
      <c r="A5" s="10" t="s">
        <v>88</v>
      </c>
    </row>
    <row r="6" spans="1:8">
      <c r="A6" s="15" t="s">
        <v>42</v>
      </c>
      <c r="B6" s="1">
        <v>9.4812343352071813E-3</v>
      </c>
      <c r="C6" s="1">
        <v>2.1441999999999999E-2</v>
      </c>
      <c r="D6" s="55">
        <v>1.9017377124188828E-2</v>
      </c>
      <c r="E6" s="55">
        <v>1.5784358149426848E-2</v>
      </c>
      <c r="F6" s="55">
        <v>1.4757843970088322E-2</v>
      </c>
      <c r="G6" s="55">
        <v>1.4708629247533567E-2</v>
      </c>
      <c r="H6" s="55">
        <v>1.4687138932716597E-2</v>
      </c>
    </row>
    <row r="7" spans="1:8">
      <c r="A7" s="15" t="s">
        <v>43</v>
      </c>
      <c r="B7" s="1">
        <v>8.4255875535381192E-4</v>
      </c>
      <c r="C7" s="1">
        <v>3.2883149819092727E-3</v>
      </c>
      <c r="D7" s="55">
        <v>1.0022426213949033E-2</v>
      </c>
      <c r="E7" s="55">
        <v>1.3358398957998239E-2</v>
      </c>
      <c r="F7" s="55">
        <v>1.5475827827325393E-2</v>
      </c>
      <c r="G7" s="55">
        <v>1.7684435869214709E-2</v>
      </c>
      <c r="H7" s="55">
        <v>1.9553170909404106E-2</v>
      </c>
    </row>
    <row r="8" spans="1:8">
      <c r="A8" s="11" t="s">
        <v>89</v>
      </c>
      <c r="B8" s="36">
        <f>SUM(B6:B7)</f>
        <v>1.0323793090560994E-2</v>
      </c>
      <c r="C8" s="36">
        <f t="shared" ref="C8:H8" si="0">SUM(C6:C7)</f>
        <v>2.4730314981909272E-2</v>
      </c>
      <c r="D8" s="51">
        <f t="shared" si="0"/>
        <v>2.9039803338137861E-2</v>
      </c>
      <c r="E8" s="51">
        <f t="shared" si="0"/>
        <v>2.9142757107425088E-2</v>
      </c>
      <c r="F8" s="51">
        <f t="shared" si="0"/>
        <v>3.0233671797413715E-2</v>
      </c>
      <c r="G8" s="51">
        <f t="shared" si="0"/>
        <v>3.2393065116748276E-2</v>
      </c>
      <c r="H8" s="51">
        <f t="shared" si="0"/>
        <v>3.4240309842120703E-2</v>
      </c>
    </row>
    <row r="9" spans="1:8">
      <c r="A9" s="10" t="s">
        <v>90</v>
      </c>
    </row>
    <row r="10" spans="1:8">
      <c r="A10" s="15" t="s">
        <v>42</v>
      </c>
      <c r="B10" s="69">
        <f>'Solar RPS Exemptions'!B19</f>
        <v>9.4132467459756113E-3</v>
      </c>
      <c r="C10" s="69">
        <f>'Solar RPS Exemptions'!C19</f>
        <v>2.0915264948482993E-2</v>
      </c>
      <c r="D10" s="69">
        <f>'Solar RPS Exemptions'!D19</f>
        <v>1.8830616583007189E-2</v>
      </c>
      <c r="E10" s="69">
        <f>'Solar RPS Exemptions'!E19</f>
        <v>1.5725133885431695E-2</v>
      </c>
      <c r="F10" s="69">
        <f>'Solar RPS Exemptions'!F19</f>
        <v>1.4743371759120931E-2</v>
      </c>
      <c r="G10" s="69">
        <f>'Solar RPS Exemptions'!G19</f>
        <v>1.4704726930418952E-2</v>
      </c>
      <c r="H10" s="69">
        <f>'Solar RPS Exemptions'!H19</f>
        <v>1.4687138932716596E-2</v>
      </c>
    </row>
    <row r="11" spans="1:8">
      <c r="A11" s="15" t="s">
        <v>43</v>
      </c>
      <c r="B11" s="69">
        <f>'Solar RPS Exemptions'!B29</f>
        <v>5.4363570722935494E-4</v>
      </c>
      <c r="C11" s="69">
        <f>'Solar RPS Exemptions'!C29</f>
        <v>2.659567219484355E-3</v>
      </c>
      <c r="D11" s="69">
        <f>'Solar RPS Exemptions'!D29</f>
        <v>8.8267926906030574E-3</v>
      </c>
      <c r="E11" s="69">
        <f>'Solar RPS Exemptions'!E29</f>
        <v>1.2430595905353043E-2</v>
      </c>
      <c r="F11" s="69">
        <f>'Solar RPS Exemptions'!F29</f>
        <v>1.4760386697463615E-2</v>
      </c>
      <c r="G11" s="69">
        <f>'Solar RPS Exemptions'!G29</f>
        <v>1.7157610820635043E-2</v>
      </c>
      <c r="H11" s="69">
        <f>'Solar RPS Exemptions'!H29</f>
        <v>1.9553170909404106E-2</v>
      </c>
    </row>
    <row r="12" spans="1:8">
      <c r="A12" s="11" t="s">
        <v>91</v>
      </c>
      <c r="B12" s="36">
        <f>SUM(B10:B11)</f>
        <v>9.9568824532049668E-3</v>
      </c>
      <c r="C12" s="36">
        <f t="shared" ref="C12:H12" si="1">SUM(C10:C11)</f>
        <v>2.3574832167967349E-2</v>
      </c>
      <c r="D12" s="51">
        <f t="shared" si="1"/>
        <v>2.7657409273610246E-2</v>
      </c>
      <c r="E12" s="51">
        <f t="shared" si="1"/>
        <v>2.8155729790784741E-2</v>
      </c>
      <c r="F12" s="51">
        <f t="shared" si="1"/>
        <v>2.9503758456584546E-2</v>
      </c>
      <c r="G12" s="51">
        <f t="shared" si="1"/>
        <v>3.1862337751053994E-2</v>
      </c>
      <c r="H12" s="51">
        <f t="shared" si="1"/>
        <v>3.4240309842120703E-2</v>
      </c>
    </row>
    <row r="14" spans="1:8">
      <c r="A14" s="7" t="s">
        <v>44</v>
      </c>
    </row>
    <row r="15" spans="1:8">
      <c r="A15" s="15" t="s">
        <v>42</v>
      </c>
      <c r="B15" s="56">
        <v>289.20113682230703</v>
      </c>
      <c r="C15" s="56">
        <v>428.43904383016582</v>
      </c>
      <c r="D15" s="57">
        <v>446.25229227475694</v>
      </c>
      <c r="E15" s="57">
        <v>371.37155394157548</v>
      </c>
      <c r="F15" s="57">
        <v>355.5</v>
      </c>
      <c r="G15" s="57">
        <v>344.50787911282362</v>
      </c>
      <c r="H15" s="57">
        <v>334.52159608661862</v>
      </c>
    </row>
    <row r="16" spans="1:8">
      <c r="A16" s="15" t="s">
        <v>43</v>
      </c>
      <c r="B16" s="56">
        <v>371.25979183426</v>
      </c>
      <c r="C16" s="56">
        <v>310</v>
      </c>
      <c r="D16" s="57">
        <v>275</v>
      </c>
      <c r="E16" s="57">
        <v>309.13444353075704</v>
      </c>
      <c r="F16" s="57">
        <v>302.5445173969087</v>
      </c>
      <c r="G16" s="57">
        <v>287.83969370181939</v>
      </c>
      <c r="H16" s="57">
        <v>273.44345914546614</v>
      </c>
    </row>
    <row r="18" spans="1:9">
      <c r="A18" s="7" t="s">
        <v>46</v>
      </c>
    </row>
    <row r="19" spans="1:9">
      <c r="A19" s="15" t="s">
        <v>42</v>
      </c>
      <c r="B19" s="35">
        <f>B10*B15*'Net Metering Analysis'!B7/10^6</f>
        <v>69.430972962808283</v>
      </c>
      <c r="C19" s="35">
        <f>C10*C15*'Net Metering Analysis'!C7/10^6</f>
        <v>229.80814000144517</v>
      </c>
      <c r="D19" s="35">
        <f>D10*D15*'Net Metering Analysis'!D7/10^6</f>
        <v>214.27385179097777</v>
      </c>
      <c r="E19" s="35">
        <f>E10*E15*'Net Metering Analysis'!E7/10^6</f>
        <v>147.30697370808167</v>
      </c>
      <c r="F19" s="35">
        <f>F10*F15*'Net Metering Analysis'!F7/10^6</f>
        <v>130.29790749034066</v>
      </c>
      <c r="G19" s="35">
        <f>G10*G15*'Net Metering Analysis'!G7/10^6</f>
        <v>124.545144477047</v>
      </c>
      <c r="H19" s="35">
        <f>H10*H15*'Net Metering Analysis'!H7/10^6</f>
        <v>119.59350595883907</v>
      </c>
    </row>
    <row r="20" spans="1:9">
      <c r="A20" s="15" t="s">
        <v>43</v>
      </c>
      <c r="B20" s="35">
        <f>B11*B16*'Net Metering Analysis'!B7/10^6</f>
        <v>5.1475396894051926</v>
      </c>
      <c r="C20" s="35">
        <f>C11*C16*'Net Metering Analysis'!C7/10^6</f>
        <v>21.143927505001852</v>
      </c>
      <c r="D20" s="35">
        <f>D11*D16*'Net Metering Analysis'!D7/10^6</f>
        <v>61.89560274459776</v>
      </c>
      <c r="E20" s="35">
        <f>E11*E16*'Net Metering Analysis'!E7/10^6</f>
        <v>96.930324329466202</v>
      </c>
      <c r="F20" s="35">
        <f>F11*F16*'Net Metering Analysis'!F7/10^6</f>
        <v>111.01663062067355</v>
      </c>
      <c r="G20" s="35">
        <f>G11*G16*'Net Metering Analysis'!G7/10^6</f>
        <v>121.41662994459419</v>
      </c>
      <c r="H20" s="35">
        <f>H11*H16*'Net Metering Analysis'!H7/10^6</f>
        <v>130.14604355470451</v>
      </c>
    </row>
    <row r="21" spans="1:9">
      <c r="A21" s="15" t="s">
        <v>1</v>
      </c>
      <c r="B21" s="27">
        <f>SUM(B19:B20)</f>
        <v>74.578512652213476</v>
      </c>
      <c r="C21" s="27">
        <f t="shared" ref="C21:H21" si="2">SUM(C19:C20)</f>
        <v>250.95206750644701</v>
      </c>
      <c r="D21" s="59">
        <f t="shared" si="2"/>
        <v>276.16945453557554</v>
      </c>
      <c r="E21" s="59">
        <f t="shared" si="2"/>
        <v>244.23729803754787</v>
      </c>
      <c r="F21" s="59">
        <f t="shared" si="2"/>
        <v>241.3145381110142</v>
      </c>
      <c r="G21" s="59">
        <f t="shared" si="2"/>
        <v>245.96177442164119</v>
      </c>
      <c r="H21" s="59">
        <f t="shared" si="2"/>
        <v>249.73954951354358</v>
      </c>
      <c r="I21" s="35"/>
    </row>
    <row r="22" spans="1:9">
      <c r="I22" s="35"/>
    </row>
    <row r="23" spans="1:9">
      <c r="A23" s="7" t="s">
        <v>48</v>
      </c>
      <c r="B23" s="35"/>
      <c r="C23" s="35"/>
      <c r="D23" s="35"/>
      <c r="E23" s="35"/>
      <c r="F23" s="35"/>
      <c r="G23" s="35"/>
      <c r="H23" s="35"/>
      <c r="I23" s="35"/>
    </row>
    <row r="24" spans="1:9">
      <c r="A24" s="10" t="s">
        <v>92</v>
      </c>
      <c r="B24" s="72"/>
      <c r="C24" s="72"/>
      <c r="D24" s="72"/>
      <c r="E24" s="72"/>
      <c r="F24" s="72"/>
      <c r="G24" s="72"/>
      <c r="H24" s="72"/>
      <c r="I24" s="72"/>
    </row>
    <row r="25" spans="1:9">
      <c r="A25" s="15" t="s">
        <v>42</v>
      </c>
      <c r="B25" s="34">
        <f>(B10*B15/10)/(1-$B$43)</f>
        <v>0.29143792528905144</v>
      </c>
      <c r="C25" s="34">
        <f t="shared" ref="C25:H25" si="3">(C10*C15/10)/(1-$B$43)</f>
        <v>0.95931015051735735</v>
      </c>
      <c r="D25" s="34">
        <f t="shared" si="3"/>
        <v>0.89960451933561791</v>
      </c>
      <c r="E25" s="34">
        <f t="shared" si="3"/>
        <v>0.6251865332375649</v>
      </c>
      <c r="F25" s="34">
        <f t="shared" si="3"/>
        <v>0.56110359280242916</v>
      </c>
      <c r="G25" s="34">
        <f t="shared" si="3"/>
        <v>0.54232890351481156</v>
      </c>
      <c r="H25" s="34">
        <f t="shared" si="3"/>
        <v>0.52597849884576298</v>
      </c>
    </row>
    <row r="26" spans="1:9">
      <c r="A26" s="15" t="s">
        <v>43</v>
      </c>
      <c r="B26" s="34">
        <f>(B11*B16/10)/(1-$B$43)</f>
        <v>2.1606902847622421E-2</v>
      </c>
      <c r="C26" s="34">
        <f t="shared" ref="C26:H26" si="4">(C11*C16/10)/(1-$B$43)</f>
        <v>8.8263123652729911E-2</v>
      </c>
      <c r="D26" s="34">
        <f t="shared" si="4"/>
        <v>0.25986168396486892</v>
      </c>
      <c r="E26" s="34">
        <f t="shared" si="4"/>
        <v>0.41138265153163683</v>
      </c>
      <c r="F26" s="34">
        <f t="shared" si="4"/>
        <v>0.4780723766166235</v>
      </c>
      <c r="G26" s="34">
        <f t="shared" si="4"/>
        <v>0.52870586053598245</v>
      </c>
      <c r="H26" s="34">
        <f t="shared" si="4"/>
        <v>0.57238911152231642</v>
      </c>
    </row>
    <row r="27" spans="1:9">
      <c r="A27" s="11" t="s">
        <v>93</v>
      </c>
      <c r="B27" s="38">
        <f>SUM(B25:B26)</f>
        <v>0.31304482813667384</v>
      </c>
      <c r="C27" s="38">
        <f t="shared" ref="C27:H27" si="5">SUM(C25:C26)</f>
        <v>1.0475732741700872</v>
      </c>
      <c r="D27" s="54">
        <f t="shared" si="5"/>
        <v>1.1594662033004868</v>
      </c>
      <c r="E27" s="54">
        <f t="shared" si="5"/>
        <v>1.0365691847692018</v>
      </c>
      <c r="F27" s="54">
        <f t="shared" si="5"/>
        <v>1.0391759694190528</v>
      </c>
      <c r="G27" s="54">
        <f t="shared" si="5"/>
        <v>1.071034764050794</v>
      </c>
      <c r="H27" s="54">
        <f t="shared" si="5"/>
        <v>1.0983676103680793</v>
      </c>
    </row>
    <row r="29" spans="1:9">
      <c r="A29" s="10" t="s">
        <v>94</v>
      </c>
    </row>
    <row r="30" spans="1:9">
      <c r="A30" s="15" t="s">
        <v>42</v>
      </c>
      <c r="B30" s="34">
        <f>(B6*B15/10)/(1-$B$43)</f>
        <v>0.29354284854090651</v>
      </c>
      <c r="C30" s="34">
        <f t="shared" ref="C30:H30" si="6">(C6*C15/10)/(1-$B$43)</f>
        <v>0.98346964755448185</v>
      </c>
      <c r="D30" s="34">
        <f t="shared" si="6"/>
        <v>0.90852672462507111</v>
      </c>
      <c r="E30" s="34">
        <f t="shared" si="6"/>
        <v>0.6275411212849823</v>
      </c>
      <c r="F30" s="34">
        <f t="shared" si="6"/>
        <v>0.56165437655137551</v>
      </c>
      <c r="G30" s="34">
        <f t="shared" si="6"/>
        <v>0.5424728258992223</v>
      </c>
      <c r="H30" s="34">
        <f t="shared" si="6"/>
        <v>0.52597849884576298</v>
      </c>
    </row>
    <row r="31" spans="1:9">
      <c r="A31" s="15" t="s">
        <v>43</v>
      </c>
      <c r="B31" s="34">
        <f>(B7*B16/10)/(1-$B$43)</f>
        <v>3.3487655296091358E-2</v>
      </c>
      <c r="C31" s="34">
        <f t="shared" ref="C31:H31" si="7">(C7*C16/10)/(1-$B$43)</f>
        <v>0.10912939132768167</v>
      </c>
      <c r="D31" s="34">
        <f t="shared" si="7"/>
        <v>0.29506125777068665</v>
      </c>
      <c r="E31" s="34">
        <f t="shared" si="7"/>
        <v>0.44208770242400486</v>
      </c>
      <c r="F31" s="34">
        <f t="shared" si="7"/>
        <v>0.50124471270054716</v>
      </c>
      <c r="G31" s="34">
        <f t="shared" si="7"/>
        <v>0.54493979272928272</v>
      </c>
      <c r="H31" s="34">
        <f t="shared" si="7"/>
        <v>0.57238911152231642</v>
      </c>
    </row>
    <row r="32" spans="1:9">
      <c r="A32" s="11" t="s">
        <v>93</v>
      </c>
      <c r="B32" s="38">
        <f>SUM(B30:B31)</f>
        <v>0.32703050383699789</v>
      </c>
      <c r="C32" s="38">
        <f t="shared" ref="C32:H32" si="8">SUM(C30:C31)</f>
        <v>1.0925990388821636</v>
      </c>
      <c r="D32" s="54">
        <f t="shared" si="8"/>
        <v>1.2035879823957578</v>
      </c>
      <c r="E32" s="54">
        <f t="shared" si="8"/>
        <v>1.069628823708987</v>
      </c>
      <c r="F32" s="54">
        <f t="shared" si="8"/>
        <v>1.0628990892519226</v>
      </c>
      <c r="G32" s="54">
        <f t="shared" si="8"/>
        <v>1.0874126186285049</v>
      </c>
      <c r="H32" s="54">
        <f t="shared" si="8"/>
        <v>1.0983676103680793</v>
      </c>
    </row>
    <row r="34" spans="1:8">
      <c r="A34" s="7" t="s">
        <v>51</v>
      </c>
    </row>
    <row r="35" spans="1:8">
      <c r="A35" s="2" t="s">
        <v>36</v>
      </c>
      <c r="B35" s="35">
        <f>B$21*'Net Metering Analysis'!$B61</f>
        <v>22.523951052759891</v>
      </c>
      <c r="C35" s="35">
        <f>C$21*'Net Metering Analysis'!$B61</f>
        <v>75.791697689969226</v>
      </c>
      <c r="D35" s="52">
        <f>D$21*'Net Metering Analysis'!$B61</f>
        <v>83.40776793491176</v>
      </c>
      <c r="E35" s="52">
        <f>E$21*'Net Metering Analysis'!$B61</f>
        <v>73.763725644544394</v>
      </c>
      <c r="F35" s="52">
        <f>F$21*'Net Metering Analysis'!$B61</f>
        <v>72.881003541581421</v>
      </c>
      <c r="G35" s="52">
        <f>G$21*'Net Metering Analysis'!$B61</f>
        <v>74.284546190377654</v>
      </c>
      <c r="H35" s="52">
        <f>H$21*'Net Metering Analysis'!$B61</f>
        <v>75.425497092082438</v>
      </c>
    </row>
    <row r="36" spans="1:8">
      <c r="A36" s="2" t="s">
        <v>37</v>
      </c>
      <c r="B36" s="35">
        <f>B$21*'Net Metering Analysis'!$B62</f>
        <v>2.0872924643761359</v>
      </c>
      <c r="C36" s="35">
        <f>C$21*'Net Metering Analysis'!$B62</f>
        <v>7.023609626924781</v>
      </c>
      <c r="D36" s="52">
        <f>D$21*'Net Metering Analysis'!$B62</f>
        <v>7.7293901533160412</v>
      </c>
      <c r="E36" s="52">
        <f>E$21*'Net Metering Analysis'!$B62</f>
        <v>6.8356776447221277</v>
      </c>
      <c r="F36" s="52">
        <f>F$21*'Net Metering Analysis'!$B62</f>
        <v>6.7538758689441121</v>
      </c>
      <c r="G36" s="52">
        <f>G$21*'Net Metering Analysis'!$B62</f>
        <v>6.8839420366160544</v>
      </c>
      <c r="H36" s="52">
        <f>H$21*'Net Metering Analysis'!$B62</f>
        <v>6.9896738513306742</v>
      </c>
    </row>
    <row r="37" spans="1:8">
      <c r="A37" s="2" t="s">
        <v>38</v>
      </c>
      <c r="B37" s="35">
        <f>B$21*'Net Metering Analysis'!$B63</f>
        <v>49.967269135077437</v>
      </c>
      <c r="C37" s="35">
        <f>C$21*'Net Metering Analysis'!$B63</f>
        <v>168.13676018955297</v>
      </c>
      <c r="D37" s="52">
        <f>D$21*'Net Metering Analysis'!$B63</f>
        <v>185.0322964473477</v>
      </c>
      <c r="E37" s="52">
        <f>E$21*'Net Metering Analysis'!$B63</f>
        <v>163.63789474828133</v>
      </c>
      <c r="F37" s="52">
        <f>F$21*'Net Metering Analysis'!$B63</f>
        <v>161.67965870048863</v>
      </c>
      <c r="G37" s="52">
        <f>G$21*'Net Metering Analysis'!$B63</f>
        <v>164.79328619464746</v>
      </c>
      <c r="H37" s="52">
        <f>H$21*'Net Metering Analysis'!$B63</f>
        <v>167.32437857013042</v>
      </c>
    </row>
    <row r="38" spans="1:8">
      <c r="A38" s="2" t="s">
        <v>1</v>
      </c>
      <c r="B38" s="37">
        <f>SUM(B35:B37)</f>
        <v>74.578512652213462</v>
      </c>
      <c r="C38" s="37">
        <f t="shared" ref="C38:H38" si="9">SUM(C35:C37)</f>
        <v>250.95206750644698</v>
      </c>
      <c r="D38" s="53">
        <f t="shared" si="9"/>
        <v>276.16945453557548</v>
      </c>
      <c r="E38" s="53">
        <f t="shared" si="9"/>
        <v>244.23729803754784</v>
      </c>
      <c r="F38" s="53">
        <f t="shared" si="9"/>
        <v>241.31453811101414</v>
      </c>
      <c r="G38" s="53">
        <f t="shared" si="9"/>
        <v>245.96177442164117</v>
      </c>
      <c r="H38" s="53">
        <f t="shared" si="9"/>
        <v>249.73954951354352</v>
      </c>
    </row>
    <row r="39" spans="1:8">
      <c r="A39" s="2"/>
    </row>
    <row r="40" spans="1:8">
      <c r="A40" s="15" t="s">
        <v>47</v>
      </c>
    </row>
    <row r="43" spans="1:8">
      <c r="A43" s="15" t="s">
        <v>41</v>
      </c>
      <c r="B43" s="41">
        <v>6.59E-2</v>
      </c>
    </row>
  </sheetData>
  <phoneticPr fontId="2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6"/>
  <sheetViews>
    <sheetView zoomScale="85" workbookViewId="0">
      <selection activeCell="G39" sqref="G39"/>
    </sheetView>
  </sheetViews>
  <sheetFormatPr defaultRowHeight="12.75"/>
  <cols>
    <col min="1" max="1" width="33.42578125" style="15" customWidth="1"/>
    <col min="2" max="2" width="15.5703125" style="15" bestFit="1" customWidth="1"/>
    <col min="3" max="3" width="13.140625" style="15" bestFit="1" customWidth="1"/>
    <col min="4" max="8" width="11.5703125" style="50" bestFit="1" customWidth="1"/>
    <col min="9" max="10" width="9.140625" style="15"/>
    <col min="11" max="11" width="29.28515625" style="15" bestFit="1" customWidth="1"/>
    <col min="12" max="16384" width="9.140625" style="15"/>
  </cols>
  <sheetData>
    <row r="1" spans="1:12" s="2" customFormat="1" ht="15.75">
      <c r="A1" s="5" t="s">
        <v>95</v>
      </c>
      <c r="D1" s="29"/>
      <c r="E1" s="29"/>
      <c r="F1" s="29"/>
      <c r="G1" s="29"/>
      <c r="H1" s="29"/>
    </row>
    <row r="2" spans="1:12" s="2" customFormat="1">
      <c r="D2" s="29"/>
      <c r="E2" s="29"/>
      <c r="F2" s="29"/>
      <c r="G2" s="29"/>
      <c r="H2" s="29"/>
    </row>
    <row r="3" spans="1:12" s="2" customFormat="1">
      <c r="B3" s="4">
        <v>2014</v>
      </c>
      <c r="C3" s="4">
        <v>2015</v>
      </c>
      <c r="D3" s="49">
        <v>2016</v>
      </c>
      <c r="E3" s="49">
        <v>2017</v>
      </c>
      <c r="F3" s="49">
        <v>2018</v>
      </c>
      <c r="G3" s="49">
        <v>2019</v>
      </c>
      <c r="H3" s="49">
        <v>2020</v>
      </c>
    </row>
    <row r="4" spans="1:12" s="2" customFormat="1">
      <c r="A4" s="11" t="s">
        <v>72</v>
      </c>
      <c r="B4" s="64">
        <v>49736896.764618911</v>
      </c>
      <c r="C4" s="64">
        <v>50035276.818329379</v>
      </c>
      <c r="D4" s="64">
        <v>50372504.136650354</v>
      </c>
      <c r="E4" s="64">
        <v>50284064.619345598</v>
      </c>
      <c r="F4" s="64">
        <v>50136114.398807727</v>
      </c>
      <c r="G4" s="64">
        <v>49968327.277192138</v>
      </c>
      <c r="H4" s="64">
        <v>49836907.807552345</v>
      </c>
    </row>
    <row r="5" spans="1:12" s="2" customFormat="1">
      <c r="A5" s="10"/>
      <c r="B5" s="60"/>
      <c r="C5" s="60"/>
      <c r="D5" s="61"/>
      <c r="E5" s="61"/>
      <c r="F5" s="61"/>
      <c r="G5" s="61"/>
      <c r="H5" s="61"/>
    </row>
    <row r="6" spans="1:12">
      <c r="A6" s="14" t="s">
        <v>71</v>
      </c>
    </row>
    <row r="7" spans="1:12">
      <c r="A7" s="11" t="s">
        <v>75</v>
      </c>
      <c r="B7" s="69">
        <f>'Solar RPS Analysis'!B6</f>
        <v>9.4812343352071813E-3</v>
      </c>
      <c r="C7" s="69">
        <f>'Solar RPS Analysis'!C6</f>
        <v>2.1441999999999999E-2</v>
      </c>
      <c r="D7" s="70">
        <f>'Solar RPS Analysis'!D6</f>
        <v>1.9017377124188828E-2</v>
      </c>
      <c r="E7" s="70">
        <f>'Solar RPS Analysis'!E6</f>
        <v>1.5784358149426848E-2</v>
      </c>
      <c r="F7" s="70">
        <f>'Solar RPS Analysis'!F6</f>
        <v>1.4757843970088322E-2</v>
      </c>
      <c r="G7" s="70">
        <f>'Solar RPS Analysis'!G6</f>
        <v>1.4708629247533567E-2</v>
      </c>
      <c r="H7" s="70">
        <f>'Solar RPS Analysis'!H6</f>
        <v>1.4687138932716597E-2</v>
      </c>
      <c r="K7" s="11" t="s">
        <v>80</v>
      </c>
      <c r="L7" s="45">
        <v>658.91499999999996</v>
      </c>
    </row>
    <row r="8" spans="1:12" s="65" customFormat="1">
      <c r="A8" s="11" t="s">
        <v>76</v>
      </c>
      <c r="B8" s="62">
        <f t="shared" ref="B8:H8" si="0">B4*B7</f>
        <v>471567.17333135981</v>
      </c>
      <c r="C8" s="62">
        <f t="shared" si="0"/>
        <v>1072856.4055386186</v>
      </c>
      <c r="D8" s="62">
        <f t="shared" si="0"/>
        <v>957952.90785644157</v>
      </c>
      <c r="E8" s="62">
        <f t="shared" si="0"/>
        <v>793701.68516067392</v>
      </c>
      <c r="F8" s="62">
        <f t="shared" si="0"/>
        <v>739900.95356410288</v>
      </c>
      <c r="G8" s="62">
        <f t="shared" si="0"/>
        <v>734965.60003963765</v>
      </c>
      <c r="H8" s="62">
        <f t="shared" si="0"/>
        <v>731961.58894650976</v>
      </c>
      <c r="K8" s="11" t="s">
        <v>81</v>
      </c>
      <c r="L8" s="45">
        <v>400</v>
      </c>
    </row>
    <row r="9" spans="1:12" s="2" customFormat="1">
      <c r="A9" s="15"/>
      <c r="B9" s="15"/>
      <c r="C9" s="15"/>
      <c r="D9" s="50"/>
      <c r="E9" s="50"/>
      <c r="F9" s="50"/>
      <c r="G9" s="50"/>
      <c r="H9" s="50"/>
      <c r="K9" s="11" t="s">
        <v>79</v>
      </c>
      <c r="L9" s="67">
        <f>L7-L8</f>
        <v>258.91499999999996</v>
      </c>
    </row>
    <row r="10" spans="1:12">
      <c r="A10" s="63" t="s">
        <v>73</v>
      </c>
      <c r="B10" s="64">
        <v>356651</v>
      </c>
      <c r="C10" s="64">
        <v>50836</v>
      </c>
      <c r="D10" s="64">
        <v>12993</v>
      </c>
      <c r="E10" s="64">
        <v>1322</v>
      </c>
      <c r="F10" s="73">
        <v>0</v>
      </c>
      <c r="G10" s="73">
        <v>0</v>
      </c>
      <c r="H10" s="73">
        <v>0</v>
      </c>
      <c r="K10" s="11" t="s">
        <v>82</v>
      </c>
      <c r="L10" s="45">
        <f>L9*0.1321*8760</f>
        <v>299615.40233999997</v>
      </c>
    </row>
    <row r="11" spans="1:12">
      <c r="A11" s="11" t="s">
        <v>77</v>
      </c>
      <c r="B11" s="66">
        <f>-B7*B10</f>
        <v>-3381.4917068859763</v>
      </c>
      <c r="C11" s="66">
        <f t="shared" ref="C11:H11" si="1">-C7*C10</f>
        <v>-1090.0255119999999</v>
      </c>
      <c r="D11" s="66">
        <f t="shared" si="1"/>
        <v>-247.09278097458545</v>
      </c>
      <c r="E11" s="66">
        <f t="shared" si="1"/>
        <v>-20.866921473542291</v>
      </c>
      <c r="F11" s="74">
        <f t="shared" si="1"/>
        <v>0</v>
      </c>
      <c r="G11" s="74">
        <f t="shared" si="1"/>
        <v>0</v>
      </c>
      <c r="H11" s="74">
        <f t="shared" si="1"/>
        <v>0</v>
      </c>
    </row>
    <row r="13" spans="1:12">
      <c r="A13" s="63" t="s">
        <v>74</v>
      </c>
      <c r="B13" s="64">
        <v>10493972.150494063</v>
      </c>
      <c r="C13" s="64">
        <v>4219264.7636168981</v>
      </c>
      <c r="D13" s="64">
        <v>1540099.3720673621</v>
      </c>
      <c r="E13" s="64">
        <v>496297.97388846998</v>
      </c>
      <c r="F13" s="64">
        <v>121414.93024864599</v>
      </c>
      <c r="G13" s="64">
        <v>32519.813481789406</v>
      </c>
      <c r="H13" s="64">
        <v>0</v>
      </c>
    </row>
    <row r="14" spans="1:12" s="65" customFormat="1">
      <c r="A14" s="11" t="s">
        <v>78</v>
      </c>
      <c r="B14" s="64">
        <v>0</v>
      </c>
      <c r="C14" s="45">
        <f>$L$10</f>
        <v>299615.40233999997</v>
      </c>
      <c r="D14" s="45">
        <f>$L$10</f>
        <v>299615.40233999997</v>
      </c>
      <c r="E14" s="45">
        <f>$L$10</f>
        <v>299615.40233999997</v>
      </c>
      <c r="F14" s="45">
        <f>$L$10</f>
        <v>299615.40233999997</v>
      </c>
      <c r="G14" s="45">
        <f>$L$10</f>
        <v>299615.40233999997</v>
      </c>
      <c r="H14" s="64">
        <v>0</v>
      </c>
    </row>
    <row r="15" spans="1:12">
      <c r="A15" s="11" t="s">
        <v>83</v>
      </c>
      <c r="B15" s="64">
        <v>0</v>
      </c>
      <c r="C15" s="68">
        <f>C14/C4</f>
        <v>5.988083236310629E-3</v>
      </c>
      <c r="D15" s="68">
        <f>D14/D4</f>
        <v>5.9479949920139838E-3</v>
      </c>
      <c r="E15" s="68">
        <f>E14/E4</f>
        <v>5.9584563143037974E-3</v>
      </c>
      <c r="F15" s="68">
        <f>F14/F4</f>
        <v>5.9760395461983598E-3</v>
      </c>
      <c r="G15" s="68">
        <f>G14/G4</f>
        <v>5.9961063070597988E-3</v>
      </c>
      <c r="H15" s="64">
        <v>0</v>
      </c>
    </row>
    <row r="16" spans="1:12">
      <c r="A16" s="11" t="s">
        <v>77</v>
      </c>
      <c r="B16" s="45">
        <f t="shared" ref="B16:H16" si="2">-B13*B15</f>
        <v>0</v>
      </c>
      <c r="C16" s="45">
        <f>-C13*C15</f>
        <v>-25265.308600570475</v>
      </c>
      <c r="D16" s="45">
        <f t="shared" si="2"/>
        <v>-9160.5033522605499</v>
      </c>
      <c r="E16" s="45">
        <f t="shared" si="2"/>
        <v>-2957.1697962919352</v>
      </c>
      <c r="F16" s="45">
        <f t="shared" si="2"/>
        <v>-725.58042466482391</v>
      </c>
      <c r="G16" s="45">
        <f t="shared" si="2"/>
        <v>-194.99225872256574</v>
      </c>
      <c r="H16" s="45">
        <f t="shared" si="2"/>
        <v>0</v>
      </c>
    </row>
    <row r="17" spans="1:8" s="65" customFormat="1">
      <c r="A17" s="15"/>
      <c r="B17" s="15"/>
      <c r="C17" s="15"/>
      <c r="D17" s="50"/>
      <c r="E17" s="50"/>
      <c r="F17" s="50"/>
      <c r="G17" s="50"/>
      <c r="H17" s="50"/>
    </row>
    <row r="18" spans="1:8">
      <c r="A18" s="11" t="s">
        <v>84</v>
      </c>
      <c r="B18" s="45">
        <f>B8+B11+B16</f>
        <v>468185.68162447383</v>
      </c>
      <c r="C18" s="45">
        <f t="shared" ref="C18:H18" si="3">C8+C11+C16</f>
        <v>1046501.0714260481</v>
      </c>
      <c r="D18" s="45">
        <f t="shared" si="3"/>
        <v>948545.31172320643</v>
      </c>
      <c r="E18" s="45">
        <f t="shared" si="3"/>
        <v>790723.64844290842</v>
      </c>
      <c r="F18" s="45">
        <f t="shared" si="3"/>
        <v>739175.3731394381</v>
      </c>
      <c r="G18" s="45">
        <f t="shared" si="3"/>
        <v>734770.6077809151</v>
      </c>
      <c r="H18" s="45">
        <f t="shared" si="3"/>
        <v>731961.58894650976</v>
      </c>
    </row>
    <row r="19" spans="1:8">
      <c r="A19" s="4" t="s">
        <v>85</v>
      </c>
      <c r="B19" s="71">
        <f t="shared" ref="B19:H19" si="4">B18/B4</f>
        <v>9.4132467459756113E-3</v>
      </c>
      <c r="C19" s="71">
        <f t="shared" si="4"/>
        <v>2.0915264948482993E-2</v>
      </c>
      <c r="D19" s="71">
        <f t="shared" si="4"/>
        <v>1.8830616583007189E-2</v>
      </c>
      <c r="E19" s="71">
        <f t="shared" si="4"/>
        <v>1.5725133885431695E-2</v>
      </c>
      <c r="F19" s="71">
        <f t="shared" si="4"/>
        <v>1.4743371759120931E-2</v>
      </c>
      <c r="G19" s="71">
        <f t="shared" si="4"/>
        <v>1.4704726930418952E-2</v>
      </c>
      <c r="H19" s="71">
        <f t="shared" si="4"/>
        <v>1.4687138932716596E-2</v>
      </c>
    </row>
    <row r="21" spans="1:8">
      <c r="A21" s="14" t="s">
        <v>87</v>
      </c>
    </row>
    <row r="22" spans="1:8">
      <c r="A22" s="11" t="s">
        <v>75</v>
      </c>
      <c r="B22" s="69">
        <f>'Solar RPS Analysis'!B7</f>
        <v>8.4255875535381192E-4</v>
      </c>
      <c r="C22" s="69">
        <f>'Solar RPS Analysis'!C7</f>
        <v>3.2883149819092727E-3</v>
      </c>
      <c r="D22" s="70">
        <f>'Solar RPS Analysis'!D7</f>
        <v>1.0022426213949033E-2</v>
      </c>
      <c r="E22" s="70">
        <f>'Solar RPS Analysis'!E7</f>
        <v>1.3358398957998239E-2</v>
      </c>
      <c r="F22" s="70">
        <f>'Solar RPS Analysis'!F7</f>
        <v>1.5475827827325393E-2</v>
      </c>
      <c r="G22" s="70">
        <f>'Solar RPS Analysis'!G7</f>
        <v>1.7684435869214709E-2</v>
      </c>
      <c r="H22" s="70">
        <f>'Solar RPS Analysis'!H7</f>
        <v>1.9553170909404106E-2</v>
      </c>
    </row>
    <row r="23" spans="1:8">
      <c r="A23" s="11" t="s">
        <v>76</v>
      </c>
      <c r="B23" s="62">
        <f t="shared" ref="B23:H23" si="5">B4*B22</f>
        <v>41906.257833158343</v>
      </c>
      <c r="C23" s="62">
        <f t="shared" si="5"/>
        <v>164531.75038569022</v>
      </c>
      <c r="D23" s="62">
        <f t="shared" si="5"/>
        <v>504854.70592142059</v>
      </c>
      <c r="E23" s="62">
        <f t="shared" si="5"/>
        <v>671714.59641498234</v>
      </c>
      <c r="F23" s="62">
        <f t="shared" si="5"/>
        <v>775897.8743670379</v>
      </c>
      <c r="G23" s="62">
        <f t="shared" si="5"/>
        <v>883661.67922543641</v>
      </c>
      <c r="H23" s="62">
        <f t="shared" si="5"/>
        <v>974469.57595728687</v>
      </c>
    </row>
    <row r="25" spans="1:8">
      <c r="A25" s="63" t="s">
        <v>86</v>
      </c>
      <c r="B25" s="64">
        <v>17645659.356881384</v>
      </c>
      <c r="C25" s="64">
        <v>9567078.7363471463</v>
      </c>
      <c r="D25" s="64">
        <v>6009229.0344667248</v>
      </c>
      <c r="E25" s="64">
        <v>3492462.5922557535</v>
      </c>
      <c r="F25" s="64">
        <v>2317771.8654266931</v>
      </c>
      <c r="G25" s="64">
        <v>1488572.5866482183</v>
      </c>
      <c r="H25" s="64">
        <v>0</v>
      </c>
    </row>
    <row r="26" spans="1:8">
      <c r="A26" s="11" t="s">
        <v>77</v>
      </c>
      <c r="B26" s="66">
        <f>-B22*B25</f>
        <v>-14867.504785131325</v>
      </c>
      <c r="C26" s="66">
        <f t="shared" ref="C26:H26" si="6">-C22*C25</f>
        <v>-31459.568341835955</v>
      </c>
      <c r="D26" s="66">
        <f t="shared" si="6"/>
        <v>-60227.054600662937</v>
      </c>
      <c r="E26" s="66">
        <f t="shared" si="6"/>
        <v>-46653.708653237081</v>
      </c>
      <c r="F26" s="66">
        <f t="shared" si="6"/>
        <v>-35869.438332362304</v>
      </c>
      <c r="G26" s="66">
        <f t="shared" si="6"/>
        <v>-26324.566445251472</v>
      </c>
      <c r="H26" s="45">
        <f t="shared" si="6"/>
        <v>0</v>
      </c>
    </row>
    <row r="28" spans="1:8">
      <c r="A28" s="11" t="s">
        <v>84</v>
      </c>
      <c r="B28" s="45">
        <f>B23+B26</f>
        <v>27038.753048027018</v>
      </c>
      <c r="C28" s="45">
        <f t="shared" ref="C28:H28" si="7">C23+C26</f>
        <v>133072.18204385426</v>
      </c>
      <c r="D28" s="45">
        <f t="shared" si="7"/>
        <v>444627.65132075764</v>
      </c>
      <c r="E28" s="45">
        <f t="shared" si="7"/>
        <v>625060.88776174525</v>
      </c>
      <c r="F28" s="45">
        <f t="shared" si="7"/>
        <v>740028.43603467557</v>
      </c>
      <c r="G28" s="45">
        <f t="shared" si="7"/>
        <v>857337.11278018495</v>
      </c>
      <c r="H28" s="45">
        <f t="shared" si="7"/>
        <v>974469.57595728687</v>
      </c>
    </row>
    <row r="29" spans="1:8">
      <c r="A29" s="4" t="s">
        <v>85</v>
      </c>
      <c r="B29" s="71">
        <f t="shared" ref="B29:H29" si="8">B28/B4</f>
        <v>5.4363570722935494E-4</v>
      </c>
      <c r="C29" s="71">
        <f t="shared" si="8"/>
        <v>2.659567219484355E-3</v>
      </c>
      <c r="D29" s="71">
        <f t="shared" si="8"/>
        <v>8.8267926906030574E-3</v>
      </c>
      <c r="E29" s="71">
        <f t="shared" si="8"/>
        <v>1.2430595905353043E-2</v>
      </c>
      <c r="F29" s="71">
        <f t="shared" si="8"/>
        <v>1.4760386697463615E-2</v>
      </c>
      <c r="G29" s="71">
        <f t="shared" si="8"/>
        <v>1.7157610820635043E-2</v>
      </c>
      <c r="H29" s="71">
        <f t="shared" si="8"/>
        <v>1.9553170909404106E-2</v>
      </c>
    </row>
    <row r="30" spans="1:8">
      <c r="D30" s="15"/>
      <c r="E30" s="15"/>
      <c r="F30" s="15"/>
      <c r="G30" s="15"/>
      <c r="H30" s="15"/>
    </row>
    <row r="33" spans="1:1">
      <c r="A33" s="11" t="s">
        <v>96</v>
      </c>
    </row>
    <row r="35" spans="1:1">
      <c r="A35" s="15" t="s">
        <v>98</v>
      </c>
    </row>
    <row r="36" spans="1:1">
      <c r="A36" s="15" t="s">
        <v>97</v>
      </c>
    </row>
  </sheetData>
  <pageMargins left="0.75" right="0.75" top="1" bottom="1" header="0.5" footer="0.5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4"/>
  <sheetViews>
    <sheetView zoomScale="85" workbookViewId="0">
      <selection activeCell="A35" sqref="A35"/>
    </sheetView>
  </sheetViews>
  <sheetFormatPr defaultRowHeight="12.75"/>
  <cols>
    <col min="1" max="1" width="40.7109375" style="2" bestFit="1" customWidth="1"/>
    <col min="2" max="2" width="12.42578125" style="2" bestFit="1" customWidth="1"/>
    <col min="3" max="3" width="9.7109375" style="2" bestFit="1" customWidth="1"/>
    <col min="4" max="9" width="9.140625" style="2"/>
    <col min="10" max="10" width="10.5703125" style="2" bestFit="1" customWidth="1"/>
    <col min="11" max="11" width="9.7109375" style="2" bestFit="1" customWidth="1"/>
    <col min="12" max="16384" width="9.140625" style="2"/>
  </cols>
  <sheetData>
    <row r="1" spans="1:11" ht="15.75">
      <c r="A1" s="5" t="s">
        <v>13</v>
      </c>
    </row>
    <row r="3" spans="1:11">
      <c r="B3" s="4">
        <v>2014</v>
      </c>
      <c r="C3" s="4">
        <v>2015</v>
      </c>
      <c r="D3" s="4">
        <v>2016</v>
      </c>
      <c r="E3" s="4">
        <v>2017</v>
      </c>
      <c r="F3" s="4">
        <v>2018</v>
      </c>
      <c r="G3" s="4">
        <v>2019</v>
      </c>
      <c r="H3" s="4">
        <v>2020</v>
      </c>
    </row>
    <row r="4" spans="1:11">
      <c r="A4" s="4" t="s">
        <v>9</v>
      </c>
      <c r="B4" s="4"/>
      <c r="C4" s="4"/>
      <c r="D4" s="4"/>
      <c r="E4" s="4"/>
      <c r="F4" s="4"/>
      <c r="G4" s="4"/>
      <c r="H4" s="4"/>
    </row>
    <row r="5" spans="1:11">
      <c r="A5" s="2" t="s">
        <v>10</v>
      </c>
      <c r="B5" s="42">
        <v>34.138020400000002</v>
      </c>
      <c r="C5" s="42">
        <v>34.138020400000002</v>
      </c>
      <c r="D5" s="42">
        <v>34.138020400000002</v>
      </c>
      <c r="E5" s="42">
        <v>34.138020400000002</v>
      </c>
      <c r="F5" s="42">
        <v>34.138020400000002</v>
      </c>
      <c r="G5" s="42">
        <v>34.138020400000002</v>
      </c>
      <c r="H5" s="42">
        <v>34.138020400000002</v>
      </c>
    </row>
    <row r="6" spans="1:11">
      <c r="A6" s="2" t="s">
        <v>11</v>
      </c>
      <c r="B6" s="42">
        <v>177.78336287425151</v>
      </c>
      <c r="C6" s="42">
        <v>322.6406175693001</v>
      </c>
      <c r="D6" s="42">
        <v>388.16988366789889</v>
      </c>
      <c r="E6" s="42">
        <v>470.60595011756499</v>
      </c>
      <c r="F6" s="42">
        <v>525.18186109014994</v>
      </c>
      <c r="G6" s="42">
        <v>562.87383647232684</v>
      </c>
      <c r="H6" s="42">
        <v>566.47809524834133</v>
      </c>
      <c r="I6" s="8"/>
    </row>
    <row r="7" spans="1:11">
      <c r="A7" s="2" t="s">
        <v>12</v>
      </c>
      <c r="B7" s="42">
        <v>46.111803592814468</v>
      </c>
      <c r="C7" s="42">
        <v>72.323510032254021</v>
      </c>
      <c r="D7" s="42">
        <v>98.535216471693587</v>
      </c>
      <c r="E7" s="42">
        <v>111.64106969141336</v>
      </c>
      <c r="F7" s="42">
        <v>129.11554065103974</v>
      </c>
      <c r="G7" s="42">
        <v>146.5900116106661</v>
      </c>
      <c r="H7" s="42">
        <v>164.06448257029248</v>
      </c>
    </row>
    <row r="8" spans="1:11">
      <c r="A8" s="2" t="s">
        <v>1</v>
      </c>
      <c r="B8" s="13">
        <f>SUM(B5:B7)</f>
        <v>258.03318686706598</v>
      </c>
      <c r="C8" s="13">
        <f t="shared" ref="C8:H8" si="0">SUM(C5:C7)</f>
        <v>429.10214800155416</v>
      </c>
      <c r="D8" s="13">
        <f t="shared" si="0"/>
        <v>520.84312053959252</v>
      </c>
      <c r="E8" s="13">
        <f t="shared" si="0"/>
        <v>616.38504020897835</v>
      </c>
      <c r="F8" s="13">
        <f t="shared" si="0"/>
        <v>688.43542214118963</v>
      </c>
      <c r="G8" s="13">
        <f t="shared" si="0"/>
        <v>743.60186848299293</v>
      </c>
      <c r="H8" s="13">
        <f t="shared" si="0"/>
        <v>764.6805982186338</v>
      </c>
    </row>
    <row r="9" spans="1:11">
      <c r="A9" s="4" t="s">
        <v>15</v>
      </c>
    </row>
    <row r="10" spans="1:11">
      <c r="A10" s="2" t="s">
        <v>55</v>
      </c>
      <c r="B10" s="44">
        <v>89844.180333333337</v>
      </c>
      <c r="C10" s="44">
        <v>146285.9209927464</v>
      </c>
      <c r="D10" s="44">
        <v>193231.95650048068</v>
      </c>
      <c r="E10" s="44">
        <v>238473.81405858675</v>
      </c>
      <c r="F10" s="44">
        <v>272620.46241545823</v>
      </c>
      <c r="G10" s="44">
        <v>298317.32956656243</v>
      </c>
      <c r="H10" s="44">
        <v>321788.65019917587</v>
      </c>
      <c r="J10" s="3"/>
      <c r="K10" s="19"/>
    </row>
    <row r="11" spans="1:11">
      <c r="A11" s="2" t="s">
        <v>26</v>
      </c>
      <c r="B11" s="44">
        <v>21646.277666666654</v>
      </c>
      <c r="C11" s="44">
        <v>35471.556958391673</v>
      </c>
      <c r="D11" s="44">
        <v>44927.127784164215</v>
      </c>
      <c r="E11" s="44">
        <v>54422.693619415339</v>
      </c>
      <c r="F11" s="44">
        <v>61358.646170821383</v>
      </c>
      <c r="G11" s="44">
        <v>66412.31591276401</v>
      </c>
      <c r="H11" s="44">
        <v>70706.281924953044</v>
      </c>
      <c r="J11" s="3"/>
      <c r="K11" s="19"/>
    </row>
    <row r="12" spans="1:11">
      <c r="A12" s="2" t="s">
        <v>14</v>
      </c>
      <c r="B12" s="44">
        <v>125809.0196</v>
      </c>
      <c r="C12" s="44">
        <v>209635.7744614777</v>
      </c>
      <c r="D12" s="44">
        <v>263999.4314886941</v>
      </c>
      <c r="E12" s="44">
        <v>337447.66013239732</v>
      </c>
      <c r="F12" s="44">
        <v>380676.45738076558</v>
      </c>
      <c r="G12" s="44">
        <v>406099.01297009637</v>
      </c>
      <c r="H12" s="44">
        <v>415802.19728835206</v>
      </c>
      <c r="J12" s="3"/>
      <c r="K12" s="19"/>
    </row>
    <row r="13" spans="1:11">
      <c r="A13" s="2" t="s">
        <v>56</v>
      </c>
      <c r="B13" s="6">
        <f>SUM(B10:B12)</f>
        <v>237299.47759999998</v>
      </c>
      <c r="C13" s="6">
        <f t="shared" ref="C13:H13" si="1">SUM(C10:C12)</f>
        <v>391393.25241261581</v>
      </c>
      <c r="D13" s="6">
        <f t="shared" si="1"/>
        <v>502158.51577333896</v>
      </c>
      <c r="E13" s="6">
        <f t="shared" si="1"/>
        <v>630344.16781039943</v>
      </c>
      <c r="F13" s="6">
        <f t="shared" si="1"/>
        <v>714655.56596704526</v>
      </c>
      <c r="G13" s="6">
        <f t="shared" si="1"/>
        <v>770828.6584494228</v>
      </c>
      <c r="H13" s="6">
        <f t="shared" si="1"/>
        <v>808297.12941248098</v>
      </c>
      <c r="J13" s="3"/>
    </row>
    <row r="14" spans="1:11">
      <c r="A14" s="4" t="s">
        <v>61</v>
      </c>
    </row>
    <row r="15" spans="1:11">
      <c r="A15" s="2" t="s">
        <v>5</v>
      </c>
      <c r="B15" s="44">
        <v>11644.7495</v>
      </c>
      <c r="C15" s="44">
        <v>18768.181793415013</v>
      </c>
      <c r="D15" s="44">
        <v>25454.51114758426</v>
      </c>
      <c r="E15" s="44">
        <v>31197.994216545878</v>
      </c>
      <c r="F15" s="44">
        <v>35937.088548800879</v>
      </c>
      <c r="G15" s="44">
        <v>39715.641939417321</v>
      </c>
      <c r="H15" s="44">
        <v>43556.866340576758</v>
      </c>
    </row>
    <row r="16" spans="1:11">
      <c r="A16" s="2" t="s">
        <v>2</v>
      </c>
      <c r="B16" s="44">
        <v>51761.718999999997</v>
      </c>
      <c r="C16" s="44">
        <v>83838.074300938824</v>
      </c>
      <c r="D16" s="44">
        <v>105062.32669690177</v>
      </c>
      <c r="E16" s="44">
        <v>133741.40151464526</v>
      </c>
      <c r="F16" s="44">
        <v>150610.19043816338</v>
      </c>
      <c r="G16" s="44">
        <v>160301.73023806675</v>
      </c>
      <c r="H16" s="44">
        <v>163309.16816489989</v>
      </c>
    </row>
    <row r="17" spans="1:8">
      <c r="A17" s="2" t="s">
        <v>3</v>
      </c>
      <c r="B17" s="44">
        <v>68216.42809999999</v>
      </c>
      <c r="C17" s="44">
        <v>111008.99595755475</v>
      </c>
      <c r="D17" s="44">
        <v>131336.24366744858</v>
      </c>
      <c r="E17" s="44">
        <v>157210.88869109919</v>
      </c>
      <c r="F17" s="44">
        <v>166075.5909263482</v>
      </c>
      <c r="G17" s="44">
        <v>165557.13918323294</v>
      </c>
      <c r="H17" s="44">
        <v>158069.90093264874</v>
      </c>
    </row>
    <row r="18" spans="1:8">
      <c r="A18" s="2" t="s">
        <v>4</v>
      </c>
      <c r="B18" s="44">
        <v>15832.400666666666</v>
      </c>
      <c r="C18" s="44">
        <v>31492.079367960778</v>
      </c>
      <c r="D18" s="44">
        <v>47073.477760923692</v>
      </c>
      <c r="E18" s="44">
        <v>69720.069329522288</v>
      </c>
      <c r="F18" s="44">
        <v>89412.233638274454</v>
      </c>
      <c r="G18" s="44">
        <v>106936.81752214338</v>
      </c>
      <c r="H18" s="44">
        <v>121572.54377517974</v>
      </c>
    </row>
    <row r="19" spans="1:8">
      <c r="A19" s="2" t="s">
        <v>1</v>
      </c>
      <c r="B19" s="6">
        <f>SUM(B15:B18)</f>
        <v>147455.29726666663</v>
      </c>
      <c r="C19" s="6">
        <f t="shared" ref="C19:H19" si="2">SUM(C15:C18)</f>
        <v>245107.33141986936</v>
      </c>
      <c r="D19" s="6">
        <f t="shared" si="2"/>
        <v>308926.55927285831</v>
      </c>
      <c r="E19" s="6">
        <f t="shared" si="2"/>
        <v>391870.3537518126</v>
      </c>
      <c r="F19" s="6">
        <f t="shared" si="2"/>
        <v>442035.10355158697</v>
      </c>
      <c r="G19" s="6">
        <f t="shared" si="2"/>
        <v>472511.32888286037</v>
      </c>
      <c r="H19" s="6">
        <f t="shared" si="2"/>
        <v>486508.47921330517</v>
      </c>
    </row>
    <row r="20" spans="1:8">
      <c r="B20" s="3"/>
      <c r="C20" s="3"/>
      <c r="D20" s="3"/>
      <c r="E20" s="3"/>
      <c r="F20" s="3"/>
      <c r="G20" s="3"/>
      <c r="H20" s="3"/>
    </row>
    <row r="21" spans="1:8">
      <c r="A21" s="2" t="s">
        <v>16</v>
      </c>
      <c r="B21" s="18">
        <f>B13/'Net Metering Analysis'!B5</f>
        <v>9.2185125829550296E-3</v>
      </c>
      <c r="C21" s="18">
        <f>C13/'Net Metering Analysis'!C5</f>
        <v>1.5032194069645845E-2</v>
      </c>
      <c r="D21" s="18">
        <f>D13/'Net Metering Analysis'!D5</f>
        <v>1.9312883728094102E-2</v>
      </c>
      <c r="E21" s="18">
        <f>E13/'Net Metering Analysis'!E5</f>
        <v>2.4380241615678699E-2</v>
      </c>
      <c r="F21" s="18">
        <f>F13/'Net Metering Analysis'!F5</f>
        <v>2.7943904525609256E-2</v>
      </c>
      <c r="G21" s="18">
        <f>G13/'Net Metering Analysis'!G5</f>
        <v>3.0400420677258195E-2</v>
      </c>
      <c r="H21" s="18">
        <f>H13/'Net Metering Analysis'!H5</f>
        <v>3.2139389120452701E-2</v>
      </c>
    </row>
    <row r="23" spans="1:8">
      <c r="A23" s="2" t="s">
        <v>57</v>
      </c>
      <c r="B23" s="18"/>
      <c r="C23" s="18"/>
      <c r="D23" s="18"/>
      <c r="E23" s="18"/>
      <c r="F23" s="18"/>
      <c r="G23" s="18"/>
      <c r="H23" s="18"/>
    </row>
    <row r="24" spans="1:8">
      <c r="B24" s="46"/>
      <c r="C24" s="46"/>
    </row>
  </sheetData>
  <phoneticPr fontId="2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Solar Cost Summary</vt:lpstr>
      <vt:lpstr>Net Metering Analysis</vt:lpstr>
      <vt:lpstr>Solar RPS Analysis</vt:lpstr>
      <vt:lpstr>Solar RPS Exemptions</vt:lpstr>
      <vt:lpstr>Eversource Net Metering</vt:lpstr>
    </vt:vector>
  </TitlesOfParts>
  <Company>NSTAR</Company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2015-03-27T12:43:43Z</dcterms:created>
  <dc:creator>Brian J Rice</dc:creator>
  <lastModifiedBy>Mike Judge</lastModifiedBy>
  <lastPrinted>2015-03-27T17:49:30Z</lastPrinted>
  <dcterms:modified xsi:type="dcterms:W3CDTF">2015-04-23T20:06:45Z</dcterms:modified>
</coreProperties>
</file>