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335" yWindow="0" windowWidth="20610" windowHeight="11640" tabRatio="500"/>
  </bookViews>
  <sheets>
    <sheet name="Tables 1 &amp; 5" sheetId="1" r:id="rId1"/>
    <sheet name="Tables 2, 3, &amp; 4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2" i="2" l="1"/>
  <c r="A31" i="2"/>
  <c r="A27" i="2"/>
  <c r="A28" i="2"/>
  <c r="A29" i="2"/>
  <c r="A26" i="2"/>
  <c r="A22" i="2"/>
  <c r="A23" i="2"/>
  <c r="A24" i="2"/>
  <c r="A21" i="2"/>
  <c r="E31" i="2"/>
  <c r="E32" i="2"/>
  <c r="E26" i="2"/>
  <c r="D26" i="2"/>
  <c r="D27" i="2"/>
  <c r="D24" i="2"/>
  <c r="D28" i="1"/>
  <c r="B24" i="2"/>
  <c r="C24" i="2"/>
  <c r="E24" i="2"/>
  <c r="F24" i="2"/>
  <c r="B26" i="2"/>
  <c r="C26" i="2"/>
  <c r="F26" i="2"/>
  <c r="B27" i="2"/>
  <c r="C27" i="2"/>
  <c r="E27" i="2"/>
  <c r="F27" i="2"/>
  <c r="B31" i="2"/>
  <c r="C31" i="2"/>
  <c r="D31" i="2"/>
  <c r="F31" i="2"/>
  <c r="B32" i="2"/>
  <c r="C32" i="2"/>
  <c r="D32" i="2"/>
  <c r="F32" i="2"/>
  <c r="C21" i="2"/>
  <c r="B21" i="2"/>
  <c r="D21" i="2"/>
  <c r="E21" i="2"/>
  <c r="F21" i="2"/>
  <c r="B22" i="2"/>
  <c r="C22" i="2"/>
  <c r="D22" i="2"/>
  <c r="E22" i="2"/>
  <c r="F22" i="2"/>
  <c r="B23" i="2"/>
  <c r="C23" i="2"/>
  <c r="D23" i="2"/>
  <c r="E23" i="2"/>
  <c r="F23" i="2"/>
  <c r="B28" i="2"/>
  <c r="C28" i="2"/>
  <c r="D28" i="2"/>
  <c r="E28" i="2"/>
  <c r="F28" i="2"/>
  <c r="B29" i="2"/>
  <c r="C29" i="2"/>
  <c r="D29" i="2"/>
  <c r="E29" i="2"/>
  <c r="F29" i="2"/>
  <c r="F33" i="2"/>
  <c r="B17" i="1"/>
  <c r="B18" i="1"/>
  <c r="B19" i="1"/>
  <c r="B20" i="1"/>
  <c r="B22" i="1"/>
  <c r="B23" i="1"/>
  <c r="B24" i="1"/>
  <c r="B25" i="1"/>
  <c r="B27" i="1"/>
  <c r="D27" i="1"/>
  <c r="D23" i="1"/>
  <c r="D24" i="1"/>
  <c r="D25" i="1"/>
  <c r="D22" i="1"/>
  <c r="D18" i="1"/>
  <c r="D19" i="1"/>
  <c r="D20" i="1"/>
  <c r="D17" i="1"/>
  <c r="B28" i="1"/>
  <c r="O6" i="1"/>
  <c r="O7" i="1"/>
  <c r="O5" i="1"/>
  <c r="T5" i="1"/>
  <c r="U5" i="1"/>
  <c r="T6" i="1"/>
  <c r="U6" i="1"/>
  <c r="T7" i="1"/>
  <c r="U7" i="1"/>
  <c r="E40" i="1"/>
  <c r="E39" i="1"/>
  <c r="E38" i="1"/>
  <c r="E37" i="1"/>
  <c r="E36" i="1"/>
  <c r="E35" i="1"/>
  <c r="E33" i="1"/>
  <c r="E32" i="1"/>
  <c r="E28" i="1"/>
  <c r="E27" i="1"/>
  <c r="E25" i="1"/>
  <c r="E24" i="1"/>
  <c r="E23" i="1"/>
  <c r="E22" i="1"/>
  <c r="E20" i="1"/>
  <c r="E19" i="1"/>
  <c r="E18" i="1"/>
  <c r="E17" i="1"/>
  <c r="D46" i="2"/>
  <c r="F46" i="2"/>
  <c r="D40" i="1"/>
  <c r="D5" i="1"/>
  <c r="I5" i="1"/>
  <c r="J5" i="1"/>
  <c r="D6" i="1"/>
  <c r="I6" i="1"/>
  <c r="J6" i="1"/>
  <c r="D7" i="1"/>
  <c r="I7" i="1"/>
  <c r="J7" i="1"/>
  <c r="D8" i="1"/>
  <c r="I8" i="1"/>
  <c r="J8" i="1"/>
  <c r="D9" i="1"/>
  <c r="I9" i="1"/>
  <c r="J9" i="1"/>
  <c r="D10" i="1"/>
  <c r="I10" i="1"/>
  <c r="J10" i="1"/>
  <c r="D11" i="1"/>
  <c r="I11" i="1"/>
  <c r="J11" i="1"/>
  <c r="D12" i="1"/>
  <c r="I12" i="1"/>
  <c r="J12" i="1"/>
  <c r="D41" i="2"/>
  <c r="F41" i="2"/>
  <c r="D35" i="1"/>
  <c r="F35" i="1"/>
  <c r="D42" i="2"/>
  <c r="F42" i="2"/>
  <c r="D36" i="1"/>
  <c r="F36" i="1"/>
  <c r="D43" i="2"/>
  <c r="F43" i="2"/>
  <c r="D37" i="1"/>
  <c r="F37" i="1"/>
  <c r="D44" i="2"/>
  <c r="F44" i="2"/>
  <c r="D38" i="1"/>
  <c r="F38" i="1"/>
  <c r="D45" i="2"/>
  <c r="F45" i="2"/>
  <c r="D39" i="1"/>
  <c r="F39" i="1"/>
  <c r="F40" i="1"/>
  <c r="D39" i="2"/>
  <c r="F39" i="2"/>
  <c r="D33" i="1"/>
  <c r="F33" i="1"/>
  <c r="D38" i="2"/>
  <c r="F38" i="2"/>
  <c r="D32" i="1"/>
  <c r="F32" i="1"/>
  <c r="F27" i="1"/>
  <c r="F28" i="1"/>
  <c r="F22" i="1"/>
  <c r="F23" i="1"/>
  <c r="F24" i="1"/>
  <c r="F25" i="1"/>
  <c r="F18" i="1"/>
  <c r="F19" i="1"/>
  <c r="F20" i="1"/>
  <c r="F17" i="1"/>
  <c r="F43" i="1"/>
  <c r="F29" i="1"/>
  <c r="F41" i="1"/>
</calcChain>
</file>

<file path=xl/sharedStrings.xml><?xml version="1.0" encoding="utf-8"?>
<sst xmlns="http://schemas.openxmlformats.org/spreadsheetml/2006/main" count="147" uniqueCount="82">
  <si>
    <t>Retail Price per Unit</t>
  </si>
  <si>
    <t>Price Per Unit</t>
  </si>
  <si>
    <t>Avg Retail Price per unit</t>
  </si>
  <si>
    <t>Diapers</t>
  </si>
  <si>
    <t xml:space="preserve">Sanitary Napkins </t>
  </si>
  <si>
    <t>Maternity Floor Product</t>
  </si>
  <si>
    <t xml:space="preserve">Hospital Price </t>
  </si>
  <si>
    <t>N/A</t>
  </si>
  <si>
    <t>Product</t>
  </si>
  <si>
    <t xml:space="preserve">HOSPITAL DISCOUNT for MATERNITY ITEMS </t>
  </si>
  <si>
    <t xml:space="preserve">Prosobee Lipil </t>
  </si>
  <si>
    <t xml:space="preserve">Abbott Nutrition </t>
  </si>
  <si>
    <t xml:space="preserve">Mead Johnson </t>
  </si>
  <si>
    <t>Enfamil Premium infant</t>
  </si>
  <si>
    <t xml:space="preserve">Nestle </t>
  </si>
  <si>
    <t xml:space="preserve">Similac Advance </t>
  </si>
  <si>
    <t xml:space="preserve">Similac Expert Care Neosure </t>
  </si>
  <si>
    <t>Emfamil Enfacare Lipil</t>
  </si>
  <si>
    <t xml:space="preserve">Enfamil Newborn </t>
  </si>
  <si>
    <t xml:space="preserve">Good Start Soothe </t>
  </si>
  <si>
    <t xml:space="preserve">Good Start Gentle </t>
  </si>
  <si>
    <t xml:space="preserve">Similac Expert Care Alimentum </t>
  </si>
  <si>
    <t xml:space="preserve">Similac Sensitive Soy Isomil </t>
  </si>
  <si>
    <t>AVERAGE</t>
  </si>
  <si>
    <t>AVG --&gt;</t>
  </si>
  <si>
    <t xml:space="preserve">Retail Pricing for feeding Accessories </t>
  </si>
  <si>
    <t>Pheripherals</t>
  </si>
  <si>
    <t>Infant Nipple</t>
  </si>
  <si>
    <t xml:space="preserve">Sterile Water </t>
  </si>
  <si>
    <t xml:space="preserve">Manufacturer Price </t>
  </si>
  <si>
    <t>Manufacturer price/unit</t>
  </si>
  <si>
    <t>Cruss Cut Nipple</t>
  </si>
  <si>
    <t xml:space="preserve">Sterile water </t>
  </si>
  <si>
    <t>GradUFeed Nurser</t>
  </si>
  <si>
    <t>5% Glucose In Water</t>
  </si>
  <si>
    <t xml:space="preserve">Soft-Flow nipple </t>
  </si>
  <si>
    <t>Standard-Flow Nipple</t>
  </si>
  <si>
    <t xml:space="preserve">Fair Market Pricing </t>
  </si>
  <si>
    <t>Fair Market Price Per Case</t>
  </si>
  <si>
    <t>PERIPHERALS</t>
  </si>
  <si>
    <t xml:space="preserve">INFANT FORMULA POWDER </t>
  </si>
  <si>
    <t xml:space="preserve">PRODUCT </t>
  </si>
  <si>
    <t xml:space="preserve">Price per Ounce </t>
  </si>
  <si>
    <t>Average FMP for Nipples --&gt;</t>
  </si>
  <si>
    <t xml:space="preserve">Average FMP for Water --&gt; </t>
  </si>
  <si>
    <t>Average FMP for Nurser --&gt;</t>
  </si>
  <si>
    <t>TABLE 1</t>
  </si>
  <si>
    <t xml:space="preserve">TABLE 2 </t>
  </si>
  <si>
    <t>TABLE 3</t>
  </si>
  <si>
    <t xml:space="preserve">TABLE 4 </t>
  </si>
  <si>
    <t>TABLE 5</t>
  </si>
  <si>
    <t>FMP for Average Sized Case of Prepared Formula --&gt;</t>
  </si>
  <si>
    <t xml:space="preserve">Retail Prices per ounce of prepared formula </t>
  </si>
  <si>
    <t xml:space="preserve"> Retail prices for cans of formula powder</t>
  </si>
  <si>
    <t xml:space="preserve">Dubicaine cream </t>
  </si>
  <si>
    <t>Tucks/witch hazel pads</t>
  </si>
  <si>
    <t xml:space="preserve">Bulb syringe </t>
  </si>
  <si>
    <t xml:space="preserve">Baby Wash </t>
  </si>
  <si>
    <t xml:space="preserve">Hydrocortisone cream </t>
  </si>
  <si>
    <t>Price</t>
  </si>
  <si>
    <t>Quantity</t>
  </si>
  <si>
    <t>Discount</t>
  </si>
  <si>
    <t>Retail Chain Pharmacy</t>
  </si>
  <si>
    <t>Online General Retailer</t>
  </si>
  <si>
    <t>Chain Baby Products Retailer</t>
  </si>
  <si>
    <t>Chain General Retailer</t>
  </si>
  <si>
    <t>Wipes</t>
  </si>
  <si>
    <t>Average Hospital Discount</t>
  </si>
  <si>
    <t xml:space="preserve">Hospital Discount </t>
  </si>
  <si>
    <t xml:space="preserve">Gram per scoop of Powder </t>
  </si>
  <si>
    <t>TABLE 1a</t>
  </si>
  <si>
    <t xml:space="preserve">Wipes </t>
  </si>
  <si>
    <t xml:space="preserve">Price </t>
  </si>
  <si>
    <t xml:space="preserve">Grams </t>
  </si>
  <si>
    <t>Grams</t>
  </si>
  <si>
    <t xml:space="preserve">AVG Price of prepared formula </t>
  </si>
  <si>
    <t xml:space="preserve">Prepared oz per case </t>
  </si>
  <si>
    <t>Average Retail Price Per Case</t>
  </si>
  <si>
    <t>Manufacturer units/case</t>
  </si>
  <si>
    <t xml:space="preserve">Hospital Purchasing units/case </t>
  </si>
  <si>
    <t>Retail price/case</t>
  </si>
  <si>
    <t xml:space="preserve">Formula Fair Market Price Calculation Tool created by Northeastern University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</si>
</sst>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"/>
    <numFmt numFmtId="166" formatCode="0.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i/>
      <u/>
      <sz val="12"/>
      <color theme="1"/>
      <name val="Calibri"/>
      <scheme val="minor"/>
    </font>
    <font>
      <b/>
      <sz val="14"/>
      <name val="Calibri"/>
      <scheme val="minor"/>
    </font>
    <font>
      <b/>
      <sz val="14"/>
      <color theme="1"/>
      <name val="Calibri"/>
      <scheme val="minor"/>
    </font>
    <font>
      <u/>
      <sz val="12"/>
      <color theme="1"/>
      <name val="Calibri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b/>
      <u/>
      <sz val="12"/>
      <name val="Calibri"/>
      <scheme val="minor"/>
    </font>
    <font>
      <b/>
      <i/>
      <u/>
      <sz val="14"/>
      <color theme="1"/>
      <name val="Calibri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86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10" xfId="0" applyBorder="1"/>
    <xf numFmtId="0" fontId="0" fillId="0" borderId="12" xfId="0" applyBorder="1"/>
    <xf numFmtId="2" fontId="0" fillId="0" borderId="13" xfId="0" applyNumberFormat="1" applyBorder="1"/>
    <xf numFmtId="2" fontId="0" fillId="0" borderId="20" xfId="0" applyNumberFormat="1" applyBorder="1"/>
    <xf numFmtId="2" fontId="0" fillId="0" borderId="16" xfId="0" applyNumberFormat="1" applyBorder="1"/>
    <xf numFmtId="0" fontId="0" fillId="0" borderId="17" xfId="0" applyBorder="1" applyAlignment="1">
      <alignment horizontal="right"/>
    </xf>
    <xf numFmtId="2" fontId="0" fillId="0" borderId="15" xfId="0" applyNumberFormat="1" applyBorder="1"/>
    <xf numFmtId="0" fontId="0" fillId="0" borderId="0" xfId="0" applyFill="1"/>
    <xf numFmtId="0" fontId="0" fillId="0" borderId="22" xfId="0" applyFill="1" applyBorder="1" applyAlignment="1">
      <alignment horizontal="left" indent="1"/>
    </xf>
    <xf numFmtId="0" fontId="13" fillId="0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0" fillId="0" borderId="23" xfId="0" applyBorder="1"/>
    <xf numFmtId="0" fontId="0" fillId="0" borderId="24" xfId="0" applyFill="1" applyBorder="1"/>
    <xf numFmtId="0" fontId="13" fillId="0" borderId="26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Fill="1" applyBorder="1"/>
    <xf numFmtId="0" fontId="6" fillId="0" borderId="31" xfId="0" applyFont="1" applyFill="1" applyBorder="1"/>
    <xf numFmtId="0" fontId="13" fillId="0" borderId="37" xfId="0" applyFont="1" applyFill="1" applyBorder="1"/>
    <xf numFmtId="0" fontId="0" fillId="0" borderId="11" xfId="0" applyBorder="1"/>
    <xf numFmtId="0" fontId="0" fillId="0" borderId="14" xfId="0" applyBorder="1" applyAlignment="1">
      <alignment horizontal="right"/>
    </xf>
    <xf numFmtId="0" fontId="2" fillId="0" borderId="17" xfId="0" applyFont="1" applyBorder="1" applyAlignment="1">
      <alignment horizontal="right"/>
    </xf>
    <xf numFmtId="2" fontId="0" fillId="0" borderId="18" xfId="0" applyNumberFormat="1" applyBorder="1"/>
    <xf numFmtId="0" fontId="10" fillId="0" borderId="1" xfId="0" applyFont="1" applyFill="1" applyBorder="1"/>
    <xf numFmtId="0" fontId="9" fillId="0" borderId="0" xfId="0" applyFont="1"/>
    <xf numFmtId="0" fontId="8" fillId="0" borderId="0" xfId="0" applyFont="1" applyFill="1" applyBorder="1" applyAlignment="1"/>
    <xf numFmtId="2" fontId="0" fillId="0" borderId="14" xfId="0" applyNumberFormat="1" applyBorder="1"/>
    <xf numFmtId="0" fontId="13" fillId="0" borderId="13" xfId="0" applyFont="1" applyBorder="1"/>
    <xf numFmtId="44" fontId="0" fillId="0" borderId="14" xfId="0" applyNumberFormat="1" applyBorder="1"/>
    <xf numFmtId="0" fontId="10" fillId="0" borderId="31" xfId="0" applyFont="1" applyFill="1" applyBorder="1"/>
    <xf numFmtId="0" fontId="15" fillId="0" borderId="31" xfId="0" applyFont="1" applyFill="1" applyBorder="1" applyAlignment="1">
      <alignment horizontal="left"/>
    </xf>
    <xf numFmtId="44" fontId="0" fillId="0" borderId="15" xfId="0" applyNumberFormat="1" applyBorder="1"/>
    <xf numFmtId="44" fontId="2" fillId="0" borderId="4" xfId="0" applyNumberFormat="1" applyFont="1" applyFill="1" applyBorder="1"/>
    <xf numFmtId="44" fontId="2" fillId="0" borderId="6" xfId="0" applyNumberFormat="1" applyFont="1" applyFill="1" applyBorder="1"/>
    <xf numFmtId="44" fontId="2" fillId="0" borderId="9" xfId="0" applyNumberFormat="1" applyFont="1" applyFill="1" applyBorder="1"/>
    <xf numFmtId="0" fontId="8" fillId="0" borderId="1" xfId="0" applyFont="1" applyBorder="1"/>
    <xf numFmtId="164" fontId="0" fillId="0" borderId="14" xfId="0" applyNumberFormat="1" applyBorder="1"/>
    <xf numFmtId="9" fontId="0" fillId="0" borderId="14" xfId="0" applyNumberFormat="1" applyBorder="1"/>
    <xf numFmtId="0" fontId="0" fillId="0" borderId="0" xfId="0" applyFill="1" applyBorder="1"/>
    <xf numFmtId="9" fontId="0" fillId="0" borderId="15" xfId="1" applyNumberFormat="1" applyFont="1" applyBorder="1"/>
    <xf numFmtId="9" fontId="0" fillId="0" borderId="18" xfId="1" applyNumberFormat="1" applyFont="1" applyBorder="1"/>
    <xf numFmtId="0" fontId="8" fillId="0" borderId="2" xfId="0" applyFont="1" applyBorder="1"/>
    <xf numFmtId="0" fontId="8" fillId="0" borderId="35" xfId="0" applyFont="1" applyFill="1" applyBorder="1" applyAlignment="1">
      <alignment horizontal="center"/>
    </xf>
    <xf numFmtId="0" fontId="8" fillId="0" borderId="31" xfId="0" applyFont="1" applyBorder="1"/>
    <xf numFmtId="0" fontId="0" fillId="5" borderId="14" xfId="0" applyFill="1" applyBorder="1"/>
    <xf numFmtId="0" fontId="0" fillId="5" borderId="17" xfId="0" applyFill="1" applyBorder="1"/>
    <xf numFmtId="0" fontId="14" fillId="0" borderId="27" xfId="0" applyFont="1" applyBorder="1"/>
    <xf numFmtId="0" fontId="14" fillId="0" borderId="28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4" fillId="0" borderId="29" xfId="0" applyFont="1" applyFill="1" applyBorder="1" applyAlignment="1">
      <alignment horizontal="left" wrapText="1"/>
    </xf>
    <xf numFmtId="0" fontId="0" fillId="0" borderId="43" xfId="0" applyBorder="1"/>
    <xf numFmtId="0" fontId="0" fillId="0" borderId="44" xfId="0" applyBorder="1"/>
    <xf numFmtId="165" fontId="0" fillId="0" borderId="43" xfId="0" applyNumberFormat="1" applyBorder="1"/>
    <xf numFmtId="0" fontId="0" fillId="0" borderId="43" xfId="0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4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5" borderId="41" xfId="0" applyFill="1" applyBorder="1"/>
    <xf numFmtId="0" fontId="0" fillId="5" borderId="21" xfId="0" applyFill="1" applyBorder="1"/>
    <xf numFmtId="0" fontId="0" fillId="5" borderId="45" xfId="0" applyFill="1" applyBorder="1"/>
    <xf numFmtId="0" fontId="2" fillId="3" borderId="46" xfId="0" applyFont="1" applyFill="1" applyBorder="1" applyAlignment="1"/>
    <xf numFmtId="2" fontId="0" fillId="5" borderId="29" xfId="0" applyNumberFormat="1" applyFill="1" applyBorder="1"/>
    <xf numFmtId="0" fontId="0" fillId="5" borderId="11" xfId="0" applyFill="1" applyBorder="1"/>
    <xf numFmtId="44" fontId="0" fillId="5" borderId="10" xfId="0" applyNumberFormat="1" applyFill="1" applyBorder="1"/>
    <xf numFmtId="44" fontId="0" fillId="5" borderId="13" xfId="0" applyNumberFormat="1" applyFill="1" applyBorder="1"/>
    <xf numFmtId="44" fontId="0" fillId="5" borderId="16" xfId="0" applyNumberFormat="1" applyFill="1" applyBorder="1"/>
    <xf numFmtId="2" fontId="0" fillId="5" borderId="47" xfId="0" applyNumberFormat="1" applyFill="1" applyBorder="1"/>
    <xf numFmtId="0" fontId="0" fillId="5" borderId="14" xfId="0" applyNumberFormat="1" applyFill="1" applyBorder="1"/>
    <xf numFmtId="0" fontId="0" fillId="0" borderId="45" xfId="0" applyBorder="1"/>
    <xf numFmtId="0" fontId="6" fillId="0" borderId="5" xfId="0" applyFont="1" applyFill="1" applyBorder="1" applyAlignment="1">
      <alignment wrapText="1"/>
    </xf>
    <xf numFmtId="0" fontId="10" fillId="0" borderId="32" xfId="0" applyFont="1" applyBorder="1" applyAlignment="1">
      <alignment horizontal="center" wrapText="1"/>
    </xf>
    <xf numFmtId="0" fontId="10" fillId="0" borderId="33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0" fillId="0" borderId="33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0" fillId="4" borderId="45" xfId="0" applyFill="1" applyBorder="1"/>
    <xf numFmtId="44" fontId="0" fillId="4" borderId="10" xfId="0" applyNumberFormat="1" applyFill="1" applyBorder="1"/>
    <xf numFmtId="0" fontId="0" fillId="4" borderId="11" xfId="0" applyFill="1" applyBorder="1"/>
    <xf numFmtId="0" fontId="0" fillId="4" borderId="14" xfId="0" applyFill="1" applyBorder="1"/>
    <xf numFmtId="0" fontId="0" fillId="4" borderId="14" xfId="0" applyFill="1" applyBorder="1" applyAlignment="1">
      <alignment horizontal="right"/>
    </xf>
    <xf numFmtId="0" fontId="0" fillId="4" borderId="15" xfId="0" applyFill="1" applyBorder="1" applyAlignment="1">
      <alignment horizontal="right"/>
    </xf>
    <xf numFmtId="0" fontId="0" fillId="4" borderId="41" xfId="0" applyFill="1" applyBorder="1"/>
    <xf numFmtId="44" fontId="0" fillId="4" borderId="13" xfId="0" applyNumberFormat="1" applyFill="1" applyBorder="1"/>
    <xf numFmtId="0" fontId="0" fillId="4" borderId="50" xfId="0" applyFill="1" applyBorder="1"/>
    <xf numFmtId="44" fontId="0" fillId="4" borderId="16" xfId="0" applyNumberFormat="1" applyFill="1" applyBorder="1"/>
    <xf numFmtId="0" fontId="0" fillId="4" borderId="17" xfId="0" applyFill="1" applyBorder="1"/>
    <xf numFmtId="0" fontId="0" fillId="4" borderId="17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166" fontId="0" fillId="4" borderId="19" xfId="0" applyNumberFormat="1" applyFill="1" applyBorder="1"/>
    <xf numFmtId="166" fontId="0" fillId="4" borderId="20" xfId="0" applyNumberFormat="1" applyFill="1" applyBorder="1"/>
    <xf numFmtId="0" fontId="10" fillId="0" borderId="13" xfId="0" applyFont="1" applyFill="1" applyBorder="1" applyAlignment="1">
      <alignment wrapText="1"/>
    </xf>
    <xf numFmtId="0" fontId="10" fillId="0" borderId="15" xfId="0" applyFont="1" applyFill="1" applyBorder="1" applyAlignment="1">
      <alignment wrapText="1"/>
    </xf>
    <xf numFmtId="2" fontId="0" fillId="0" borderId="13" xfId="0" applyNumberFormat="1" applyFill="1" applyBorder="1"/>
    <xf numFmtId="9" fontId="0" fillId="0" borderId="15" xfId="1" applyNumberFormat="1" applyFont="1" applyFill="1" applyBorder="1"/>
    <xf numFmtId="2" fontId="0" fillId="0" borderId="16" xfId="0" applyNumberFormat="1" applyFill="1" applyBorder="1"/>
    <xf numFmtId="9" fontId="0" fillId="0" borderId="18" xfId="1" applyNumberFormat="1" applyFont="1" applyFill="1" applyBorder="1"/>
    <xf numFmtId="0" fontId="6" fillId="0" borderId="48" xfId="0" applyFont="1" applyFill="1" applyBorder="1" applyAlignment="1">
      <alignment wrapText="1"/>
    </xf>
    <xf numFmtId="0" fontId="10" fillId="0" borderId="49" xfId="0" applyFont="1" applyFill="1" applyBorder="1" applyAlignment="1">
      <alignment wrapText="1"/>
    </xf>
    <xf numFmtId="0" fontId="10" fillId="0" borderId="47" xfId="0" applyFont="1" applyFill="1" applyBorder="1" applyAlignment="1">
      <alignment wrapText="1"/>
    </xf>
    <xf numFmtId="0" fontId="10" fillId="0" borderId="32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wrapText="1"/>
    </xf>
    <xf numFmtId="2" fontId="0" fillId="0" borderId="29" xfId="0" applyNumberFormat="1" applyFill="1" applyBorder="1"/>
    <xf numFmtId="2" fontId="0" fillId="0" borderId="12" xfId="0" applyNumberFormat="1" applyFill="1" applyBorder="1"/>
    <xf numFmtId="2" fontId="0" fillId="0" borderId="47" xfId="0" applyNumberFormat="1" applyFill="1" applyBorder="1"/>
    <xf numFmtId="0" fontId="0" fillId="4" borderId="13" xfId="0" applyFill="1" applyBorder="1" applyAlignment="1">
      <alignment horizontal="right"/>
    </xf>
    <xf numFmtId="2" fontId="0" fillId="5" borderId="13" xfId="0" applyNumberFormat="1" applyFill="1" applyBorder="1" applyAlignment="1">
      <alignment horizontal="right"/>
    </xf>
    <xf numFmtId="2" fontId="0" fillId="5" borderId="14" xfId="0" applyNumberFormat="1" applyFill="1" applyBorder="1" applyAlignment="1">
      <alignment horizontal="right"/>
    </xf>
    <xf numFmtId="0" fontId="14" fillId="5" borderId="28" xfId="0" applyFont="1" applyFill="1" applyBorder="1" applyAlignment="1">
      <alignment wrapText="1"/>
    </xf>
    <xf numFmtId="2" fontId="0" fillId="4" borderId="14" xfId="0" applyNumberFormat="1" applyFill="1" applyBorder="1"/>
    <xf numFmtId="0" fontId="0" fillId="4" borderId="14" xfId="0" applyFont="1" applyFill="1" applyBorder="1"/>
    <xf numFmtId="1" fontId="4" fillId="4" borderId="14" xfId="0" applyNumberFormat="1" applyFont="1" applyFill="1" applyBorder="1"/>
    <xf numFmtId="0" fontId="4" fillId="4" borderId="14" xfId="0" applyFont="1" applyFill="1" applyBorder="1"/>
    <xf numFmtId="2" fontId="0" fillId="4" borderId="17" xfId="0" applyNumberFormat="1" applyFill="1" applyBorder="1"/>
    <xf numFmtId="0" fontId="4" fillId="4" borderId="17" xfId="0" applyFont="1" applyFill="1" applyBorder="1"/>
    <xf numFmtId="2" fontId="0" fillId="0" borderId="14" xfId="0" applyNumberFormat="1" applyFill="1" applyBorder="1"/>
    <xf numFmtId="0" fontId="0" fillId="0" borderId="14" xfId="0" applyFill="1" applyBorder="1"/>
    <xf numFmtId="0" fontId="0" fillId="4" borderId="13" xfId="0" applyFill="1" applyBorder="1" applyAlignment="1">
      <alignment horizontal="left" indent="1"/>
    </xf>
    <xf numFmtId="0" fontId="0" fillId="4" borderId="13" xfId="0" applyFont="1" applyFill="1" applyBorder="1" applyAlignment="1">
      <alignment horizontal="left" indent="1"/>
    </xf>
    <xf numFmtId="0" fontId="0" fillId="4" borderId="16" xfId="0" applyFill="1" applyBorder="1" applyAlignment="1">
      <alignment horizontal="left" indent="1"/>
    </xf>
    <xf numFmtId="0" fontId="0" fillId="0" borderId="13" xfId="0" applyFill="1" applyBorder="1"/>
    <xf numFmtId="0" fontId="6" fillId="0" borderId="10" xfId="0" applyFont="1" applyFill="1" applyBorder="1"/>
    <xf numFmtId="0" fontId="6" fillId="0" borderId="10" xfId="0" applyFont="1" applyBorder="1"/>
    <xf numFmtId="0" fontId="6" fillId="0" borderId="12" xfId="0" applyFont="1" applyBorder="1"/>
    <xf numFmtId="0" fontId="2" fillId="0" borderId="51" xfId="0" applyFont="1" applyBorder="1"/>
    <xf numFmtId="0" fontId="6" fillId="0" borderId="12" xfId="0" applyFont="1" applyFill="1" applyBorder="1"/>
    <xf numFmtId="0" fontId="0" fillId="0" borderId="13" xfId="0" applyFill="1" applyBorder="1" applyAlignment="1">
      <alignment horizontal="left" indent="1"/>
    </xf>
    <xf numFmtId="0" fontId="0" fillId="0" borderId="13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4" borderId="22" xfId="0" applyFill="1" applyBorder="1" applyAlignment="1">
      <alignment horizontal="left" indent="1"/>
    </xf>
    <xf numFmtId="0" fontId="0" fillId="4" borderId="13" xfId="0" applyFill="1" applyBorder="1"/>
    <xf numFmtId="0" fontId="0" fillId="4" borderId="52" xfId="0" applyFill="1" applyBorder="1" applyAlignment="1">
      <alignment horizontal="right"/>
    </xf>
    <xf numFmtId="0" fontId="0" fillId="4" borderId="24" xfId="0" applyFill="1" applyBorder="1"/>
    <xf numFmtId="0" fontId="0" fillId="4" borderId="23" xfId="0" applyFill="1" applyBorder="1" applyAlignment="1">
      <alignment horizontal="left" indent="1"/>
    </xf>
    <xf numFmtId="0" fontId="0" fillId="4" borderId="16" xfId="0" applyFill="1" applyBorder="1"/>
    <xf numFmtId="0" fontId="0" fillId="4" borderId="16" xfId="0" applyFill="1" applyBorder="1" applyAlignment="1">
      <alignment horizontal="right"/>
    </xf>
    <xf numFmtId="0" fontId="0" fillId="4" borderId="53" xfId="0" applyFill="1" applyBorder="1" applyAlignment="1">
      <alignment horizontal="right"/>
    </xf>
    <xf numFmtId="0" fontId="0" fillId="4" borderId="25" xfId="0" applyFill="1" applyBorder="1"/>
    <xf numFmtId="0" fontId="0" fillId="0" borderId="52" xfId="0" applyFill="1" applyBorder="1" applyAlignment="1">
      <alignment horizontal="right"/>
    </xf>
    <xf numFmtId="2" fontId="0" fillId="0" borderId="17" xfId="0" applyNumberFormat="1" applyFill="1" applyBorder="1"/>
    <xf numFmtId="0" fontId="8" fillId="0" borderId="58" xfId="0" applyFont="1" applyBorder="1"/>
    <xf numFmtId="0" fontId="10" fillId="0" borderId="32" xfId="0" applyFont="1" applyBorder="1"/>
    <xf numFmtId="0" fontId="13" fillId="0" borderId="10" xfId="0" applyFont="1" applyFill="1" applyBorder="1"/>
    <xf numFmtId="2" fontId="0" fillId="0" borderId="11" xfId="0" applyNumberFormat="1" applyBorder="1"/>
    <xf numFmtId="0" fontId="13" fillId="0" borderId="13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2" fontId="0" fillId="0" borderId="44" xfId="0" applyNumberFormat="1" applyBorder="1"/>
    <xf numFmtId="0" fontId="0" fillId="4" borderId="44" xfId="0" applyFill="1" applyBorder="1"/>
    <xf numFmtId="0" fontId="2" fillId="3" borderId="23" xfId="0" applyFont="1" applyFill="1" applyBorder="1" applyAlignment="1"/>
    <xf numFmtId="0" fontId="0" fillId="3" borderId="8" xfId="0" applyFill="1" applyBorder="1"/>
    <xf numFmtId="44" fontId="2" fillId="3" borderId="18" xfId="0" applyNumberFormat="1" applyFont="1" applyFill="1" applyBorder="1"/>
    <xf numFmtId="44" fontId="0" fillId="0" borderId="28" xfId="0" applyNumberFormat="1" applyBorder="1"/>
    <xf numFmtId="9" fontId="0" fillId="0" borderId="28" xfId="0" applyNumberFormat="1" applyBorder="1"/>
    <xf numFmtId="44" fontId="0" fillId="0" borderId="29" xfId="0" applyNumberFormat="1" applyBorder="1"/>
    <xf numFmtId="44" fontId="0" fillId="0" borderId="44" xfId="0" applyNumberFormat="1" applyBorder="1"/>
    <xf numFmtId="9" fontId="0" fillId="0" borderId="44" xfId="0" applyNumberFormat="1" applyBorder="1"/>
    <xf numFmtId="44" fontId="0" fillId="0" borderId="42" xfId="0" applyNumberFormat="1" applyBorder="1"/>
    <xf numFmtId="0" fontId="9" fillId="5" borderId="47" xfId="0" applyFont="1" applyFill="1" applyBorder="1" applyAlignment="1">
      <alignment wrapText="1"/>
    </xf>
    <xf numFmtId="0" fontId="9" fillId="5" borderId="32" xfId="0" applyFont="1" applyFill="1" applyBorder="1" applyAlignment="1">
      <alignment horizontal="center" wrapText="1"/>
    </xf>
    <xf numFmtId="0" fontId="9" fillId="5" borderId="33" xfId="0" applyFont="1" applyFill="1" applyBorder="1" applyAlignment="1">
      <alignment horizontal="center" wrapText="1"/>
    </xf>
    <xf numFmtId="0" fontId="9" fillId="5" borderId="34" xfId="0" applyFont="1" applyFill="1" applyBorder="1" applyAlignment="1">
      <alignment horizontal="center" wrapText="1"/>
    </xf>
    <xf numFmtId="0" fontId="18" fillId="5" borderId="48" xfId="0" applyFont="1" applyFill="1" applyBorder="1" applyAlignment="1">
      <alignment wrapText="1"/>
    </xf>
    <xf numFmtId="0" fontId="9" fillId="5" borderId="49" xfId="0" applyFont="1" applyFill="1" applyBorder="1" applyAlignment="1">
      <alignment wrapText="1"/>
    </xf>
    <xf numFmtId="2" fontId="0" fillId="0" borderId="27" xfId="0" applyNumberFormat="1" applyBorder="1"/>
    <xf numFmtId="9" fontId="0" fillId="0" borderId="29" xfId="1" applyNumberFormat="1" applyFont="1" applyBorder="1"/>
    <xf numFmtId="0" fontId="9" fillId="0" borderId="32" xfId="0" applyFont="1" applyBorder="1" applyAlignment="1">
      <alignment wrapText="1"/>
    </xf>
    <xf numFmtId="0" fontId="9" fillId="0" borderId="34" xfId="0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0" fillId="0" borderId="38" xfId="0" applyBorder="1" applyAlignment="1">
      <alignment horizontal="left" indent="1"/>
    </xf>
    <xf numFmtId="0" fontId="0" fillId="0" borderId="59" xfId="0" applyBorder="1" applyAlignment="1">
      <alignment horizontal="left" indent="1"/>
    </xf>
    <xf numFmtId="0" fontId="7" fillId="2" borderId="31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6" xfId="0" applyBorder="1" applyAlignment="1">
      <alignment horizontal="left" indent="1"/>
    </xf>
    <xf numFmtId="0" fontId="0" fillId="0" borderId="57" xfId="0" applyBorder="1" applyAlignment="1">
      <alignment horizontal="left" indent="1"/>
    </xf>
    <xf numFmtId="0" fontId="13" fillId="0" borderId="26" xfId="0" applyFont="1" applyBorder="1" applyAlignment="1">
      <alignment horizontal="left"/>
    </xf>
    <xf numFmtId="0" fontId="13" fillId="0" borderId="57" xfId="0" applyFont="1" applyBorder="1" applyAlignment="1">
      <alignment horizontal="left"/>
    </xf>
    <xf numFmtId="0" fontId="0" fillId="0" borderId="5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56" xfId="0" applyFont="1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6" xfId="0" applyBorder="1" applyAlignment="1">
      <alignment horizontal="left" indent="1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8" fillId="2" borderId="31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0" fillId="0" borderId="31" xfId="0" applyFont="1" applyBorder="1" applyAlignment="1">
      <alignment horizontal="center" wrapText="1"/>
    </xf>
    <xf numFmtId="0" fontId="10" fillId="0" borderId="55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</cellXfs>
  <cellStyles count="18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showRuler="0" zoomScale="75" zoomScaleNormal="75" zoomScalePageLayoutView="75" workbookViewId="0">
      <selection sqref="A1:J1"/>
    </sheetView>
  </sheetViews>
  <sheetFormatPr defaultColWidth="11" defaultRowHeight="15.75" x14ac:dyDescent="0.25"/>
  <cols>
    <col min="1" max="1" width="31" customWidth="1"/>
    <col min="2" max="2" width="11.5" customWidth="1"/>
    <col min="3" max="3" width="8.875" customWidth="1"/>
    <col min="4" max="4" width="11.5" customWidth="1"/>
    <col min="5" max="5" width="9.5" customWidth="1"/>
    <col min="6" max="6" width="8" customWidth="1"/>
    <col min="7" max="7" width="8.625" customWidth="1"/>
    <col min="8" max="8" width="7.875" customWidth="1"/>
    <col min="9" max="9" width="9" customWidth="1"/>
    <col min="10" max="10" width="16.125" bestFit="1" customWidth="1"/>
    <col min="12" max="12" width="19.875" bestFit="1" customWidth="1"/>
  </cols>
  <sheetData>
    <row r="1" spans="1:21" s="1" customFormat="1" ht="30.95" customHeight="1" thickBot="1" x14ac:dyDescent="0.35">
      <c r="A1" s="179" t="s">
        <v>81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21" ht="19.5" thickBot="1" x14ac:dyDescent="0.35">
      <c r="A2" s="42" t="s">
        <v>46</v>
      </c>
      <c r="B2" s="192" t="s">
        <v>9</v>
      </c>
      <c r="C2" s="193"/>
      <c r="D2" s="193"/>
      <c r="E2" s="193"/>
      <c r="F2" s="193"/>
      <c r="G2" s="193"/>
      <c r="H2" s="193"/>
      <c r="I2" s="193"/>
      <c r="J2" s="194"/>
      <c r="L2" s="42" t="s">
        <v>70</v>
      </c>
      <c r="M2" s="192" t="s">
        <v>9</v>
      </c>
      <c r="N2" s="193"/>
      <c r="O2" s="193"/>
      <c r="P2" s="193"/>
      <c r="Q2" s="193"/>
      <c r="R2" s="193"/>
      <c r="S2" s="193"/>
      <c r="T2" s="193"/>
      <c r="U2" s="194"/>
    </row>
    <row r="3" spans="1:21" ht="19.5" thickBot="1" x14ac:dyDescent="0.35">
      <c r="A3" s="76"/>
      <c r="B3" s="195" t="s">
        <v>6</v>
      </c>
      <c r="C3" s="196"/>
      <c r="D3" s="197"/>
      <c r="E3" s="198" t="s">
        <v>0</v>
      </c>
      <c r="F3" s="198"/>
      <c r="G3" s="198"/>
      <c r="H3" s="199"/>
      <c r="I3" s="201" t="s">
        <v>61</v>
      </c>
      <c r="J3" s="202"/>
      <c r="L3" s="76"/>
      <c r="M3" s="195" t="s">
        <v>6</v>
      </c>
      <c r="N3" s="196"/>
      <c r="O3" s="197"/>
      <c r="P3" s="198" t="s">
        <v>0</v>
      </c>
      <c r="Q3" s="198"/>
      <c r="R3" s="198"/>
      <c r="S3" s="199"/>
      <c r="T3" s="200" t="s">
        <v>61</v>
      </c>
      <c r="U3" s="199"/>
    </row>
    <row r="4" spans="1:21" ht="63.75" thickBot="1" x14ac:dyDescent="0.3">
      <c r="A4" s="77" t="s">
        <v>5</v>
      </c>
      <c r="B4" s="173" t="s">
        <v>59</v>
      </c>
      <c r="C4" s="174" t="s">
        <v>60</v>
      </c>
      <c r="D4" s="169" t="s">
        <v>1</v>
      </c>
      <c r="E4" s="170" t="s">
        <v>62</v>
      </c>
      <c r="F4" s="171" t="s">
        <v>63</v>
      </c>
      <c r="G4" s="171" t="s">
        <v>64</v>
      </c>
      <c r="H4" s="172" t="s">
        <v>65</v>
      </c>
      <c r="I4" s="177" t="s">
        <v>2</v>
      </c>
      <c r="J4" s="178" t="s">
        <v>68</v>
      </c>
      <c r="L4" s="77" t="s">
        <v>5</v>
      </c>
      <c r="M4" s="107" t="s">
        <v>59</v>
      </c>
      <c r="N4" s="108" t="s">
        <v>60</v>
      </c>
      <c r="O4" s="109" t="s">
        <v>1</v>
      </c>
      <c r="P4" s="110" t="s">
        <v>62</v>
      </c>
      <c r="Q4" s="111" t="s">
        <v>63</v>
      </c>
      <c r="R4" s="111" t="s">
        <v>64</v>
      </c>
      <c r="S4" s="112" t="s">
        <v>65</v>
      </c>
      <c r="T4" s="101" t="s">
        <v>2</v>
      </c>
      <c r="U4" s="102" t="s">
        <v>68</v>
      </c>
    </row>
    <row r="5" spans="1:21" x14ac:dyDescent="0.25">
      <c r="A5" s="67" t="s">
        <v>66</v>
      </c>
      <c r="B5" s="71">
        <v>2</v>
      </c>
      <c r="C5" s="70">
        <v>100</v>
      </c>
      <c r="D5" s="69">
        <f>B5/C5</f>
        <v>0.02</v>
      </c>
      <c r="E5" s="6">
        <v>0.05</v>
      </c>
      <c r="F5" s="2">
        <v>0.02</v>
      </c>
      <c r="G5" s="27">
        <v>0.03</v>
      </c>
      <c r="H5" s="63">
        <v>0.03</v>
      </c>
      <c r="I5" s="175">
        <f>AVERAGE(E5,F5,G5,H5)</f>
        <v>3.2500000000000001E-2</v>
      </c>
      <c r="J5" s="176">
        <f>1-(D5/I5)</f>
        <v>0.38461538461538458</v>
      </c>
      <c r="L5" s="86" t="s">
        <v>71</v>
      </c>
      <c r="M5" s="87">
        <v>4.5</v>
      </c>
      <c r="N5" s="88">
        <v>100</v>
      </c>
      <c r="O5" s="114">
        <f>M5/N5</f>
        <v>4.4999999999999998E-2</v>
      </c>
      <c r="P5" s="99">
        <v>0.5</v>
      </c>
      <c r="Q5" s="89">
        <v>0.02</v>
      </c>
      <c r="R5" s="90">
        <v>0.02</v>
      </c>
      <c r="S5" s="91">
        <v>0.03</v>
      </c>
      <c r="T5" s="103">
        <f>AVERAGE(P5,Q5,R5,S5)</f>
        <v>0.14250000000000002</v>
      </c>
      <c r="U5" s="104">
        <f>1-(O5/T5)</f>
        <v>0.6842105263157896</v>
      </c>
    </row>
    <row r="6" spans="1:21" x14ac:dyDescent="0.25">
      <c r="A6" s="65" t="s">
        <v>3</v>
      </c>
      <c r="B6" s="72">
        <v>3</v>
      </c>
      <c r="C6" s="51">
        <v>100</v>
      </c>
      <c r="D6" s="69">
        <f t="shared" ref="D6:D12" si="0">B6/C6</f>
        <v>0.03</v>
      </c>
      <c r="E6" s="6">
        <v>0.34</v>
      </c>
      <c r="F6" s="2">
        <v>0.25</v>
      </c>
      <c r="G6" s="27">
        <v>0.32</v>
      </c>
      <c r="H6" s="63">
        <v>0.26</v>
      </c>
      <c r="I6" s="9">
        <f>AVERAGE(E6,F6,G6,H6)</f>
        <v>0.29250000000000004</v>
      </c>
      <c r="J6" s="46">
        <f>1-(D6/I6)</f>
        <v>0.89743589743589747</v>
      </c>
      <c r="L6" s="92" t="s">
        <v>3</v>
      </c>
      <c r="M6" s="93">
        <v>7.5</v>
      </c>
      <c r="N6" s="89">
        <v>200</v>
      </c>
      <c r="O6" s="113">
        <f t="shared" ref="O6:O7" si="1">M6/N6</f>
        <v>3.7499999999999999E-2</v>
      </c>
      <c r="P6" s="99">
        <v>0.5</v>
      </c>
      <c r="Q6" s="89">
        <v>0.02</v>
      </c>
      <c r="R6" s="90">
        <v>0.02</v>
      </c>
      <c r="S6" s="91">
        <v>0.03</v>
      </c>
      <c r="T6" s="103">
        <f>AVERAGE(P6,Q6,R6,S6)</f>
        <v>0.14250000000000002</v>
      </c>
      <c r="U6" s="104">
        <f>1-(O6/T6)</f>
        <v>0.73684210526315796</v>
      </c>
    </row>
    <row r="7" spans="1:21" ht="16.5" thickBot="1" x14ac:dyDescent="0.3">
      <c r="A7" s="65" t="s">
        <v>58</v>
      </c>
      <c r="B7" s="72">
        <v>35</v>
      </c>
      <c r="C7" s="51">
        <v>100</v>
      </c>
      <c r="D7" s="69">
        <f t="shared" si="0"/>
        <v>0.35</v>
      </c>
      <c r="E7" s="59">
        <v>2.9950000000000001</v>
      </c>
      <c r="F7" s="58">
        <v>2.6</v>
      </c>
      <c r="G7" s="61" t="s">
        <v>7</v>
      </c>
      <c r="H7" s="62">
        <v>4.99</v>
      </c>
      <c r="I7" s="9">
        <f>AVERAGE(E7,F7,G7,H7)</f>
        <v>3.5283333333333338</v>
      </c>
      <c r="J7" s="46">
        <f>1-(D7/I7)</f>
        <v>0.90080302314596128</v>
      </c>
      <c r="L7" s="94" t="s">
        <v>58</v>
      </c>
      <c r="M7" s="95">
        <v>3.55</v>
      </c>
      <c r="N7" s="96">
        <v>300</v>
      </c>
      <c r="O7" s="115">
        <f t="shared" si="1"/>
        <v>1.1833333333333333E-2</v>
      </c>
      <c r="P7" s="100">
        <v>0.5</v>
      </c>
      <c r="Q7" s="96">
        <v>0.02</v>
      </c>
      <c r="R7" s="97">
        <v>0.02</v>
      </c>
      <c r="S7" s="98">
        <v>0.03</v>
      </c>
      <c r="T7" s="105">
        <f>AVERAGE(P7,Q7,R7,S7)</f>
        <v>0.14250000000000002</v>
      </c>
      <c r="U7" s="106">
        <f>1-(O7/T7)</f>
        <v>0.91695906432748542</v>
      </c>
    </row>
    <row r="8" spans="1:21" x14ac:dyDescent="0.25">
      <c r="A8" s="65" t="s">
        <v>54</v>
      </c>
      <c r="B8" s="72">
        <v>40</v>
      </c>
      <c r="C8" s="75">
        <v>100</v>
      </c>
      <c r="D8" s="69">
        <f t="shared" si="0"/>
        <v>0.4</v>
      </c>
      <c r="E8" s="60" t="s">
        <v>7</v>
      </c>
      <c r="F8" s="58">
        <v>5.89</v>
      </c>
      <c r="G8" s="61" t="s">
        <v>7</v>
      </c>
      <c r="H8" s="62" t="s">
        <v>7</v>
      </c>
      <c r="I8" s="9">
        <f t="shared" ref="I8:I10" si="2">AVERAGE(E8,F8,G8,H8)</f>
        <v>5.89</v>
      </c>
      <c r="J8" s="46">
        <f>1-(D8/I8)</f>
        <v>0.93208828522920206</v>
      </c>
      <c r="T8" s="14"/>
      <c r="U8" s="14"/>
    </row>
    <row r="9" spans="1:21" x14ac:dyDescent="0.25">
      <c r="A9" s="65" t="s">
        <v>55</v>
      </c>
      <c r="B9" s="72">
        <v>3</v>
      </c>
      <c r="C9" s="51">
        <v>100</v>
      </c>
      <c r="D9" s="69">
        <f t="shared" si="0"/>
        <v>0.03</v>
      </c>
      <c r="E9" s="57">
        <v>8.8999999999999996E-2</v>
      </c>
      <c r="F9" s="58">
        <v>6.9000000000000006E-2</v>
      </c>
      <c r="G9" s="61" t="s">
        <v>7</v>
      </c>
      <c r="H9" s="62" t="s">
        <v>7</v>
      </c>
      <c r="I9" s="9">
        <f t="shared" si="2"/>
        <v>7.9000000000000001E-2</v>
      </c>
      <c r="J9" s="46">
        <f t="shared" ref="J9:J11" si="3">1-(D9/I9)</f>
        <v>0.620253164556962</v>
      </c>
    </row>
    <row r="10" spans="1:21" x14ac:dyDescent="0.25">
      <c r="A10" s="65" t="s">
        <v>56</v>
      </c>
      <c r="B10" s="72">
        <v>40</v>
      </c>
      <c r="C10" s="51">
        <v>100</v>
      </c>
      <c r="D10" s="69">
        <f t="shared" si="0"/>
        <v>0.4</v>
      </c>
      <c r="E10" s="57">
        <v>3.99</v>
      </c>
      <c r="F10" s="58">
        <v>2.2799999999999998</v>
      </c>
      <c r="G10" s="61" t="s">
        <v>7</v>
      </c>
      <c r="H10" s="62">
        <v>0.5</v>
      </c>
      <c r="I10" s="9">
        <f t="shared" si="2"/>
        <v>2.2566666666666664</v>
      </c>
      <c r="J10" s="46">
        <f t="shared" si="3"/>
        <v>0.82274741506646976</v>
      </c>
    </row>
    <row r="11" spans="1:21" x14ac:dyDescent="0.25">
      <c r="A11" s="65" t="s">
        <v>57</v>
      </c>
      <c r="B11" s="72">
        <v>3</v>
      </c>
      <c r="C11" s="51">
        <v>100</v>
      </c>
      <c r="D11" s="69">
        <f t="shared" si="0"/>
        <v>0.03</v>
      </c>
      <c r="E11" s="57">
        <v>0.3</v>
      </c>
      <c r="F11" s="58">
        <v>0.52</v>
      </c>
      <c r="G11" s="58">
        <v>0.26600000000000001</v>
      </c>
      <c r="H11" s="62">
        <v>0.19900000000000001</v>
      </c>
      <c r="I11" s="9">
        <f>AVERAGE(E11,F11,G11,H11)</f>
        <v>0.32125000000000004</v>
      </c>
      <c r="J11" s="46">
        <f t="shared" si="3"/>
        <v>0.9066147859922179</v>
      </c>
    </row>
    <row r="12" spans="1:21" ht="16.5" thickBot="1" x14ac:dyDescent="0.3">
      <c r="A12" s="66" t="s">
        <v>4</v>
      </c>
      <c r="B12" s="73">
        <v>4</v>
      </c>
      <c r="C12" s="52">
        <v>100</v>
      </c>
      <c r="D12" s="74">
        <f t="shared" si="0"/>
        <v>0.04</v>
      </c>
      <c r="E12" s="10">
        <v>0.2</v>
      </c>
      <c r="F12" s="5">
        <v>0.22</v>
      </c>
      <c r="G12" s="12" t="s">
        <v>7</v>
      </c>
      <c r="H12" s="64">
        <v>0.2</v>
      </c>
      <c r="I12" s="11">
        <f>AVERAGE(E12,F12,H12)</f>
        <v>0.20666666666666669</v>
      </c>
      <c r="J12" s="47">
        <f>1-(D12/I12)</f>
        <v>0.80645161290322587</v>
      </c>
    </row>
    <row r="13" spans="1:21" ht="19.5" thickBot="1" x14ac:dyDescent="0.35">
      <c r="F13" s="32"/>
      <c r="H13" s="14"/>
      <c r="I13" s="14"/>
      <c r="J13" s="14"/>
    </row>
    <row r="14" spans="1:21" ht="19.5" thickBot="1" x14ac:dyDescent="0.35">
      <c r="A14" s="152" t="s">
        <v>50</v>
      </c>
      <c r="B14" s="180" t="s">
        <v>37</v>
      </c>
      <c r="C14" s="181"/>
      <c r="D14" s="181"/>
      <c r="E14" s="181"/>
      <c r="F14" s="182"/>
      <c r="H14" s="14"/>
      <c r="I14" s="14"/>
      <c r="J14" s="14"/>
    </row>
    <row r="15" spans="1:21" ht="63.75" thickBot="1" x14ac:dyDescent="0.3">
      <c r="A15" s="153" t="s">
        <v>8</v>
      </c>
      <c r="B15" s="84" t="s">
        <v>75</v>
      </c>
      <c r="C15" s="84" t="s">
        <v>76</v>
      </c>
      <c r="D15" s="84" t="s">
        <v>77</v>
      </c>
      <c r="E15" s="84" t="s">
        <v>67</v>
      </c>
      <c r="F15" s="85" t="s">
        <v>38</v>
      </c>
      <c r="G15" s="45"/>
      <c r="H15" s="14"/>
      <c r="I15" s="14"/>
    </row>
    <row r="16" spans="1:21" x14ac:dyDescent="0.25">
      <c r="A16" s="154" t="s">
        <v>11</v>
      </c>
      <c r="B16" s="155"/>
      <c r="C16" s="26"/>
      <c r="D16" s="21"/>
      <c r="E16" s="21"/>
      <c r="F16" s="22"/>
      <c r="G16" s="14"/>
      <c r="H16" s="14"/>
      <c r="I16" s="14"/>
    </row>
    <row r="17" spans="1:8" x14ac:dyDescent="0.25">
      <c r="A17" s="137" t="s">
        <v>21</v>
      </c>
      <c r="B17" s="33">
        <f>'Tables 2, 3, &amp; 4'!F33</f>
        <v>0.19527540836994461</v>
      </c>
      <c r="C17" s="89">
        <v>96</v>
      </c>
      <c r="D17" s="35">
        <f>ROUND(B17*C17,0)</f>
        <v>19</v>
      </c>
      <c r="E17" s="44">
        <f>AVERAGE(U5:U7)</f>
        <v>0.77933723196881088</v>
      </c>
      <c r="F17" s="38">
        <f>ROUND(D17*(1-E17),0)</f>
        <v>4</v>
      </c>
      <c r="G17" s="14"/>
      <c r="H17" s="14"/>
    </row>
    <row r="18" spans="1:8" x14ac:dyDescent="0.25">
      <c r="A18" s="137" t="s">
        <v>15</v>
      </c>
      <c r="B18" s="33">
        <f>B17</f>
        <v>0.19527540836994461</v>
      </c>
      <c r="C18" s="89">
        <v>96</v>
      </c>
      <c r="D18" s="35">
        <f t="shared" ref="D18:D20" si="4">ROUND(B18*C18,0)</f>
        <v>19</v>
      </c>
      <c r="E18" s="44">
        <f>AVERAGE(U5:U7)</f>
        <v>0.77933723196881088</v>
      </c>
      <c r="F18" s="38">
        <f t="shared" ref="F18:F28" si="5">ROUND(D18*(1-E18),0)</f>
        <v>4</v>
      </c>
    </row>
    <row r="19" spans="1:8" x14ac:dyDescent="0.25">
      <c r="A19" s="137" t="s">
        <v>16</v>
      </c>
      <c r="B19" s="33">
        <f t="shared" ref="B19:B28" si="6">B18</f>
        <v>0.19527540836994461</v>
      </c>
      <c r="C19" s="89">
        <v>96</v>
      </c>
      <c r="D19" s="35">
        <f t="shared" si="4"/>
        <v>19</v>
      </c>
      <c r="E19" s="44">
        <f>AVERAGE(U5:U7)</f>
        <v>0.77933723196881088</v>
      </c>
      <c r="F19" s="38">
        <f t="shared" si="5"/>
        <v>4</v>
      </c>
    </row>
    <row r="20" spans="1:8" x14ac:dyDescent="0.25">
      <c r="A20" s="137" t="s">
        <v>22</v>
      </c>
      <c r="B20" s="33">
        <f t="shared" si="6"/>
        <v>0.19527540836994461</v>
      </c>
      <c r="C20" s="89">
        <v>96</v>
      </c>
      <c r="D20" s="35">
        <f t="shared" si="4"/>
        <v>19</v>
      </c>
      <c r="E20" s="44">
        <f>AVERAGE(U5:U7)</f>
        <v>0.77933723196881088</v>
      </c>
      <c r="F20" s="38">
        <f t="shared" si="5"/>
        <v>4</v>
      </c>
    </row>
    <row r="21" spans="1:8" x14ac:dyDescent="0.25">
      <c r="A21" s="156" t="s">
        <v>12</v>
      </c>
      <c r="B21" s="33"/>
      <c r="C21" s="2"/>
      <c r="D21" s="43"/>
      <c r="E21" s="44"/>
      <c r="F21" s="38"/>
    </row>
    <row r="22" spans="1:8" x14ac:dyDescent="0.25">
      <c r="A22" s="137" t="s">
        <v>10</v>
      </c>
      <c r="B22" s="33">
        <f>B20</f>
        <v>0.19527540836994461</v>
      </c>
      <c r="C22" s="89">
        <v>144</v>
      </c>
      <c r="D22" s="35">
        <f>ROUND(B22*C22,0)</f>
        <v>28</v>
      </c>
      <c r="E22" s="44">
        <f>AVERAGE(U5:U7)</f>
        <v>0.77933723196881088</v>
      </c>
      <c r="F22" s="38">
        <f t="shared" si="5"/>
        <v>6</v>
      </c>
    </row>
    <row r="23" spans="1:8" x14ac:dyDescent="0.25">
      <c r="A23" s="137" t="s">
        <v>17</v>
      </c>
      <c r="B23" s="33">
        <f t="shared" si="6"/>
        <v>0.19527540836994461</v>
      </c>
      <c r="C23" s="89">
        <v>144</v>
      </c>
      <c r="D23" s="35">
        <f t="shared" ref="D23:D25" si="7">ROUND(B23*C23,0)</f>
        <v>28</v>
      </c>
      <c r="E23" s="44">
        <f>AVERAGE(U5:U7)</f>
        <v>0.77933723196881088</v>
      </c>
      <c r="F23" s="38">
        <f t="shared" si="5"/>
        <v>6</v>
      </c>
    </row>
    <row r="24" spans="1:8" x14ac:dyDescent="0.25">
      <c r="A24" s="137" t="s">
        <v>18</v>
      </c>
      <c r="B24" s="33">
        <f t="shared" si="6"/>
        <v>0.19527540836994461</v>
      </c>
      <c r="C24" s="89">
        <v>144</v>
      </c>
      <c r="D24" s="35">
        <f t="shared" si="7"/>
        <v>28</v>
      </c>
      <c r="E24" s="44">
        <f>AVERAGE(U5:U7)</f>
        <v>0.77933723196881088</v>
      </c>
      <c r="F24" s="38">
        <f t="shared" si="5"/>
        <v>6</v>
      </c>
    </row>
    <row r="25" spans="1:8" x14ac:dyDescent="0.25">
      <c r="A25" s="137" t="s">
        <v>13</v>
      </c>
      <c r="B25" s="33">
        <f t="shared" si="6"/>
        <v>0.19527540836994461</v>
      </c>
      <c r="C25" s="89">
        <v>144</v>
      </c>
      <c r="D25" s="35">
        <f t="shared" si="7"/>
        <v>28</v>
      </c>
      <c r="E25" s="44">
        <f>AVERAGE(U5:U7)</f>
        <v>0.77933723196881088</v>
      </c>
      <c r="F25" s="38">
        <f t="shared" si="5"/>
        <v>6</v>
      </c>
    </row>
    <row r="26" spans="1:8" x14ac:dyDescent="0.25">
      <c r="A26" s="157" t="s">
        <v>14</v>
      </c>
      <c r="B26" s="33"/>
      <c r="C26" s="2"/>
      <c r="D26" s="35"/>
      <c r="E26" s="44"/>
      <c r="F26" s="38"/>
    </row>
    <row r="27" spans="1:8" x14ac:dyDescent="0.25">
      <c r="A27" s="137" t="s">
        <v>20</v>
      </c>
      <c r="B27" s="33">
        <f>B25</f>
        <v>0.19527540836994461</v>
      </c>
      <c r="C27" s="121">
        <v>144</v>
      </c>
      <c r="D27" s="35">
        <f>ROUND(B27*C27,0)</f>
        <v>28</v>
      </c>
      <c r="E27" s="44">
        <f>AVERAGE(U5:U7)</f>
        <v>0.77933723196881088</v>
      </c>
      <c r="F27" s="38">
        <f t="shared" si="5"/>
        <v>6</v>
      </c>
    </row>
    <row r="28" spans="1:8" x14ac:dyDescent="0.25">
      <c r="A28" s="137" t="s">
        <v>19</v>
      </c>
      <c r="B28" s="158">
        <f t="shared" si="6"/>
        <v>0.19527540836994461</v>
      </c>
      <c r="C28" s="159">
        <v>144</v>
      </c>
      <c r="D28" s="35">
        <f t="shared" ref="D28" si="8">ROUND(0.2*144,0)</f>
        <v>29</v>
      </c>
      <c r="E28" s="44">
        <f>AVERAGE(U5:U7)</f>
        <v>0.77933723196881088</v>
      </c>
      <c r="F28" s="38">
        <f t="shared" si="5"/>
        <v>6</v>
      </c>
    </row>
    <row r="29" spans="1:8" s="31" customFormat="1" ht="16.5" thickBot="1" x14ac:dyDescent="0.3">
      <c r="A29" s="160" t="s">
        <v>51</v>
      </c>
      <c r="B29" s="161"/>
      <c r="C29" s="161"/>
      <c r="D29" s="68"/>
      <c r="E29" s="68"/>
      <c r="F29" s="162">
        <f>AVERAGE(F17:F28)</f>
        <v>5.2</v>
      </c>
    </row>
    <row r="30" spans="1:8" x14ac:dyDescent="0.25">
      <c r="A30" s="183" t="s">
        <v>39</v>
      </c>
      <c r="B30" s="184"/>
      <c r="C30" s="184"/>
      <c r="D30" s="184"/>
      <c r="E30" s="184"/>
      <c r="F30" s="185"/>
    </row>
    <row r="31" spans="1:8" x14ac:dyDescent="0.25">
      <c r="A31" s="186" t="s">
        <v>11</v>
      </c>
      <c r="B31" s="187"/>
      <c r="C31" s="187"/>
      <c r="D31" s="188"/>
      <c r="E31" s="188"/>
      <c r="F31" s="189"/>
    </row>
    <row r="32" spans="1:8" x14ac:dyDescent="0.25">
      <c r="A32" s="190" t="s">
        <v>27</v>
      </c>
      <c r="B32" s="191"/>
      <c r="C32" s="191"/>
      <c r="D32" s="35">
        <f>ROUND('Tables 2, 3, &amp; 4'!F38,0)</f>
        <v>98</v>
      </c>
      <c r="E32" s="164">
        <f>AVERAGE(U5:U7)</f>
        <v>0.77933723196881088</v>
      </c>
      <c r="F32" s="165">
        <f>ROUND(D32*(1-E32),0)</f>
        <v>22</v>
      </c>
    </row>
    <row r="33" spans="1:6" x14ac:dyDescent="0.25">
      <c r="A33" s="203" t="s">
        <v>28</v>
      </c>
      <c r="B33" s="204"/>
      <c r="C33" s="204"/>
      <c r="D33" s="35">
        <f>ROUND('Tables 2, 3, &amp; 4'!F39,)</f>
        <v>165</v>
      </c>
      <c r="E33" s="44">
        <f>AVERAGE(U5:U7)</f>
        <v>0.77933723196881088</v>
      </c>
      <c r="F33" s="38">
        <f>ROUND(D33*(1-E33),0)</f>
        <v>36</v>
      </c>
    </row>
    <row r="34" spans="1:6" x14ac:dyDescent="0.25">
      <c r="A34" s="205" t="s">
        <v>12</v>
      </c>
      <c r="B34" s="206"/>
      <c r="C34" s="206"/>
      <c r="D34" s="188"/>
      <c r="E34" s="188"/>
      <c r="F34" s="189"/>
    </row>
    <row r="35" spans="1:6" x14ac:dyDescent="0.25">
      <c r="A35" s="207" t="s">
        <v>34</v>
      </c>
      <c r="B35" s="208"/>
      <c r="C35" s="209"/>
      <c r="D35" s="163">
        <f>ROUND('Tables 2, 3, &amp; 4'!F41,)</f>
        <v>175</v>
      </c>
      <c r="E35" s="164">
        <f>AVERAGE(U5:U7)</f>
        <v>0.77933723196881088</v>
      </c>
      <c r="F35" s="165">
        <f t="shared" ref="F35:F40" si="9">ROUND(D35*(1-E35),0)</f>
        <v>39</v>
      </c>
    </row>
    <row r="36" spans="1:6" x14ac:dyDescent="0.25">
      <c r="A36" s="210" t="s">
        <v>31</v>
      </c>
      <c r="B36" s="211"/>
      <c r="C36" s="212"/>
      <c r="D36" s="35">
        <f>ROUND('Tables 2, 3, &amp; 4'!F42,)</f>
        <v>98</v>
      </c>
      <c r="E36" s="44">
        <f>AVERAGE(U5:U7)</f>
        <v>0.77933723196881088</v>
      </c>
      <c r="F36" s="38">
        <f t="shared" si="9"/>
        <v>22</v>
      </c>
    </row>
    <row r="37" spans="1:6" x14ac:dyDescent="0.25">
      <c r="A37" s="210" t="s">
        <v>36</v>
      </c>
      <c r="B37" s="211"/>
      <c r="C37" s="212"/>
      <c r="D37" s="35">
        <f>ROUND('Tables 2, 3, &amp; 4'!F43,)</f>
        <v>98</v>
      </c>
      <c r="E37" s="44">
        <f>AVERAGE(U5:U7)</f>
        <v>0.77933723196881088</v>
      </c>
      <c r="F37" s="38">
        <f t="shared" si="9"/>
        <v>22</v>
      </c>
    </row>
    <row r="38" spans="1:6" x14ac:dyDescent="0.25">
      <c r="A38" s="210" t="s">
        <v>35</v>
      </c>
      <c r="B38" s="211"/>
      <c r="C38" s="212"/>
      <c r="D38" s="35">
        <f>ROUND('Tables 2, 3, &amp; 4'!F44,)</f>
        <v>98</v>
      </c>
      <c r="E38" s="44">
        <f>AVERAGE(U5:U7)</f>
        <v>0.77933723196881088</v>
      </c>
      <c r="F38" s="38">
        <f t="shared" si="9"/>
        <v>22</v>
      </c>
    </row>
    <row r="39" spans="1:6" x14ac:dyDescent="0.25">
      <c r="A39" s="210" t="s">
        <v>33</v>
      </c>
      <c r="B39" s="211"/>
      <c r="C39" s="212"/>
      <c r="D39" s="35">
        <f>ROUND('Tables 2, 3, &amp; 4'!F45,)</f>
        <v>103</v>
      </c>
      <c r="E39" s="44">
        <f>AVERAGE(U5:U7)</f>
        <v>0.77933723196881088</v>
      </c>
      <c r="F39" s="38">
        <f t="shared" si="9"/>
        <v>23</v>
      </c>
    </row>
    <row r="40" spans="1:6" ht="16.5" thickBot="1" x14ac:dyDescent="0.3">
      <c r="A40" s="210" t="s">
        <v>32</v>
      </c>
      <c r="B40" s="211"/>
      <c r="C40" s="212"/>
      <c r="D40" s="166">
        <f>ROUND('Tables 2, 3, &amp; 4'!F46,)</f>
        <v>175</v>
      </c>
      <c r="E40" s="167">
        <f>AVERAGE(U5:U7)</f>
        <v>0.77933723196881088</v>
      </c>
      <c r="F40" s="168">
        <f t="shared" si="9"/>
        <v>39</v>
      </c>
    </row>
    <row r="41" spans="1:6" x14ac:dyDescent="0.25">
      <c r="A41" s="217" t="s">
        <v>43</v>
      </c>
      <c r="B41" s="218"/>
      <c r="C41" s="218"/>
      <c r="D41" s="218"/>
      <c r="E41" s="218"/>
      <c r="F41" s="39">
        <f>AVERAGE(F32,F36,F37,F38)</f>
        <v>22</v>
      </c>
    </row>
    <row r="42" spans="1:6" x14ac:dyDescent="0.25">
      <c r="A42" s="213" t="s">
        <v>44</v>
      </c>
      <c r="B42" s="214"/>
      <c r="C42" s="214"/>
      <c r="D42" s="214"/>
      <c r="E42" s="214"/>
      <c r="F42" s="40">
        <v>38</v>
      </c>
    </row>
    <row r="43" spans="1:6" ht="16.5" thickBot="1" x14ac:dyDescent="0.3">
      <c r="A43" s="215" t="s">
        <v>45</v>
      </c>
      <c r="B43" s="216"/>
      <c r="C43" s="216"/>
      <c r="D43" s="216"/>
      <c r="E43" s="216"/>
      <c r="F43" s="41">
        <f>AVERAGE(F39)</f>
        <v>23</v>
      </c>
    </row>
    <row r="45" spans="1:6" s="82" customFormat="1" ht="12" x14ac:dyDescent="0.2"/>
    <row r="46" spans="1:6" s="83" customFormat="1" ht="12" x14ac:dyDescent="0.2">
      <c r="A46" s="82"/>
      <c r="B46" s="82"/>
    </row>
  </sheetData>
  <mergeCells count="24">
    <mergeCell ref="A42:E42"/>
    <mergeCell ref="A43:E43"/>
    <mergeCell ref="A38:C38"/>
    <mergeCell ref="A40:C40"/>
    <mergeCell ref="A39:C39"/>
    <mergeCell ref="A41:E41"/>
    <mergeCell ref="A33:C33"/>
    <mergeCell ref="A34:F34"/>
    <mergeCell ref="A35:C35"/>
    <mergeCell ref="A36:C36"/>
    <mergeCell ref="A37:C37"/>
    <mergeCell ref="M2:U2"/>
    <mergeCell ref="M3:O3"/>
    <mergeCell ref="P3:S3"/>
    <mergeCell ref="T3:U3"/>
    <mergeCell ref="I3:J3"/>
    <mergeCell ref="B2:J2"/>
    <mergeCell ref="E3:H3"/>
    <mergeCell ref="B3:D3"/>
    <mergeCell ref="A1:J1"/>
    <mergeCell ref="B14:F14"/>
    <mergeCell ref="A30:F30"/>
    <mergeCell ref="A31:F31"/>
    <mergeCell ref="A32:C32"/>
  </mergeCells>
  <phoneticPr fontId="3" type="noConversion"/>
  <pageMargins left="0.75" right="0.75" top="1" bottom="1" header="0.5" footer="0.5"/>
  <pageSetup scale="58" orientation="portrait" horizontalDpi="4294967292" verticalDpi="4294967292"/>
  <headerFooter>
    <oddHeader>&amp;F</oddHeader>
  </headerFooter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6"/>
  <sheetViews>
    <sheetView showRuler="0" zoomScale="75" zoomScaleNormal="75" zoomScalePageLayoutView="75" workbookViewId="0">
      <selection activeCell="A6" sqref="A6"/>
    </sheetView>
  </sheetViews>
  <sheetFormatPr defaultColWidth="11" defaultRowHeight="15.75" x14ac:dyDescent="0.25"/>
  <cols>
    <col min="1" max="1" width="32.625" customWidth="1"/>
    <col min="2" max="2" width="13.625" customWidth="1"/>
    <col min="3" max="3" width="14.125" customWidth="1"/>
    <col min="4" max="4" width="12.875" customWidth="1"/>
    <col min="5" max="5" width="15.625" customWidth="1"/>
    <col min="6" max="6" width="13.375" customWidth="1"/>
    <col min="7" max="7" width="6.875" bestFit="1" customWidth="1"/>
    <col min="8" max="8" width="8.125" bestFit="1" customWidth="1"/>
    <col min="9" max="9" width="6.375" bestFit="1" customWidth="1"/>
    <col min="10" max="10" width="9.125" bestFit="1" customWidth="1"/>
    <col min="11" max="11" width="6.125" bestFit="1" customWidth="1"/>
    <col min="12" max="12" width="7" bestFit="1" customWidth="1"/>
    <col min="13" max="13" width="6.125" bestFit="1" customWidth="1"/>
    <col min="14" max="14" width="6.5" bestFit="1" customWidth="1"/>
    <col min="15" max="15" width="6.125" bestFit="1" customWidth="1"/>
    <col min="16" max="16" width="6.625" bestFit="1" customWidth="1"/>
  </cols>
  <sheetData>
    <row r="1" spans="1:10" ht="19.5" thickBot="1" x14ac:dyDescent="0.35">
      <c r="A1" s="48" t="s">
        <v>47</v>
      </c>
      <c r="B1" s="219" t="s">
        <v>53</v>
      </c>
      <c r="C1" s="220"/>
      <c r="D1" s="220"/>
      <c r="E1" s="220"/>
      <c r="F1" s="220"/>
      <c r="G1" s="220"/>
      <c r="H1" s="220"/>
      <c r="I1" s="220"/>
      <c r="J1" s="221"/>
    </row>
    <row r="2" spans="1:10" ht="45.95" customHeight="1" thickBot="1" x14ac:dyDescent="0.3">
      <c r="A2" s="24" t="s">
        <v>8</v>
      </c>
      <c r="B2" s="225" t="s">
        <v>62</v>
      </c>
      <c r="C2" s="226"/>
      <c r="D2" s="227" t="s">
        <v>63</v>
      </c>
      <c r="E2" s="226"/>
      <c r="F2" s="227" t="s">
        <v>64</v>
      </c>
      <c r="G2" s="228"/>
      <c r="H2" s="225" t="s">
        <v>65</v>
      </c>
      <c r="I2" s="228"/>
      <c r="J2" s="81" t="s">
        <v>69</v>
      </c>
    </row>
    <row r="3" spans="1:10" x14ac:dyDescent="0.25">
      <c r="A3" s="20" t="s">
        <v>11</v>
      </c>
      <c r="B3" s="133" t="s">
        <v>72</v>
      </c>
      <c r="C3" s="134" t="s">
        <v>74</v>
      </c>
      <c r="D3" s="133" t="s">
        <v>72</v>
      </c>
      <c r="E3" s="134" t="s">
        <v>73</v>
      </c>
      <c r="F3" s="132" t="s">
        <v>59</v>
      </c>
      <c r="G3" s="135" t="s">
        <v>74</v>
      </c>
      <c r="H3" s="133" t="s">
        <v>59</v>
      </c>
      <c r="I3" s="136" t="s">
        <v>74</v>
      </c>
      <c r="J3" s="23"/>
    </row>
    <row r="4" spans="1:10" x14ac:dyDescent="0.25">
      <c r="A4" s="141" t="s">
        <v>21</v>
      </c>
      <c r="B4" s="142">
        <v>29.99</v>
      </c>
      <c r="C4" s="91">
        <v>454</v>
      </c>
      <c r="D4" s="116">
        <v>20.45</v>
      </c>
      <c r="E4" s="91">
        <v>454</v>
      </c>
      <c r="F4" s="116">
        <v>29.99</v>
      </c>
      <c r="G4" s="143">
        <v>454</v>
      </c>
      <c r="H4" s="116">
        <v>27.49</v>
      </c>
      <c r="I4" s="91">
        <v>454</v>
      </c>
      <c r="J4" s="144">
        <v>8.6999999999999993</v>
      </c>
    </row>
    <row r="5" spans="1:10" x14ac:dyDescent="0.25">
      <c r="A5" s="141" t="s">
        <v>15</v>
      </c>
      <c r="B5" s="142">
        <v>16.190000000000001</v>
      </c>
      <c r="C5" s="91">
        <v>352</v>
      </c>
      <c r="D5" s="116">
        <v>20.99</v>
      </c>
      <c r="E5" s="91">
        <v>658</v>
      </c>
      <c r="F5" s="116">
        <v>24.99</v>
      </c>
      <c r="G5" s="143">
        <v>658</v>
      </c>
      <c r="H5" s="116">
        <v>23.99</v>
      </c>
      <c r="I5" s="91">
        <v>658</v>
      </c>
      <c r="J5" s="144">
        <v>8.6999999999999993</v>
      </c>
    </row>
    <row r="6" spans="1:10" x14ac:dyDescent="0.25">
      <c r="A6" s="141" t="s">
        <v>16</v>
      </c>
      <c r="B6" s="142">
        <v>17.989999999999998</v>
      </c>
      <c r="C6" s="91">
        <v>371</v>
      </c>
      <c r="D6" s="116">
        <v>17.79</v>
      </c>
      <c r="E6" s="91">
        <v>371</v>
      </c>
      <c r="F6" s="116">
        <v>17.989999999999998</v>
      </c>
      <c r="G6" s="143">
        <v>371</v>
      </c>
      <c r="H6" s="116">
        <v>16.59</v>
      </c>
      <c r="I6" s="91">
        <v>371</v>
      </c>
      <c r="J6" s="144">
        <v>9.6</v>
      </c>
    </row>
    <row r="7" spans="1:10" x14ac:dyDescent="0.25">
      <c r="A7" s="141" t="s">
        <v>22</v>
      </c>
      <c r="B7" s="142">
        <v>17.989999999999998</v>
      </c>
      <c r="C7" s="91">
        <v>352</v>
      </c>
      <c r="D7" s="116">
        <v>19.98</v>
      </c>
      <c r="E7" s="91">
        <v>352</v>
      </c>
      <c r="F7" s="116">
        <v>24.99</v>
      </c>
      <c r="G7" s="143">
        <v>658</v>
      </c>
      <c r="H7" s="116">
        <v>24.49</v>
      </c>
      <c r="I7" s="91">
        <v>658</v>
      </c>
      <c r="J7" s="144">
        <v>8.8000000000000007</v>
      </c>
    </row>
    <row r="8" spans="1:10" s="14" customFormat="1" x14ac:dyDescent="0.25">
      <c r="A8" s="16" t="s">
        <v>12</v>
      </c>
      <c r="B8" s="131"/>
      <c r="C8" s="139"/>
      <c r="D8" s="138"/>
      <c r="E8" s="139"/>
      <c r="F8" s="138"/>
      <c r="G8" s="150"/>
      <c r="H8" s="138"/>
      <c r="I8" s="139"/>
      <c r="J8" s="19"/>
    </row>
    <row r="9" spans="1:10" x14ac:dyDescent="0.25">
      <c r="A9" s="141" t="s">
        <v>10</v>
      </c>
      <c r="B9" s="142">
        <v>16.989999999999998</v>
      </c>
      <c r="C9" s="91">
        <v>366</v>
      </c>
      <c r="D9" s="116">
        <v>16.989999999999998</v>
      </c>
      <c r="E9" s="91">
        <v>366</v>
      </c>
      <c r="F9" s="116">
        <v>24.99</v>
      </c>
      <c r="G9" s="143">
        <v>629</v>
      </c>
      <c r="H9" s="116">
        <v>16.59</v>
      </c>
      <c r="I9" s="91">
        <v>363</v>
      </c>
      <c r="J9" s="144">
        <v>8.9</v>
      </c>
    </row>
    <row r="10" spans="1:10" x14ac:dyDescent="0.25">
      <c r="A10" s="141" t="s">
        <v>17</v>
      </c>
      <c r="B10" s="142">
        <v>16.989999999999998</v>
      </c>
      <c r="C10" s="91">
        <v>363</v>
      </c>
      <c r="D10" s="116">
        <v>15.53</v>
      </c>
      <c r="E10" s="91">
        <v>363</v>
      </c>
      <c r="F10" s="116">
        <v>24.99</v>
      </c>
      <c r="G10" s="143">
        <v>629</v>
      </c>
      <c r="H10" s="116">
        <v>16.59</v>
      </c>
      <c r="I10" s="91">
        <v>363</v>
      </c>
      <c r="J10" s="144">
        <v>9.8000000000000007</v>
      </c>
    </row>
    <row r="11" spans="1:10" x14ac:dyDescent="0.25">
      <c r="A11" s="141" t="s">
        <v>18</v>
      </c>
      <c r="B11" s="142">
        <v>25.99</v>
      </c>
      <c r="C11" s="91">
        <v>629</v>
      </c>
      <c r="D11" s="116">
        <v>24.98</v>
      </c>
      <c r="E11" s="91">
        <v>663</v>
      </c>
      <c r="F11" s="116">
        <v>24.99</v>
      </c>
      <c r="G11" s="143">
        <v>629</v>
      </c>
      <c r="H11" s="116">
        <v>24.99</v>
      </c>
      <c r="I11" s="91">
        <v>629</v>
      </c>
      <c r="J11" s="144">
        <v>8.6999999999999993</v>
      </c>
    </row>
    <row r="12" spans="1:10" x14ac:dyDescent="0.25">
      <c r="A12" s="141" t="s">
        <v>13</v>
      </c>
      <c r="B12" s="142">
        <v>25.99</v>
      </c>
      <c r="C12" s="91">
        <v>629</v>
      </c>
      <c r="D12" s="116">
        <v>24.98</v>
      </c>
      <c r="E12" s="91">
        <v>629</v>
      </c>
      <c r="F12" s="116">
        <v>24.99</v>
      </c>
      <c r="G12" s="143">
        <v>629</v>
      </c>
      <c r="H12" s="116">
        <v>24.99</v>
      </c>
      <c r="I12" s="91">
        <v>629</v>
      </c>
      <c r="J12" s="144">
        <v>8.8000000000000007</v>
      </c>
    </row>
    <row r="13" spans="1:10" s="14" customFormat="1" x14ac:dyDescent="0.25">
      <c r="A13" s="17" t="s">
        <v>14</v>
      </c>
      <c r="B13" s="131"/>
      <c r="C13" s="139"/>
      <c r="D13" s="138"/>
      <c r="E13" s="139"/>
      <c r="F13" s="138"/>
      <c r="G13" s="150"/>
      <c r="H13" s="138"/>
      <c r="I13" s="139"/>
      <c r="J13" s="19"/>
    </row>
    <row r="14" spans="1:10" x14ac:dyDescent="0.25">
      <c r="A14" s="141" t="s">
        <v>20</v>
      </c>
      <c r="B14" s="142">
        <v>16.989999999999998</v>
      </c>
      <c r="C14" s="91">
        <v>340</v>
      </c>
      <c r="D14" s="116">
        <v>8.49</v>
      </c>
      <c r="E14" s="91">
        <v>340</v>
      </c>
      <c r="F14" s="116">
        <v>24.99</v>
      </c>
      <c r="G14" s="143">
        <v>658</v>
      </c>
      <c r="H14" s="116">
        <v>24.99</v>
      </c>
      <c r="I14" s="91">
        <v>658</v>
      </c>
      <c r="J14" s="144">
        <v>8.9</v>
      </c>
    </row>
    <row r="15" spans="1:10" ht="16.5" thickBot="1" x14ac:dyDescent="0.3">
      <c r="A15" s="145" t="s">
        <v>19</v>
      </c>
      <c r="B15" s="146">
        <v>27.99</v>
      </c>
      <c r="C15" s="98">
        <v>658</v>
      </c>
      <c r="D15" s="147">
        <v>24.99</v>
      </c>
      <c r="E15" s="98">
        <v>658</v>
      </c>
      <c r="F15" s="147">
        <v>24.99</v>
      </c>
      <c r="G15" s="148">
        <v>658</v>
      </c>
      <c r="H15" s="147">
        <v>24.99</v>
      </c>
      <c r="I15" s="98">
        <v>658</v>
      </c>
      <c r="J15" s="149">
        <v>8.6999999999999993</v>
      </c>
    </row>
    <row r="16" spans="1:10" ht="16.5" thickBot="1" x14ac:dyDescent="0.3">
      <c r="C16" s="140"/>
      <c r="D16" s="140"/>
      <c r="E16" s="140"/>
      <c r="F16" s="140"/>
      <c r="G16" s="140"/>
      <c r="H16" s="140"/>
      <c r="I16" s="140"/>
    </row>
    <row r="17" spans="1:6" ht="19.5" thickBot="1" x14ac:dyDescent="0.35">
      <c r="A17" s="42" t="s">
        <v>48</v>
      </c>
      <c r="B17" s="219" t="s">
        <v>52</v>
      </c>
      <c r="C17" s="220"/>
      <c r="D17" s="220"/>
      <c r="E17" s="220"/>
      <c r="F17" s="221"/>
    </row>
    <row r="18" spans="1:6" ht="19.5" thickBot="1" x14ac:dyDescent="0.35">
      <c r="A18" s="37" t="s">
        <v>41</v>
      </c>
      <c r="B18" s="222" t="s">
        <v>42</v>
      </c>
      <c r="C18" s="223"/>
      <c r="D18" s="223"/>
      <c r="E18" s="224"/>
      <c r="F18" s="49"/>
    </row>
    <row r="19" spans="1:6" ht="48" thickBot="1" x14ac:dyDescent="0.3">
      <c r="A19" s="36" t="s">
        <v>40</v>
      </c>
      <c r="B19" s="78" t="s">
        <v>62</v>
      </c>
      <c r="C19" s="79" t="s">
        <v>63</v>
      </c>
      <c r="D19" s="79" t="s">
        <v>64</v>
      </c>
      <c r="E19" s="80" t="s">
        <v>65</v>
      </c>
      <c r="F19" s="30" t="s">
        <v>23</v>
      </c>
    </row>
    <row r="20" spans="1:6" x14ac:dyDescent="0.25">
      <c r="A20" s="25" t="s">
        <v>11</v>
      </c>
      <c r="B20" s="7"/>
      <c r="C20" s="26"/>
      <c r="D20" s="26"/>
      <c r="E20" s="26"/>
      <c r="F20" s="8"/>
    </row>
    <row r="21" spans="1:6" x14ac:dyDescent="0.25">
      <c r="A21" s="15" t="str">
        <f>A4</f>
        <v xml:space="preserve">Similac Expert Care Alimentum </v>
      </c>
      <c r="B21" s="117">
        <f>((J4/2)/ C4)*B4</f>
        <v>0.28734911894273124</v>
      </c>
      <c r="C21" s="118">
        <f>((J4/2)/E4)*D4</f>
        <v>0.19594162995594713</v>
      </c>
      <c r="D21" s="118">
        <f>((J4/2)/G4)*F4</f>
        <v>0.28734911894273124</v>
      </c>
      <c r="E21" s="118">
        <f>((J4/2)/I4)*H4</f>
        <v>0.26339537444933919</v>
      </c>
      <c r="F21" s="13">
        <f>AVERAGE(B21:E21)</f>
        <v>0.25850881057268721</v>
      </c>
    </row>
    <row r="22" spans="1:6" x14ac:dyDescent="0.25">
      <c r="A22" s="15" t="str">
        <f t="shared" ref="A22:A24" si="0">A5</f>
        <v xml:space="preserve">Similac Advance </v>
      </c>
      <c r="B22" s="117">
        <f>((J5/2)/ C5)*B5</f>
        <v>0.20007528409090911</v>
      </c>
      <c r="C22" s="118">
        <f t="shared" ref="C22:C32" si="1">((J5/2)/E5)*D5</f>
        <v>0.13876367781155013</v>
      </c>
      <c r="D22" s="118">
        <f t="shared" ref="D22:D32" si="2">((J5/2)/G5)*F5</f>
        <v>0.16520744680851063</v>
      </c>
      <c r="E22" s="118">
        <f t="shared" ref="E22:E32" si="3">((J5/2)/I5)*H5</f>
        <v>0.15859650455927049</v>
      </c>
      <c r="F22" s="13">
        <f t="shared" ref="F22:F32" si="4">AVERAGE(B22:E22)</f>
        <v>0.16566072831756007</v>
      </c>
    </row>
    <row r="23" spans="1:6" x14ac:dyDescent="0.25">
      <c r="A23" s="15" t="str">
        <f t="shared" si="0"/>
        <v xml:space="preserve">Similac Expert Care Neosure </v>
      </c>
      <c r="B23" s="117">
        <f t="shared" ref="B23:B32" si="5">((J6/2)/ C6)*B6</f>
        <v>0.23275471698113206</v>
      </c>
      <c r="C23" s="118">
        <f t="shared" si="1"/>
        <v>0.23016711590296496</v>
      </c>
      <c r="D23" s="118">
        <f t="shared" si="2"/>
        <v>0.23275471698113206</v>
      </c>
      <c r="E23" s="118">
        <f t="shared" si="3"/>
        <v>0.21464150943396226</v>
      </c>
      <c r="F23" s="13">
        <f t="shared" si="4"/>
        <v>0.22757951482479782</v>
      </c>
    </row>
    <row r="24" spans="1:6" x14ac:dyDescent="0.25">
      <c r="A24" s="15" t="str">
        <f t="shared" si="0"/>
        <v xml:space="preserve">Similac Sensitive Soy Isomil </v>
      </c>
      <c r="B24" s="117">
        <f t="shared" si="5"/>
        <v>0.22487499999999999</v>
      </c>
      <c r="C24" s="118">
        <f t="shared" si="1"/>
        <v>0.24975000000000003</v>
      </c>
      <c r="D24" s="118">
        <f t="shared" si="2"/>
        <v>0.16710638297872341</v>
      </c>
      <c r="E24" s="118">
        <f t="shared" si="3"/>
        <v>0.16376291793313069</v>
      </c>
      <c r="F24" s="13">
        <f t="shared" si="4"/>
        <v>0.20137357522796354</v>
      </c>
    </row>
    <row r="25" spans="1:6" x14ac:dyDescent="0.25">
      <c r="A25" s="16" t="s">
        <v>12</v>
      </c>
      <c r="B25" s="117"/>
      <c r="C25" s="118"/>
      <c r="D25" s="118"/>
      <c r="E25" s="118"/>
      <c r="F25" s="13"/>
    </row>
    <row r="26" spans="1:6" x14ac:dyDescent="0.25">
      <c r="A26" s="15" t="str">
        <f>A9</f>
        <v xml:space="preserve">Prosobee Lipil </v>
      </c>
      <c r="B26" s="117">
        <f t="shared" si="5"/>
        <v>0.20657240437158469</v>
      </c>
      <c r="C26" s="118">
        <f t="shared" si="1"/>
        <v>0.20657240437158469</v>
      </c>
      <c r="D26" s="118">
        <f t="shared" si="2"/>
        <v>0.17679729729729729</v>
      </c>
      <c r="E26" s="118">
        <f t="shared" si="3"/>
        <v>0.20337603305785126</v>
      </c>
      <c r="F26" s="13">
        <f t="shared" si="4"/>
        <v>0.19832953477457949</v>
      </c>
    </row>
    <row r="27" spans="1:6" x14ac:dyDescent="0.25">
      <c r="A27" s="15" t="str">
        <f t="shared" ref="A27:A29" si="6">A10</f>
        <v>Emfamil Enfacare Lipil</v>
      </c>
      <c r="B27" s="117">
        <f t="shared" si="5"/>
        <v>0.22934159779614327</v>
      </c>
      <c r="C27" s="118">
        <f t="shared" si="1"/>
        <v>0.209633608815427</v>
      </c>
      <c r="D27" s="118">
        <f t="shared" si="2"/>
        <v>0.19467567567567567</v>
      </c>
      <c r="E27" s="118">
        <f t="shared" si="3"/>
        <v>0.22394214876033061</v>
      </c>
      <c r="F27" s="13">
        <f t="shared" si="4"/>
        <v>0.21439825776189414</v>
      </c>
    </row>
    <row r="28" spans="1:6" x14ac:dyDescent="0.25">
      <c r="A28" s="15" t="str">
        <f t="shared" si="6"/>
        <v xml:space="preserve">Enfamil Newborn </v>
      </c>
      <c r="B28" s="117">
        <f t="shared" si="5"/>
        <v>0.17974006359300476</v>
      </c>
      <c r="C28" s="118">
        <f t="shared" si="1"/>
        <v>0.16389592760180993</v>
      </c>
      <c r="D28" s="118">
        <f t="shared" si="2"/>
        <v>0.17282432432432432</v>
      </c>
      <c r="E28" s="118">
        <f t="shared" si="3"/>
        <v>0.17282432432432432</v>
      </c>
      <c r="F28" s="13">
        <f t="shared" si="4"/>
        <v>0.17232115996086583</v>
      </c>
    </row>
    <row r="29" spans="1:6" x14ac:dyDescent="0.25">
      <c r="A29" s="15" t="str">
        <f t="shared" si="6"/>
        <v>Enfamil Premium infant</v>
      </c>
      <c r="B29" s="117">
        <f t="shared" si="5"/>
        <v>0.18180604133545308</v>
      </c>
      <c r="C29" s="118">
        <f t="shared" si="1"/>
        <v>0.17474085850556439</v>
      </c>
      <c r="D29" s="118">
        <f t="shared" si="2"/>
        <v>0.17481081081081082</v>
      </c>
      <c r="E29" s="118">
        <f t="shared" si="3"/>
        <v>0.17481081081081082</v>
      </c>
      <c r="F29" s="13">
        <f t="shared" si="4"/>
        <v>0.1765421303656598</v>
      </c>
    </row>
    <row r="30" spans="1:6" x14ac:dyDescent="0.25">
      <c r="A30" s="17" t="s">
        <v>14</v>
      </c>
      <c r="B30" s="117"/>
      <c r="C30" s="118"/>
      <c r="D30" s="118"/>
      <c r="E30" s="118"/>
      <c r="F30" s="13"/>
    </row>
    <row r="31" spans="1:6" x14ac:dyDescent="0.25">
      <c r="A31" s="15" t="str">
        <f>A14</f>
        <v xml:space="preserve">Good Start Gentle </v>
      </c>
      <c r="B31" s="117">
        <f t="shared" si="5"/>
        <v>0.2223691176470588</v>
      </c>
      <c r="C31" s="118">
        <f t="shared" si="1"/>
        <v>0.11111911764705883</v>
      </c>
      <c r="D31" s="118">
        <f t="shared" si="2"/>
        <v>0.16900531914893618</v>
      </c>
      <c r="E31" s="118">
        <f t="shared" si="3"/>
        <v>0.16900531914893618</v>
      </c>
      <c r="F31" s="13">
        <f t="shared" si="4"/>
        <v>0.1678747183979975</v>
      </c>
    </row>
    <row r="32" spans="1:6" x14ac:dyDescent="0.25">
      <c r="A32" s="15" t="str">
        <f>A15</f>
        <v xml:space="preserve">Good Start Soothe </v>
      </c>
      <c r="B32" s="117">
        <f t="shared" si="5"/>
        <v>0.18504027355623098</v>
      </c>
      <c r="C32" s="118">
        <f t="shared" si="1"/>
        <v>0.16520744680851063</v>
      </c>
      <c r="D32" s="118">
        <f t="shared" si="2"/>
        <v>0.16520744680851063</v>
      </c>
      <c r="E32" s="118">
        <f t="shared" si="3"/>
        <v>0.16520744680851063</v>
      </c>
      <c r="F32" s="13">
        <f t="shared" si="4"/>
        <v>0.17016565349544072</v>
      </c>
    </row>
    <row r="33" spans="1:6" ht="16.5" thickBot="1" x14ac:dyDescent="0.3">
      <c r="A33" s="18"/>
      <c r="B33" s="4"/>
      <c r="C33" s="5"/>
      <c r="D33" s="5"/>
      <c r="E33" s="28" t="s">
        <v>24</v>
      </c>
      <c r="F33" s="29">
        <f>AVERAGE(F21:F32)</f>
        <v>0.19527540836994461</v>
      </c>
    </row>
    <row r="34" spans="1:6" ht="16.5" thickBot="1" x14ac:dyDescent="0.3"/>
    <row r="35" spans="1:6" ht="19.5" thickBot="1" x14ac:dyDescent="0.35">
      <c r="A35" s="50" t="s">
        <v>49</v>
      </c>
      <c r="B35" s="219" t="s">
        <v>25</v>
      </c>
      <c r="C35" s="220"/>
      <c r="D35" s="220"/>
      <c r="E35" s="220"/>
      <c r="F35" s="221"/>
    </row>
    <row r="36" spans="1:6" ht="47.25" x14ac:dyDescent="0.25">
      <c r="A36" s="53" t="s">
        <v>26</v>
      </c>
      <c r="B36" s="54" t="s">
        <v>29</v>
      </c>
      <c r="C36" s="55" t="s">
        <v>78</v>
      </c>
      <c r="D36" s="54" t="s">
        <v>30</v>
      </c>
      <c r="E36" s="119" t="s">
        <v>79</v>
      </c>
      <c r="F36" s="56" t="s">
        <v>80</v>
      </c>
    </row>
    <row r="37" spans="1:6" x14ac:dyDescent="0.25">
      <c r="A37" s="34" t="s">
        <v>11</v>
      </c>
      <c r="B37" s="2"/>
      <c r="C37" s="2"/>
      <c r="D37" s="2"/>
      <c r="E37" s="2"/>
      <c r="F37" s="3"/>
    </row>
    <row r="38" spans="1:6" x14ac:dyDescent="0.25">
      <c r="A38" s="128" t="s">
        <v>27</v>
      </c>
      <c r="B38" s="89">
        <v>48.99</v>
      </c>
      <c r="C38" s="89">
        <v>50</v>
      </c>
      <c r="D38" s="126">
        <f>B38/C38</f>
        <v>0.9798</v>
      </c>
      <c r="E38" s="121">
        <v>100</v>
      </c>
      <c r="F38" s="13">
        <f>ROUND(D38*E38,0)</f>
        <v>98</v>
      </c>
    </row>
    <row r="39" spans="1:6" x14ac:dyDescent="0.25">
      <c r="A39" s="128" t="s">
        <v>28</v>
      </c>
      <c r="B39" s="120">
        <v>79</v>
      </c>
      <c r="C39" s="90">
        <v>48</v>
      </c>
      <c r="D39" s="126">
        <f>B39/48</f>
        <v>1.6458333333333333</v>
      </c>
      <c r="E39" s="90">
        <v>100</v>
      </c>
      <c r="F39" s="13">
        <f t="shared" ref="F39:F46" si="7">ROUND(D39*E39,0)</f>
        <v>165</v>
      </c>
    </row>
    <row r="40" spans="1:6" x14ac:dyDescent="0.25">
      <c r="A40" s="34" t="s">
        <v>12</v>
      </c>
      <c r="B40" s="126"/>
      <c r="C40" s="127"/>
      <c r="D40" s="127"/>
      <c r="E40" s="127"/>
      <c r="F40" s="13"/>
    </row>
    <row r="41" spans="1:6" x14ac:dyDescent="0.25">
      <c r="A41" s="129" t="s">
        <v>34</v>
      </c>
      <c r="B41" s="120">
        <v>84</v>
      </c>
      <c r="C41" s="90">
        <v>48</v>
      </c>
      <c r="D41" s="126">
        <f t="shared" ref="D41:D46" si="8">B41/C41</f>
        <v>1.75</v>
      </c>
      <c r="E41" s="122">
        <v>100</v>
      </c>
      <c r="F41" s="13">
        <f t="shared" si="7"/>
        <v>175</v>
      </c>
    </row>
    <row r="42" spans="1:6" x14ac:dyDescent="0.25">
      <c r="A42" s="128" t="s">
        <v>31</v>
      </c>
      <c r="B42" s="120">
        <v>94</v>
      </c>
      <c r="C42" s="89">
        <v>96</v>
      </c>
      <c r="D42" s="126">
        <f t="shared" si="8"/>
        <v>0.97916666666666663</v>
      </c>
      <c r="E42" s="123">
        <v>100</v>
      </c>
      <c r="F42" s="13">
        <f t="shared" si="7"/>
        <v>98</v>
      </c>
    </row>
    <row r="43" spans="1:6" x14ac:dyDescent="0.25">
      <c r="A43" s="128" t="s">
        <v>36</v>
      </c>
      <c r="B43" s="120">
        <v>94</v>
      </c>
      <c r="C43" s="89">
        <v>96</v>
      </c>
      <c r="D43" s="126">
        <f t="shared" si="8"/>
        <v>0.97916666666666663</v>
      </c>
      <c r="E43" s="123">
        <v>100</v>
      </c>
      <c r="F43" s="13">
        <f t="shared" si="7"/>
        <v>98</v>
      </c>
    </row>
    <row r="44" spans="1:6" x14ac:dyDescent="0.25">
      <c r="A44" s="128" t="s">
        <v>35</v>
      </c>
      <c r="B44" s="120">
        <v>94</v>
      </c>
      <c r="C44" s="89">
        <v>96</v>
      </c>
      <c r="D44" s="126">
        <f t="shared" si="8"/>
        <v>0.97916666666666663</v>
      </c>
      <c r="E44" s="123">
        <v>100</v>
      </c>
      <c r="F44" s="13">
        <f t="shared" si="7"/>
        <v>98</v>
      </c>
    </row>
    <row r="45" spans="1:6" x14ac:dyDescent="0.25">
      <c r="A45" s="128" t="s">
        <v>33</v>
      </c>
      <c r="B45" s="120">
        <v>103</v>
      </c>
      <c r="C45" s="89">
        <v>100</v>
      </c>
      <c r="D45" s="126">
        <f t="shared" si="8"/>
        <v>1.03</v>
      </c>
      <c r="E45" s="123">
        <v>100</v>
      </c>
      <c r="F45" s="13">
        <f t="shared" si="7"/>
        <v>103</v>
      </c>
    </row>
    <row r="46" spans="1:6" ht="16.5" thickBot="1" x14ac:dyDescent="0.3">
      <c r="A46" s="130" t="s">
        <v>32</v>
      </c>
      <c r="B46" s="124">
        <v>84</v>
      </c>
      <c r="C46" s="96">
        <v>48</v>
      </c>
      <c r="D46" s="151">
        <f t="shared" si="8"/>
        <v>1.75</v>
      </c>
      <c r="E46" s="125">
        <v>100</v>
      </c>
      <c r="F46" s="29">
        <f t="shared" si="7"/>
        <v>175</v>
      </c>
    </row>
  </sheetData>
  <mergeCells count="8">
    <mergeCell ref="H2:I2"/>
    <mergeCell ref="B1:J1"/>
    <mergeCell ref="B17:F17"/>
    <mergeCell ref="B35:F35"/>
    <mergeCell ref="B18:E18"/>
    <mergeCell ref="B2:C2"/>
    <mergeCell ref="D2:E2"/>
    <mergeCell ref="F2:G2"/>
  </mergeCells>
  <phoneticPr fontId="3" type="noConversion"/>
  <pageMargins left="0.75" right="0.75" top="1" bottom="1" header="0.5" footer="0.5"/>
  <pageSetup scale="71" orientation="portrait" horizontalDpi="4294967292" verticalDpi="4294967292"/>
  <headerFooter>
    <oddHeader>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Tables 1 &amp; 5</vt:lpstr>
      <vt:lpstr>Tables 2, 3, &amp; 4</vt:lpstr>
    </vt:vector>
  </TitlesOfParts>
  <Company>Northeastern University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2013-07-24T15:16:12Z</dcterms:created>
  <dc:creator>Krissy Mainello</dc:creator>
  <lastModifiedBy>Colchamiro, Rachel (DPH)</lastModifiedBy>
  <lastPrinted>2013-10-16T11:55:16Z</lastPrinted>
  <dcterms:modified xsi:type="dcterms:W3CDTF">2014-02-13T16:43:11Z</dcterms:modified>
</coreProperties>
</file>