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Tm-AltTech\RPS Review\SREC I\Minimum Standard Calculations\2020\"/>
    </mc:Choice>
  </mc:AlternateContent>
  <bookViews>
    <workbookView xWindow="-120" yWindow="-120" windowWidth="29040" windowHeight="1584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9" i="13" l="1"/>
  <c r="E40" i="11"/>
  <c r="D40" i="13" l="1"/>
  <c r="E40" i="13" l="1"/>
  <c r="D17" i="13" s="1"/>
  <c r="D23" i="13" s="1"/>
  <c r="D25" i="13" l="1"/>
  <c r="D41" i="11"/>
  <c r="E41" i="11" l="1"/>
  <c r="D18" i="11" l="1"/>
  <c r="D24" i="11" s="1"/>
  <c r="D26" i="11" s="1"/>
</calcChain>
</file>

<file path=xl/sharedStrings.xml><?xml version="1.0" encoding="utf-8"?>
<sst xmlns="http://schemas.openxmlformats.org/spreadsheetml/2006/main" count="106" uniqueCount="54">
  <si>
    <t>Term in Formula</t>
  </si>
  <si>
    <t>Source</t>
  </si>
  <si>
    <t>Calculations</t>
  </si>
  <si>
    <t>division of above two terms</t>
  </si>
  <si>
    <r>
      <t>Banked Volume</t>
    </r>
    <r>
      <rPr>
        <vertAlign val="subscript"/>
        <sz val="12"/>
        <color theme="1"/>
        <rFont val="Calibri"/>
        <family val="2"/>
        <scheme val="minor"/>
      </rPr>
      <t>CY-2</t>
    </r>
  </si>
  <si>
    <t>TOTAL</t>
  </si>
  <si>
    <t>Commonwealth of Massachusetts</t>
  </si>
  <si>
    <t>Executive Office of Energy and Environmental Affairs</t>
  </si>
  <si>
    <t>DEPARTMENT OF ENERGY RESOURCES</t>
  </si>
  <si>
    <t>RPS SOLAR CARVE-OUT</t>
  </si>
  <si>
    <t>(for use in formula above)</t>
  </si>
  <si>
    <t>Formula Results</t>
  </si>
  <si>
    <t>(per 225 CMR 14.07(2))</t>
  </si>
  <si>
    <t>Projection Details</t>
  </si>
  <si>
    <t>Value (MWh)</t>
  </si>
  <si>
    <r>
      <t>Estimated Generation</t>
    </r>
    <r>
      <rPr>
        <b/>
        <vertAlign val="subscript"/>
        <sz val="14"/>
        <color theme="1"/>
        <rFont val="Calibri"/>
        <family val="2"/>
        <scheme val="minor"/>
      </rPr>
      <t xml:space="preserve">CY-1  - </t>
    </r>
    <r>
      <rPr>
        <b/>
        <sz val="14"/>
        <color theme="1"/>
        <rFont val="Calibri"/>
        <family val="2"/>
        <scheme val="minor"/>
      </rPr>
      <t>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r>
      <rPr>
        <b/>
        <sz val="14"/>
        <color theme="1"/>
        <rFont val="Calibri"/>
        <family val="2"/>
        <scheme val="minor"/>
      </rPr>
      <t/>
    </r>
  </si>
  <si>
    <r>
      <t xml:space="preserve">Formula </t>
    </r>
    <r>
      <rPr>
        <b/>
        <i/>
        <sz val="14"/>
        <color theme="1"/>
        <rFont val="Calibri"/>
        <family val="2"/>
        <scheme val="minor"/>
      </rPr>
      <t>per 225 CMR 14.07(2)(g)</t>
    </r>
  </si>
  <si>
    <r>
      <t>Estimated Generation</t>
    </r>
    <r>
      <rPr>
        <vertAlign val="subscript"/>
        <sz val="12"/>
        <color theme="1"/>
        <rFont val="Calibri"/>
        <family val="2"/>
        <scheme val="minor"/>
      </rPr>
      <t>CY-1</t>
    </r>
  </si>
  <si>
    <r>
      <t>ACP Volume</t>
    </r>
    <r>
      <rPr>
        <vertAlign val="subscript"/>
        <sz val="12"/>
        <color theme="1"/>
        <rFont val="Calibri"/>
        <family val="2"/>
        <scheme val="minor"/>
      </rPr>
      <t>CY-2</t>
    </r>
  </si>
  <si>
    <t>Total Capacity (MW)</t>
  </si>
  <si>
    <t>http://www.mass.gov/eea/energy-utilities-clean-tech/renewable-energy/rps-aps/retail-electric-supplier-compliance/rps-and-aps-minimum-standards.html</t>
  </si>
  <si>
    <t>per formula above and regulation; 225 CMR 14.07(2)(g)</t>
  </si>
  <si>
    <t>per regulation; 225 CMR 14.07(2)(g) (see projection details in table below)</t>
  </si>
  <si>
    <t>(per 225 CMR 14.07(2)(a)5.)</t>
  </si>
  <si>
    <t>2018 MA Retail Load</t>
  </si>
  <si>
    <t>CY 2020 Minimum Standard</t>
  </si>
  <si>
    <t>CY 2020 Min Std Term</t>
  </si>
  <si>
    <t>NEPOOL GIS (see 2018 RPS/APS Annual Compliance Report, forthcoming)</t>
  </si>
  <si>
    <r>
      <t>ACP Volume</t>
    </r>
    <r>
      <rPr>
        <vertAlign val="subscript"/>
        <sz val="12"/>
        <color theme="1"/>
        <rFont val="Calibri"/>
        <family val="2"/>
        <scheme val="minor"/>
      </rPr>
      <t>2018</t>
    </r>
  </si>
  <si>
    <r>
      <t>Banked Volume</t>
    </r>
    <r>
      <rPr>
        <vertAlign val="subscript"/>
        <sz val="12"/>
        <color theme="1"/>
        <rFont val="Calibri"/>
        <family val="2"/>
        <scheme val="minor"/>
      </rPr>
      <t>2018</t>
    </r>
  </si>
  <si>
    <r>
      <t>Auction Volume</t>
    </r>
    <r>
      <rPr>
        <vertAlign val="subscript"/>
        <sz val="12"/>
        <color theme="1"/>
        <rFont val="Calibri"/>
        <family val="2"/>
        <scheme val="minor"/>
      </rPr>
      <t>2018</t>
    </r>
  </si>
  <si>
    <r>
      <t>Total Compliance Obligation</t>
    </r>
    <r>
      <rPr>
        <b/>
        <vertAlign val="subscript"/>
        <sz val="14"/>
        <color theme="1"/>
        <rFont val="Calibri"/>
        <family val="2"/>
        <scheme val="minor"/>
      </rPr>
      <t>CY</t>
    </r>
    <r>
      <rPr>
        <b/>
        <sz val="14"/>
        <color theme="1"/>
        <rFont val="Calibri"/>
        <family val="2"/>
        <scheme val="minor"/>
      </rPr>
      <t xml:space="preserve">  = the greater of:</t>
    </r>
  </si>
  <si>
    <r>
      <t xml:space="preserve">Estimated Generation </t>
    </r>
    <r>
      <rPr>
        <b/>
        <vertAlign val="subscript"/>
        <sz val="14"/>
        <color theme="1"/>
        <rFont val="Calibri"/>
        <family val="2"/>
        <scheme val="minor"/>
      </rPr>
      <t>CY-1</t>
    </r>
    <r>
      <rPr>
        <b/>
        <sz val="14"/>
        <color theme="1"/>
        <rFont val="Calibri"/>
        <family val="2"/>
        <scheme val="minor"/>
      </rPr>
      <t>, or</t>
    </r>
  </si>
  <si>
    <r>
      <t>Estimated Generation</t>
    </r>
    <r>
      <rPr>
        <vertAlign val="subscript"/>
        <sz val="12"/>
        <color theme="1"/>
        <rFont val="Calibri"/>
        <family val="2"/>
        <scheme val="minor"/>
      </rPr>
      <t>2019</t>
    </r>
  </si>
  <si>
    <r>
      <t>Total Compliance Obligation</t>
    </r>
    <r>
      <rPr>
        <vertAlign val="subscript"/>
        <sz val="12"/>
        <color theme="1"/>
        <rFont val="Calibri"/>
        <family val="2"/>
        <scheme val="minor"/>
      </rPr>
      <t>2020</t>
    </r>
  </si>
  <si>
    <r>
      <t xml:space="preserve">Preliminary Total Compliance Obligation </t>
    </r>
    <r>
      <rPr>
        <b/>
        <vertAlign val="subscript"/>
        <sz val="12"/>
        <color theme="1"/>
        <rFont val="Calibri"/>
        <family val="2"/>
        <scheme val="minor"/>
      </rPr>
      <t>2020</t>
    </r>
  </si>
  <si>
    <t>Preliminary CY 2020 Minimum Standard</t>
  </si>
  <si>
    <t>2018 Annual Compliance Filings (see 2018 RPS/APS Annual Compliance Report, forthcoming)</t>
  </si>
  <si>
    <t>2018 Utility Load Verification (see 2018 Annual Compliance Report, forthcoming)</t>
  </si>
  <si>
    <t>1.6116% = 748,584 MWh / 46,448,304 MWh</t>
  </si>
  <si>
    <t>Determination of CY 2020 Total Compliance Obligation</t>
  </si>
  <si>
    <t>705,231 MWh = 748,584 MWh - 52,970 + 8,985 + 632</t>
  </si>
  <si>
    <t>748,584MWh &gt; 705,231 MWh</t>
  </si>
  <si>
    <t>414,970 MWh = 458,323 MWh - 52,970 + 8,985 + 632</t>
  </si>
  <si>
    <t>458,323 MWh &gt; 414,970 MWh</t>
  </si>
  <si>
    <t>Expected MWh generated by qualified projects (Q1-Q4 2019)</t>
  </si>
  <si>
    <t>Projection of CY 2019 Total SRECs Generated</t>
  </si>
  <si>
    <r>
      <t>Projected CY 2019 SREC Generation</t>
    </r>
    <r>
      <rPr>
        <b/>
        <vertAlign val="superscript"/>
        <sz val="12"/>
        <color theme="1"/>
        <rFont val="Calibri"/>
        <family val="2"/>
        <scheme val="minor"/>
      </rPr>
      <t>3</t>
    </r>
  </si>
  <si>
    <r>
      <rPr>
        <vertAlign val="superscript"/>
        <sz val="10"/>
        <color theme="1"/>
        <rFont val="Calibri"/>
        <family val="2"/>
        <scheme val="minor"/>
      </rPr>
      <t>1</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</si>
  <si>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r>
      <rPr>
        <vertAlign val="superscript"/>
        <sz val="10"/>
        <color theme="1"/>
        <rFont val="Calibri"/>
        <family val="2"/>
        <scheme val="minor"/>
      </rPr>
      <t>2</t>
    </r>
    <r>
      <rPr>
        <sz val="10"/>
        <color theme="1"/>
        <rFont val="Calibri"/>
        <family val="2"/>
        <scheme val="minor"/>
      </rPr>
      <t xml:space="preserve"> Projected generation assumes an annual average capacity factor of 13.08% .</t>
    </r>
  </si>
  <si>
    <r>
      <t>Projected CY 2019 SREC Generation</t>
    </r>
    <r>
      <rPr>
        <b/>
        <vertAlign val="superscript"/>
        <sz val="12"/>
        <color theme="1"/>
        <rFont val="Calibri"/>
        <family val="2"/>
        <scheme val="minor"/>
      </rPr>
      <t>2</t>
    </r>
  </si>
  <si>
    <r>
      <t>Total Compliance Obligation</t>
    </r>
    <r>
      <rPr>
        <vertAlign val="subscript"/>
        <sz val="12"/>
        <color theme="1"/>
        <rFont val="Calibri"/>
        <family val="2"/>
        <scheme val="minor"/>
      </rPr>
      <t xml:space="preserve">CY </t>
    </r>
    <r>
      <rPr>
        <vertAlign val="superscript"/>
        <sz val="12"/>
        <color theme="1"/>
        <rFont val="Calibri"/>
        <family val="2"/>
        <scheme val="minor"/>
      </rPr>
      <t>1</t>
    </r>
  </si>
  <si>
    <r>
      <t>Auction Volume</t>
    </r>
    <r>
      <rPr>
        <vertAlign val="subscript"/>
        <sz val="12"/>
        <color theme="1"/>
        <rFont val="Calibri"/>
        <family val="2"/>
        <scheme val="minor"/>
      </rPr>
      <t>CY-2</t>
    </r>
  </si>
  <si>
    <t>0.9867% = 458,323 MWh / 46,448,304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</si>
</sst>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000%"/>
    <numFmt numFmtId="166" formatCode="[$-409]General"/>
  </numFmts>
  <fonts count="27">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
      <sz val="12"/>
      <color rgb="FF333333"/>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91">
    <xf numFmtId="0" fontId="0" fillId="0" borderId="0" xfId="0"/>
    <xf numFmtId="0" fontId="0" fillId="0" borderId="0" xfId="0"/>
    <xf numFmtId="0" fontId="4" fillId="2" borderId="10" xfId="0" applyFont="1" applyFill="1" applyBorder="1" applyAlignment="1">
      <alignment horizontal="center" vertical="center"/>
    </xf>
    <xf numFmtId="0" fontId="0" fillId="3" borderId="0" xfId="0" applyFill="1"/>
    <xf numFmtId="0" fontId="9" fillId="3" borderId="0" xfId="0" applyFont="1" applyFill="1"/>
    <xf numFmtId="0" fontId="2" fillId="0" borderId="17" xfId="0" applyFont="1" applyFill="1" applyBorder="1" applyAlignment="1">
      <alignment wrapText="1"/>
    </xf>
    <xf numFmtId="0" fontId="12" fillId="4"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Fill="1" applyBorder="1"/>
    <xf numFmtId="0" fontId="13" fillId="0" borderId="5" xfId="0" applyFont="1" applyFill="1" applyBorder="1"/>
    <xf numFmtId="37" fontId="13" fillId="3" borderId="0" xfId="69" applyNumberFormat="1" applyFont="1" applyFill="1" applyAlignment="1">
      <alignment horizontal="right" indent="1"/>
    </xf>
    <xf numFmtId="0" fontId="0" fillId="0" borderId="0" xfId="0" applyFill="1"/>
    <xf numFmtId="0" fontId="16" fillId="0" borderId="0" xfId="0" applyFont="1" applyAlignment="1">
      <alignment horizontal="center"/>
    </xf>
    <xf numFmtId="0" fontId="13" fillId="0" borderId="0" xfId="0" applyFont="1" applyFill="1" applyBorder="1"/>
    <xf numFmtId="0" fontId="2" fillId="0" borderId="0" xfId="0" applyFont="1" applyFill="1" applyBorder="1" applyAlignment="1">
      <alignment wrapText="1"/>
    </xf>
    <xf numFmtId="0" fontId="0" fillId="0" borderId="0" xfId="0" applyBorder="1"/>
    <xf numFmtId="0" fontId="17" fillId="3" borderId="0" xfId="0" applyFont="1" applyFill="1" applyAlignment="1">
      <alignment horizontal="center"/>
    </xf>
    <xf numFmtId="0" fontId="13" fillId="0" borderId="11" xfId="0" applyFont="1" applyBorder="1"/>
    <xf numFmtId="0" fontId="2" fillId="0" borderId="4" xfId="0" applyFont="1" applyFill="1" applyBorder="1" applyAlignment="1">
      <alignment wrapText="1"/>
    </xf>
    <xf numFmtId="0" fontId="13" fillId="0" borderId="19" xfId="0" applyFont="1" applyFill="1" applyBorder="1"/>
    <xf numFmtId="0" fontId="2" fillId="0" borderId="12" xfId="0" applyFont="1" applyFill="1" applyBorder="1" applyAlignment="1">
      <alignment wrapText="1"/>
    </xf>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applyFill="1"/>
    <xf numFmtId="0" fontId="12" fillId="0" borderId="0" xfId="0" applyFont="1" applyFill="1"/>
    <xf numFmtId="0" fontId="12" fillId="0" borderId="0" xfId="0" applyFont="1" applyFill="1" applyAlignment="1">
      <alignment horizontal="left" wrapText="1" indent="2"/>
    </xf>
    <xf numFmtId="0" fontId="12" fillId="0" borderId="0" xfId="0" applyFont="1" applyFill="1" applyAlignment="1">
      <alignment wrapText="1"/>
    </xf>
    <xf numFmtId="0" fontId="13" fillId="0" borderId="0" xfId="0" applyFont="1" applyFill="1"/>
    <xf numFmtId="3" fontId="13" fillId="0" borderId="0" xfId="0" applyNumberFormat="1" applyFont="1" applyFill="1"/>
    <xf numFmtId="0" fontId="7" fillId="0" borderId="0" xfId="0" applyFont="1" applyFill="1" applyAlignment="1">
      <alignment vertical="center"/>
    </xf>
    <xf numFmtId="0" fontId="12" fillId="0" borderId="0" xfId="0" applyFont="1" applyFill="1" applyAlignment="1"/>
    <xf numFmtId="165" fontId="13" fillId="0" borderId="6" xfId="68" applyNumberFormat="1" applyFont="1" applyBorder="1" applyAlignment="1">
      <alignment horizontal="center" vertical="center"/>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49" fontId="2" fillId="0" borderId="12" xfId="0" applyNumberFormat="1"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3" xfId="0" applyNumberFormat="1" applyFont="1" applyFill="1" applyBorder="1" applyAlignment="1">
      <alignment horizontal="center"/>
    </xf>
    <xf numFmtId="3" fontId="12" fillId="2" borderId="17" xfId="0" applyNumberFormat="1" applyFont="1" applyFill="1" applyBorder="1" applyAlignment="1">
      <alignment horizontal="center"/>
    </xf>
    <xf numFmtId="164" fontId="13"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0" fontId="16" fillId="0" borderId="0" xfId="0" applyFont="1" applyAlignment="1">
      <alignment horizontal="center"/>
    </xf>
    <xf numFmtId="0" fontId="17" fillId="3" borderId="0" xfId="0" applyFont="1" applyFill="1" applyAlignment="1">
      <alignment horizontal="center"/>
    </xf>
    <xf numFmtId="0" fontId="0" fillId="0" borderId="0" xfId="0"/>
    <xf numFmtId="37" fontId="0" fillId="0" borderId="0" xfId="0" applyNumberFormat="1"/>
    <xf numFmtId="37" fontId="13" fillId="0" borderId="20" xfId="69" applyNumberFormat="1" applyFont="1" applyFill="1" applyBorder="1" applyAlignment="1">
      <alignment horizontal="center" vertical="center"/>
    </xf>
    <xf numFmtId="37" fontId="13" fillId="0" borderId="22" xfId="69" applyNumberFormat="1" applyFont="1" applyFill="1" applyBorder="1" applyAlignment="1">
      <alignment horizontal="center" vertical="center"/>
    </xf>
    <xf numFmtId="37" fontId="13" fillId="0" borderId="21" xfId="69" applyNumberFormat="1" applyFont="1" applyFill="1" applyBorder="1" applyAlignment="1">
      <alignment horizontal="center" vertical="center"/>
    </xf>
    <xf numFmtId="37" fontId="0" fillId="3" borderId="0" xfId="0" applyNumberFormat="1" applyFill="1"/>
    <xf numFmtId="37" fontId="13" fillId="0" borderId="0" xfId="69" applyNumberFormat="1" applyFont="1" applyFill="1" applyAlignment="1">
      <alignment horizontal="right" indent="1"/>
    </xf>
    <xf numFmtId="37" fontId="13" fillId="0" borderId="11" xfId="69" applyNumberFormat="1" applyFont="1" applyFill="1" applyBorder="1" applyAlignment="1">
      <alignment horizontal="center" vertical="center"/>
    </xf>
    <xf numFmtId="3" fontId="13" fillId="0" borderId="7" xfId="0" applyNumberFormat="1" applyFont="1" applyFill="1" applyBorder="1" applyAlignment="1">
      <alignment horizontal="center" vertical="center"/>
    </xf>
    <xf numFmtId="0" fontId="0" fillId="0" borderId="0" xfId="0"/>
    <xf numFmtId="3" fontId="26" fillId="0" borderId="0" xfId="0" applyNumberFormat="1" applyFont="1" applyAlignment="1">
      <alignment horizontal="center" vertical="center"/>
    </xf>
    <xf numFmtId="0" fontId="7" fillId="3" borderId="0" xfId="0" applyFont="1" applyFill="1" applyAlignment="1">
      <alignment wrapText="1"/>
    </xf>
    <xf numFmtId="0" fontId="10" fillId="0" borderId="0" xfId="0" applyFont="1" applyFill="1" applyBorder="1" applyAlignment="1">
      <alignment horizontal="left" wrapText="1"/>
    </xf>
    <xf numFmtId="0" fontId="12" fillId="2" borderId="2" xfId="0" applyFont="1" applyFill="1" applyBorder="1" applyAlignment="1">
      <alignment horizontal="center"/>
    </xf>
    <xf numFmtId="0" fontId="12" fillId="2" borderId="18" xfId="0" applyFont="1" applyFill="1" applyBorder="1" applyAlignment="1">
      <alignment horizontal="center"/>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2" fillId="0" borderId="0" xfId="0" applyFont="1" applyFill="1" applyAlignment="1">
      <alignment horizontal="left" wrapText="1"/>
    </xf>
    <xf numFmtId="0" fontId="10" fillId="0" borderId="0" xfId="0" applyFont="1" applyBorder="1" applyAlignment="1">
      <alignment horizontal="left" wrapText="1"/>
    </xf>
    <xf numFmtId="0" fontId="12" fillId="2" borderId="1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7" fillId="3" borderId="0" xfId="0" applyFont="1" applyFill="1" applyAlignment="1">
      <alignment horizontal="left" wrapText="1"/>
    </xf>
    <xf numFmtId="0" fontId="16" fillId="0" borderId="0" xfId="0" applyFont="1" applyAlignment="1">
      <alignment horizontal="center"/>
    </xf>
    <xf numFmtId="14" fontId="24" fillId="0" borderId="0" xfId="0" applyNumberFormat="1" applyFont="1" applyFill="1" applyAlignment="1">
      <alignment horizontal="center"/>
    </xf>
    <xf numFmtId="0" fontId="25" fillId="0" borderId="0" xfId="0" applyFont="1" applyFill="1" applyAlignment="1">
      <alignment horizontal="center"/>
    </xf>
    <xf numFmtId="0" fontId="17" fillId="3" borderId="0" xfId="0" applyFont="1" applyFill="1" applyAlignment="1">
      <alignment horizontal="center"/>
    </xf>
    <xf numFmtId="0" fontId="16" fillId="3" borderId="0" xfId="0" applyFont="1" applyFill="1" applyAlignment="1">
      <alignment horizontal="center"/>
    </xf>
  </cellXfs>
  <cellStyles count="74">
    <cellStyle name="Comma" xfId="69" builtinId="3"/>
    <cellStyle name="Excel Built-in Normal" xfId="71"/>
    <cellStyle name="Hyperlink" xfId="73" builtinId="8"/>
    <cellStyle name="Normal" xfId="0" builtinId="0"/>
    <cellStyle name="Normal 10" xfId="4"/>
    <cellStyle name="Normal 10 2" xfId="5"/>
    <cellStyle name="Normal 11" xfId="6"/>
    <cellStyle name="Normal 11 2" xfId="7"/>
    <cellStyle name="Normal 12" xfId="8"/>
    <cellStyle name="Normal 12 2" xfId="9"/>
    <cellStyle name="Normal 13" xfId="67"/>
    <cellStyle name="Normal 14" xfId="10"/>
    <cellStyle name="Normal 14 2" xfId="11"/>
    <cellStyle name="Normal 15" xfId="12"/>
    <cellStyle name="Normal 15 2" xfId="13"/>
    <cellStyle name="Normal 16" xfId="14"/>
    <cellStyle name="Normal 16 2" xfId="15"/>
    <cellStyle name="Normal 17" xfId="16"/>
    <cellStyle name="Normal 17 2" xfId="17"/>
    <cellStyle name="Normal 18" xfId="18"/>
    <cellStyle name="Normal 18 2" xfId="19"/>
    <cellStyle name="Normal 19" xfId="20"/>
    <cellStyle name="Normal 19 2" xfId="21"/>
    <cellStyle name="Normal 2" xfId="65"/>
    <cellStyle name="Normal 2 2" xfId="72"/>
    <cellStyle name="Normal 20" xfId="22"/>
    <cellStyle name="Normal 20 2" xfId="23"/>
    <cellStyle name="Normal 21" xfId="24"/>
    <cellStyle name="Normal 21 2" xfId="25"/>
    <cellStyle name="Normal 22" xfId="26"/>
    <cellStyle name="Normal 22 2" xfId="27"/>
    <cellStyle name="Normal 23" xfId="28"/>
    <cellStyle name="Normal 23 2" xfId="29"/>
    <cellStyle name="Normal 24" xfId="30"/>
    <cellStyle name="Normal 24 2" xfId="31"/>
    <cellStyle name="Normal 25" xfId="32"/>
    <cellStyle name="Normal 25 2" xfId="33"/>
    <cellStyle name="Normal 26" xfId="34"/>
    <cellStyle name="Normal 26 2" xfId="35"/>
    <cellStyle name="Normal 27" xfId="36"/>
    <cellStyle name="Normal 27 2" xfId="37"/>
    <cellStyle name="Normal 28" xfId="38"/>
    <cellStyle name="Normal 28 2" xfId="39"/>
    <cellStyle name="Normal 29" xfId="40"/>
    <cellStyle name="Normal 29 2" xfId="41"/>
    <cellStyle name="Normal 3" xfId="2"/>
    <cellStyle name="Normal 3 2" xfId="42"/>
    <cellStyle name="Normal 30" xfId="43"/>
    <cellStyle name="Normal 30 2" xfId="44"/>
    <cellStyle name="Normal 31" xfId="45"/>
    <cellStyle name="Normal 31 2" xfId="46"/>
    <cellStyle name="Normal 32" xfId="47"/>
    <cellStyle name="Normal 32 2" xfId="48"/>
    <cellStyle name="Normal 33" xfId="49"/>
    <cellStyle name="Normal 33 2" xfId="50"/>
    <cellStyle name="Normal 34" xfId="51"/>
    <cellStyle name="Normal 34 2" xfId="52"/>
    <cellStyle name="Normal 35" xfId="53"/>
    <cellStyle name="Normal 35 2" xfId="54"/>
    <cellStyle name="Normal 36" xfId="66"/>
    <cellStyle name="Normal 36 2" xfId="70"/>
    <cellStyle name="Normal 4" xfId="3"/>
    <cellStyle name="Normal 4 2" xfId="55"/>
    <cellStyle name="Normal 5" xfId="56"/>
    <cellStyle name="Normal 5 2" xfId="57"/>
    <cellStyle name="Normal 6" xfId="1"/>
    <cellStyle name="Normal 6 2" xfId="58"/>
    <cellStyle name="Normal 7" xfId="59"/>
    <cellStyle name="Normal 7 2" xfId="60"/>
    <cellStyle name="Normal 8" xfId="61"/>
    <cellStyle name="Normal 8 2" xfId="62"/>
    <cellStyle name="Normal 9" xfId="63"/>
    <cellStyle name="Normal 9 2" xfId="64"/>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G2" t="str">
            <v>National Grid</v>
          </cell>
        </row>
        <row r="3">
          <cell r="G3" t="str">
            <v>NSTAR</v>
          </cell>
        </row>
        <row r="4">
          <cell r="G4" t="str">
            <v>Unitil (Fitchburg Gas &amp; Electric)</v>
          </cell>
        </row>
        <row r="5">
          <cell r="G5" t="str">
            <v>Western Massachusetts Electric Company</v>
          </cell>
        </row>
        <row r="6">
          <cell r="G6" t="str">
            <v>Municipal Light Plant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showGridLines="0" tabSelected="1" zoomScaleNormal="100" workbookViewId="0"/>
  </sheetViews>
  <sheetFormatPr defaultRowHeight="15"/>
  <cols>
    <col min="1" max="1" width="9.140625" style="1"/>
    <col min="2" max="2" width="36.42578125" customWidth="1"/>
    <col min="3" max="3" width="36.28515625" customWidth="1"/>
    <col min="4" max="4" width="19" customWidth="1"/>
    <col min="5" max="5" width="29.42578125" customWidth="1"/>
    <col min="9" max="9" width="9.140625" customWidth="1"/>
  </cols>
  <sheetData>
    <row r="1" spans="2:6" s="1" customFormat="1"/>
    <row r="2" spans="2:6" s="1" customFormat="1" ht="20.25">
      <c r="B2" s="86" t="s">
        <v>6</v>
      </c>
      <c r="C2" s="86"/>
      <c r="D2" s="86"/>
      <c r="E2" s="86"/>
    </row>
    <row r="3" spans="2:6" s="1" customFormat="1" ht="20.25">
      <c r="B3" s="86" t="s">
        <v>7</v>
      </c>
      <c r="C3" s="86"/>
      <c r="D3" s="86"/>
      <c r="E3" s="86"/>
    </row>
    <row r="4" spans="2:6" s="1" customFormat="1" ht="20.25">
      <c r="B4" s="86" t="s">
        <v>8</v>
      </c>
      <c r="C4" s="86"/>
      <c r="D4" s="86"/>
      <c r="E4" s="86"/>
    </row>
    <row r="5" spans="2:6" ht="20.25">
      <c r="B5" s="86" t="s">
        <v>9</v>
      </c>
      <c r="C5" s="86"/>
      <c r="D5" s="86"/>
      <c r="E5" s="86"/>
      <c r="F5" s="3"/>
    </row>
    <row r="6" spans="2:6" s="1" customFormat="1" ht="20.25">
      <c r="B6" s="16"/>
      <c r="C6" s="16"/>
      <c r="D6" s="16"/>
      <c r="E6" s="16"/>
      <c r="F6" s="3"/>
    </row>
    <row r="7" spans="2:6" ht="20.25">
      <c r="B7" s="90" t="s">
        <v>40</v>
      </c>
      <c r="C7" s="90"/>
      <c r="D7" s="90"/>
      <c r="E7" s="90"/>
      <c r="F7" s="3"/>
    </row>
    <row r="8" spans="2:6" ht="20.25">
      <c r="B8" s="89" t="s">
        <v>12</v>
      </c>
      <c r="C8" s="89"/>
      <c r="D8" s="89"/>
      <c r="E8" s="89"/>
      <c r="F8" s="3"/>
    </row>
    <row r="9" spans="2:6" s="1" customFormat="1" ht="20.25">
      <c r="B9" s="87">
        <v>43707</v>
      </c>
      <c r="C9" s="88"/>
      <c r="D9" s="88"/>
      <c r="E9" s="88"/>
      <c r="F9" s="3"/>
    </row>
    <row r="10" spans="2:6" s="1" customFormat="1" ht="20.25">
      <c r="B10" s="20"/>
      <c r="C10" s="20"/>
      <c r="D10" s="20"/>
      <c r="E10" s="20"/>
      <c r="F10" s="3"/>
    </row>
    <row r="11" spans="2:6" ht="21" customHeight="1">
      <c r="B11" s="4" t="s">
        <v>16</v>
      </c>
      <c r="D11" s="3"/>
      <c r="E11" s="3"/>
      <c r="F11" s="3"/>
    </row>
    <row r="12" spans="2:6" s="1" customFormat="1" ht="21" customHeight="1">
      <c r="B12" s="72" t="s">
        <v>31</v>
      </c>
      <c r="C12" s="72"/>
      <c r="D12" s="72"/>
      <c r="E12" s="72"/>
      <c r="F12" s="3"/>
    </row>
    <row r="13" spans="2:6" s="64" customFormat="1" ht="21" customHeight="1">
      <c r="B13" s="85" t="s">
        <v>32</v>
      </c>
      <c r="C13" s="85"/>
      <c r="D13" s="66"/>
      <c r="E13" s="66"/>
      <c r="F13" s="3"/>
    </row>
    <row r="14" spans="2:6" s="1" customFormat="1" ht="21" customHeight="1">
      <c r="B14" s="72" t="s">
        <v>15</v>
      </c>
      <c r="C14" s="72"/>
      <c r="D14" s="72"/>
      <c r="E14" s="72"/>
      <c r="F14" s="3"/>
    </row>
    <row r="15" spans="2:6" s="64" customFormat="1" ht="21" customHeight="1">
      <c r="B15" s="66"/>
      <c r="C15" s="66"/>
      <c r="D15" s="66"/>
      <c r="E15" s="66"/>
      <c r="F15" s="3"/>
    </row>
    <row r="16" spans="2:6" ht="15.75" thickBot="1">
      <c r="B16" s="3"/>
      <c r="C16" s="3"/>
      <c r="D16" s="3"/>
      <c r="E16" s="3"/>
      <c r="F16" s="3"/>
    </row>
    <row r="17" spans="1:9" ht="16.5" thickBot="1">
      <c r="B17" s="6" t="s">
        <v>0</v>
      </c>
      <c r="C17" s="7" t="s">
        <v>26</v>
      </c>
      <c r="D17" s="25" t="s">
        <v>14</v>
      </c>
      <c r="E17" s="2" t="s">
        <v>1</v>
      </c>
      <c r="F17" s="3"/>
    </row>
    <row r="18" spans="1:9" ht="39.75" customHeight="1">
      <c r="B18" s="39" t="s">
        <v>17</v>
      </c>
      <c r="C18" s="40" t="s">
        <v>33</v>
      </c>
      <c r="D18" s="57">
        <f>E41</f>
        <v>748583.86579199997</v>
      </c>
      <c r="E18" s="45" t="s">
        <v>22</v>
      </c>
      <c r="F18" s="3"/>
      <c r="G18" s="1"/>
    </row>
    <row r="19" spans="1:9" s="1" customFormat="1" ht="39.75" customHeight="1">
      <c r="B19" s="41" t="s">
        <v>18</v>
      </c>
      <c r="C19" s="42" t="s">
        <v>28</v>
      </c>
      <c r="D19" s="58">
        <v>52970</v>
      </c>
      <c r="E19" s="46" t="s">
        <v>37</v>
      </c>
      <c r="F19" s="3"/>
    </row>
    <row r="20" spans="1:9" ht="39.75" customHeight="1">
      <c r="B20" s="41" t="s">
        <v>4</v>
      </c>
      <c r="C20" s="42" t="s">
        <v>29</v>
      </c>
      <c r="D20" s="59">
        <v>8985</v>
      </c>
      <c r="E20" s="46" t="s">
        <v>37</v>
      </c>
      <c r="F20" s="60"/>
    </row>
    <row r="21" spans="1:9" ht="39.75" customHeight="1" thickBot="1">
      <c r="B21" s="43" t="s">
        <v>52</v>
      </c>
      <c r="C21" s="44" t="s">
        <v>30</v>
      </c>
      <c r="D21" s="48">
        <v>632</v>
      </c>
      <c r="E21" s="47" t="s">
        <v>27</v>
      </c>
      <c r="F21" s="3"/>
      <c r="G21" s="56"/>
    </row>
    <row r="22" spans="1:9" ht="16.5" thickBot="1">
      <c r="B22" s="10"/>
      <c r="C22" s="10"/>
      <c r="D22" s="61"/>
      <c r="E22" s="3"/>
      <c r="F22" s="3"/>
    </row>
    <row r="23" spans="1:9" ht="16.5" thickBot="1">
      <c r="B23" s="11" t="s">
        <v>2</v>
      </c>
      <c r="C23" s="7" t="s">
        <v>26</v>
      </c>
      <c r="D23" s="25" t="s">
        <v>14</v>
      </c>
      <c r="E23" s="2" t="s">
        <v>1</v>
      </c>
      <c r="F23" s="3"/>
    </row>
    <row r="24" spans="1:9" ht="30" customHeight="1">
      <c r="B24" s="23" t="s">
        <v>51</v>
      </c>
      <c r="C24" s="21" t="s">
        <v>34</v>
      </c>
      <c r="D24" s="62">
        <f>IF((D18-D19+D20+D21)&lt;D18, D18, (D18-D19+D20+D21))</f>
        <v>748583.86579199997</v>
      </c>
      <c r="E24" s="24" t="s">
        <v>21</v>
      </c>
      <c r="F24" s="3"/>
      <c r="I24" s="56"/>
    </row>
    <row r="25" spans="1:9" ht="30" customHeight="1">
      <c r="B25" s="12" t="s">
        <v>24</v>
      </c>
      <c r="C25" s="8"/>
      <c r="D25" s="65">
        <v>46448304</v>
      </c>
      <c r="E25" s="22" t="s">
        <v>38</v>
      </c>
      <c r="F25" s="3"/>
    </row>
    <row r="26" spans="1:9" ht="30" customHeight="1" thickBot="1">
      <c r="B26" s="13" t="s">
        <v>25</v>
      </c>
      <c r="C26" s="9"/>
      <c r="D26" s="35">
        <f>D24/D25</f>
        <v>1.6116495142470648E-2</v>
      </c>
      <c r="E26" s="5" t="s">
        <v>3</v>
      </c>
      <c r="F26" s="3"/>
    </row>
    <row r="27" spans="1:9" s="1" customFormat="1" ht="8.4499999999999993" customHeight="1">
      <c r="A27" s="15"/>
      <c r="B27" s="17"/>
      <c r="C27" s="17"/>
      <c r="D27" s="26"/>
      <c r="E27" s="18"/>
      <c r="F27" s="15"/>
    </row>
    <row r="28" spans="1:9" s="1" customFormat="1" ht="18.75">
      <c r="A28" s="15"/>
      <c r="B28" s="27" t="s">
        <v>11</v>
      </c>
      <c r="C28" s="15"/>
      <c r="D28" s="15"/>
      <c r="F28" s="15"/>
    </row>
    <row r="29" spans="1:9" s="1" customFormat="1" ht="7.5" customHeight="1">
      <c r="A29" s="15"/>
      <c r="B29" s="15"/>
      <c r="C29" s="15"/>
      <c r="D29" s="15"/>
      <c r="F29" s="15"/>
    </row>
    <row r="30" spans="1:9" s="1" customFormat="1" ht="15.75" customHeight="1">
      <c r="A30" s="15"/>
      <c r="B30" s="28" t="s">
        <v>35</v>
      </c>
      <c r="C30" s="15"/>
      <c r="D30" s="15"/>
      <c r="F30" s="15"/>
    </row>
    <row r="31" spans="1:9" s="1" customFormat="1" ht="15.75" customHeight="1">
      <c r="A31" s="15"/>
      <c r="B31" s="81" t="s">
        <v>41</v>
      </c>
      <c r="C31" s="81"/>
      <c r="D31" s="81"/>
      <c r="F31" s="30"/>
    </row>
    <row r="32" spans="1:9" s="1" customFormat="1" ht="18" customHeight="1">
      <c r="A32" s="15"/>
      <c r="B32" s="30" t="s">
        <v>42</v>
      </c>
      <c r="C32" s="29"/>
      <c r="D32" s="29"/>
      <c r="F32" s="15"/>
    </row>
    <row r="33" spans="1:6" s="64" customFormat="1" ht="6.75" customHeight="1">
      <c r="A33" s="15"/>
      <c r="B33" s="30"/>
      <c r="C33" s="29"/>
      <c r="D33" s="29"/>
      <c r="F33" s="15"/>
    </row>
    <row r="34" spans="1:6" s="1" customFormat="1" ht="15.75">
      <c r="A34" s="15"/>
      <c r="B34" s="34" t="s">
        <v>25</v>
      </c>
      <c r="C34" s="29"/>
      <c r="D34" s="29"/>
      <c r="F34" s="15"/>
    </row>
    <row r="35" spans="1:6" s="1" customFormat="1" ht="15.75" customHeight="1">
      <c r="A35" s="15"/>
      <c r="B35" s="81" t="s">
        <v>39</v>
      </c>
      <c r="C35" s="81"/>
      <c r="D35" s="81"/>
      <c r="F35" s="30"/>
    </row>
    <row r="36" spans="1:6" ht="7.5" customHeight="1">
      <c r="A36" s="15"/>
      <c r="B36" s="31"/>
      <c r="C36" s="31"/>
      <c r="D36" s="32"/>
      <c r="E36" s="15"/>
      <c r="F36" s="15"/>
    </row>
    <row r="37" spans="1:6" s="1" customFormat="1" ht="19.5" thickBot="1">
      <c r="A37" s="15"/>
      <c r="B37" s="33" t="s">
        <v>13</v>
      </c>
      <c r="C37" s="31"/>
      <c r="D37" s="32"/>
      <c r="E37" s="15"/>
      <c r="F37" s="15"/>
    </row>
    <row r="38" spans="1:6" s="1" customFormat="1" ht="20.25" customHeight="1">
      <c r="B38" s="77" t="s">
        <v>46</v>
      </c>
      <c r="C38" s="78"/>
      <c r="D38" s="83" t="s">
        <v>19</v>
      </c>
      <c r="E38" s="75" t="s">
        <v>50</v>
      </c>
      <c r="F38" s="3"/>
    </row>
    <row r="39" spans="1:6" ht="20.25" customHeight="1">
      <c r="B39" s="73" t="s">
        <v>10</v>
      </c>
      <c r="C39" s="74"/>
      <c r="D39" s="84"/>
      <c r="E39" s="76"/>
      <c r="F39" s="3"/>
    </row>
    <row r="40" spans="1:6" ht="21" customHeight="1" thickBot="1">
      <c r="B40" s="70" t="s">
        <v>45</v>
      </c>
      <c r="C40" s="71"/>
      <c r="D40" s="51">
        <v>653.32399999999996</v>
      </c>
      <c r="E40" s="63">
        <f>D40*0.1308*8760</f>
        <v>748583.86579199997</v>
      </c>
      <c r="F40" s="3"/>
    </row>
    <row r="41" spans="1:6" ht="21" customHeight="1" thickBot="1">
      <c r="B41" s="68" t="s">
        <v>5</v>
      </c>
      <c r="C41" s="69"/>
      <c r="D41" s="49">
        <f>SUM(D40:D40)</f>
        <v>653.32399999999996</v>
      </c>
      <c r="E41" s="50">
        <f>SUM(E40:E40)</f>
        <v>748583.86579199997</v>
      </c>
      <c r="F41" s="3"/>
    </row>
    <row r="42" spans="1:6" s="1" customFormat="1" ht="15" customHeight="1">
      <c r="B42" s="36"/>
      <c r="C42" s="36"/>
      <c r="D42" s="37"/>
      <c r="E42" s="38"/>
      <c r="F42" s="3"/>
    </row>
    <row r="43" spans="1:6" ht="64.5" customHeight="1">
      <c r="B43" s="82" t="s">
        <v>48</v>
      </c>
      <c r="C43" s="82"/>
      <c r="D43" s="82"/>
      <c r="E43" s="82"/>
      <c r="F43" s="19"/>
    </row>
    <row r="44" spans="1:6" s="1" customFormat="1" ht="27.75" customHeight="1">
      <c r="B44" s="79" t="s">
        <v>20</v>
      </c>
      <c r="C44" s="80"/>
      <c r="D44" s="80"/>
      <c r="E44" s="80"/>
      <c r="F44" s="19"/>
    </row>
    <row r="45" spans="1:6">
      <c r="B45" s="67" t="s">
        <v>49</v>
      </c>
      <c r="C45" s="67"/>
      <c r="D45" s="67"/>
      <c r="E45" s="67"/>
    </row>
  </sheetData>
  <mergeCells count="21">
    <mergeCell ref="B3:E3"/>
    <mergeCell ref="B2:E2"/>
    <mergeCell ref="B5:E5"/>
    <mergeCell ref="B4:E4"/>
    <mergeCell ref="B9:E9"/>
    <mergeCell ref="B8:E8"/>
    <mergeCell ref="B7:E7"/>
    <mergeCell ref="B45:E45"/>
    <mergeCell ref="B41:C41"/>
    <mergeCell ref="B40:C40"/>
    <mergeCell ref="B12:E12"/>
    <mergeCell ref="B14:E14"/>
    <mergeCell ref="B39:C39"/>
    <mergeCell ref="E38:E39"/>
    <mergeCell ref="B38:C38"/>
    <mergeCell ref="B44:E44"/>
    <mergeCell ref="B31:D31"/>
    <mergeCell ref="B35:D35"/>
    <mergeCell ref="B43:E43"/>
    <mergeCell ref="D38:D39"/>
    <mergeCell ref="B13:C13"/>
  </mergeCells>
  <hyperlinks>
    <hyperlink ref="B44" r:id="rId1"/>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showGridLines="0" zoomScaleNormal="100" workbookViewId="0"/>
  </sheetViews>
  <sheetFormatPr defaultRowHeight="15"/>
  <cols>
    <col min="1" max="1" width="9.140625" style="55"/>
    <col min="2" max="2" width="36.42578125" style="55" customWidth="1"/>
    <col min="3" max="3" width="36.28515625" style="55" customWidth="1"/>
    <col min="4" max="4" width="19" style="55" customWidth="1"/>
    <col min="5" max="5" width="29.42578125" style="55" customWidth="1"/>
    <col min="6" max="8" width="9.140625" style="55"/>
    <col min="9" max="9" width="9.140625" style="55" customWidth="1"/>
    <col min="10" max="16384" width="9.140625" style="55"/>
  </cols>
  <sheetData>
    <row r="2" spans="2:6" ht="20.25">
      <c r="B2" s="86" t="s">
        <v>6</v>
      </c>
      <c r="C2" s="86"/>
      <c r="D2" s="86"/>
      <c r="E2" s="86"/>
    </row>
    <row r="3" spans="2:6" ht="20.25">
      <c r="B3" s="86" t="s">
        <v>7</v>
      </c>
      <c r="C3" s="86"/>
      <c r="D3" s="86"/>
      <c r="E3" s="86"/>
    </row>
    <row r="4" spans="2:6" ht="20.25">
      <c r="B4" s="86" t="s">
        <v>8</v>
      </c>
      <c r="C4" s="86"/>
      <c r="D4" s="86"/>
      <c r="E4" s="86"/>
    </row>
    <row r="5" spans="2:6" ht="20.25">
      <c r="B5" s="86" t="s">
        <v>9</v>
      </c>
      <c r="C5" s="86"/>
      <c r="D5" s="86"/>
      <c r="E5" s="86"/>
      <c r="F5" s="3"/>
    </row>
    <row r="6" spans="2:6" ht="20.25">
      <c r="B6" s="53"/>
      <c r="C6" s="53"/>
      <c r="D6" s="53"/>
      <c r="E6" s="53"/>
      <c r="F6" s="3"/>
    </row>
    <row r="7" spans="2:6" ht="20.25">
      <c r="B7" s="90" t="s">
        <v>40</v>
      </c>
      <c r="C7" s="90"/>
      <c r="D7" s="90"/>
      <c r="E7" s="90"/>
      <c r="F7" s="3"/>
    </row>
    <row r="8" spans="2:6" ht="20.25">
      <c r="B8" s="89" t="s">
        <v>23</v>
      </c>
      <c r="C8" s="89"/>
      <c r="D8" s="89"/>
      <c r="E8" s="89"/>
      <c r="F8" s="3"/>
    </row>
    <row r="9" spans="2:6" ht="20.25">
      <c r="B9" s="87">
        <v>43707</v>
      </c>
      <c r="C9" s="88"/>
      <c r="D9" s="88"/>
      <c r="E9" s="88"/>
      <c r="F9" s="3"/>
    </row>
    <row r="10" spans="2:6" ht="20.25">
      <c r="B10" s="54"/>
      <c r="C10" s="54"/>
      <c r="D10" s="54"/>
      <c r="E10" s="54"/>
      <c r="F10" s="3"/>
    </row>
    <row r="11" spans="2:6" ht="21" customHeight="1">
      <c r="B11" s="4" t="s">
        <v>16</v>
      </c>
      <c r="D11" s="3"/>
      <c r="E11" s="3"/>
      <c r="F11" s="3"/>
    </row>
    <row r="12" spans="2:6" ht="21" customHeight="1">
      <c r="B12" s="72" t="s">
        <v>31</v>
      </c>
      <c r="C12" s="72"/>
      <c r="D12" s="72"/>
      <c r="E12" s="72"/>
      <c r="F12" s="3"/>
    </row>
    <row r="13" spans="2:6" ht="21" customHeight="1">
      <c r="B13" s="85" t="s">
        <v>32</v>
      </c>
      <c r="C13" s="85"/>
      <c r="D13" s="66"/>
      <c r="E13" s="66"/>
      <c r="F13" s="3"/>
    </row>
    <row r="14" spans="2:6" ht="19.5">
      <c r="B14" s="72" t="s">
        <v>15</v>
      </c>
      <c r="C14" s="72"/>
      <c r="D14" s="72"/>
      <c r="E14" s="72"/>
      <c r="F14" s="3"/>
    </row>
    <row r="15" spans="2:6" s="64" customFormat="1" ht="19.5" thickBot="1">
      <c r="B15" s="66"/>
      <c r="C15" s="66"/>
      <c r="D15" s="66"/>
      <c r="E15" s="66"/>
      <c r="F15" s="3"/>
    </row>
    <row r="16" spans="2:6" ht="16.5" thickBot="1">
      <c r="B16" s="6" t="s">
        <v>0</v>
      </c>
      <c r="C16" s="7" t="s">
        <v>26</v>
      </c>
      <c r="D16" s="25" t="s">
        <v>14</v>
      </c>
      <c r="E16" s="2" t="s">
        <v>1</v>
      </c>
      <c r="F16" s="3"/>
    </row>
    <row r="17" spans="1:6" ht="39.75" customHeight="1">
      <c r="B17" s="39" t="s">
        <v>17</v>
      </c>
      <c r="C17" s="40" t="s">
        <v>33</v>
      </c>
      <c r="D17" s="57">
        <f>E40</f>
        <v>458323.20000000001</v>
      </c>
      <c r="E17" s="45" t="s">
        <v>22</v>
      </c>
      <c r="F17" s="3"/>
    </row>
    <row r="18" spans="1:6" ht="39.75" customHeight="1">
      <c r="B18" s="41" t="s">
        <v>18</v>
      </c>
      <c r="C18" s="42" t="s">
        <v>28</v>
      </c>
      <c r="D18" s="58">
        <v>52970</v>
      </c>
      <c r="E18" s="46" t="s">
        <v>37</v>
      </c>
      <c r="F18" s="3"/>
    </row>
    <row r="19" spans="1:6" ht="39.75" customHeight="1">
      <c r="B19" s="41" t="s">
        <v>4</v>
      </c>
      <c r="C19" s="42" t="s">
        <v>29</v>
      </c>
      <c r="D19" s="59">
        <v>8985</v>
      </c>
      <c r="E19" s="46" t="s">
        <v>37</v>
      </c>
      <c r="F19" s="3"/>
    </row>
    <row r="20" spans="1:6" ht="39.75" customHeight="1" thickBot="1">
      <c r="B20" s="43" t="s">
        <v>52</v>
      </c>
      <c r="C20" s="44" t="s">
        <v>30</v>
      </c>
      <c r="D20" s="48">
        <v>632</v>
      </c>
      <c r="E20" s="47" t="s">
        <v>27</v>
      </c>
      <c r="F20" s="3"/>
    </row>
    <row r="21" spans="1:6" ht="16.5" thickBot="1">
      <c r="B21" s="10"/>
      <c r="C21" s="10"/>
      <c r="D21" s="14"/>
      <c r="E21" s="3"/>
      <c r="F21" s="3"/>
    </row>
    <row r="22" spans="1:6" ht="16.5" thickBot="1">
      <c r="B22" s="11" t="s">
        <v>2</v>
      </c>
      <c r="C22" s="7" t="s">
        <v>26</v>
      </c>
      <c r="D22" s="25" t="s">
        <v>14</v>
      </c>
      <c r="E22" s="2" t="s">
        <v>1</v>
      </c>
      <c r="F22" s="3"/>
    </row>
    <row r="23" spans="1:6" ht="30" customHeight="1">
      <c r="B23" s="23" t="s">
        <v>51</v>
      </c>
      <c r="C23" s="21" t="s">
        <v>34</v>
      </c>
      <c r="D23" s="62">
        <f>IF((D17-D18+D19+D20)&lt;D17, D17, (D17-D18+D19+D20))</f>
        <v>458323.20000000001</v>
      </c>
      <c r="E23" s="24" t="s">
        <v>21</v>
      </c>
      <c r="F23" s="3"/>
    </row>
    <row r="24" spans="1:6" ht="30" customHeight="1">
      <c r="B24" s="12" t="s">
        <v>24</v>
      </c>
      <c r="C24" s="8"/>
      <c r="D24" s="65">
        <v>46448304</v>
      </c>
      <c r="E24" s="22" t="s">
        <v>38</v>
      </c>
      <c r="F24" s="3"/>
    </row>
    <row r="25" spans="1:6" ht="30" customHeight="1" thickBot="1">
      <c r="B25" s="13" t="s">
        <v>25</v>
      </c>
      <c r="C25" s="9"/>
      <c r="D25" s="35">
        <f>D23/D24</f>
        <v>9.8673828865742871E-3</v>
      </c>
      <c r="E25" s="5" t="s">
        <v>3</v>
      </c>
      <c r="F25" s="3"/>
    </row>
    <row r="26" spans="1:6" ht="8.4499999999999993" customHeight="1">
      <c r="A26" s="15"/>
      <c r="B26" s="17"/>
      <c r="C26" s="17"/>
      <c r="D26" s="26"/>
      <c r="E26" s="18"/>
      <c r="F26" s="15"/>
    </row>
    <row r="27" spans="1:6" ht="18.75">
      <c r="A27" s="15"/>
      <c r="B27" s="27" t="s">
        <v>11</v>
      </c>
      <c r="C27" s="15"/>
      <c r="D27" s="15"/>
      <c r="F27" s="15"/>
    </row>
    <row r="28" spans="1:6" ht="7.5" customHeight="1">
      <c r="A28" s="15"/>
      <c r="B28" s="15"/>
      <c r="C28" s="15"/>
      <c r="D28" s="15"/>
      <c r="F28" s="15"/>
    </row>
    <row r="29" spans="1:6" ht="15.75" customHeight="1">
      <c r="A29" s="15"/>
      <c r="B29" s="28" t="s">
        <v>35</v>
      </c>
      <c r="C29" s="15"/>
      <c r="D29" s="15"/>
      <c r="F29" s="15"/>
    </row>
    <row r="30" spans="1:6" ht="15.75" customHeight="1">
      <c r="A30" s="15"/>
      <c r="B30" s="81" t="s">
        <v>43</v>
      </c>
      <c r="C30" s="81"/>
      <c r="D30" s="81"/>
      <c r="E30" s="56"/>
      <c r="F30" s="30"/>
    </row>
    <row r="31" spans="1:6" s="64" customFormat="1" ht="15.75" customHeight="1">
      <c r="A31" s="15"/>
      <c r="B31" s="30" t="s">
        <v>44</v>
      </c>
      <c r="C31" s="29"/>
      <c r="D31" s="29"/>
      <c r="F31" s="30"/>
    </row>
    <row r="32" spans="1:6" ht="7.9" customHeight="1">
      <c r="A32" s="15"/>
      <c r="B32" s="29"/>
      <c r="C32" s="29"/>
      <c r="D32" s="29"/>
      <c r="F32" s="15"/>
    </row>
    <row r="33" spans="1:6" ht="15.75" customHeight="1">
      <c r="A33" s="15"/>
      <c r="B33" s="34" t="s">
        <v>36</v>
      </c>
      <c r="C33" s="29"/>
      <c r="D33" s="29"/>
      <c r="F33" s="15"/>
    </row>
    <row r="34" spans="1:6" ht="15.75" customHeight="1">
      <c r="A34" s="15"/>
      <c r="B34" s="81" t="s">
        <v>53</v>
      </c>
      <c r="C34" s="81"/>
      <c r="D34" s="81"/>
      <c r="F34" s="30"/>
    </row>
    <row r="35" spans="1:6" ht="7.5" customHeight="1">
      <c r="A35" s="15"/>
      <c r="B35" s="31"/>
      <c r="C35" s="31"/>
      <c r="D35" s="32"/>
      <c r="E35" s="15"/>
      <c r="F35" s="15"/>
    </row>
    <row r="36" spans="1:6" ht="19.5" thickBot="1">
      <c r="A36" s="15"/>
      <c r="B36" s="33" t="s">
        <v>13</v>
      </c>
      <c r="C36" s="31"/>
      <c r="D36" s="32"/>
      <c r="E36" s="15"/>
      <c r="F36" s="15"/>
    </row>
    <row r="37" spans="1:6" ht="20.25" customHeight="1">
      <c r="B37" s="77" t="s">
        <v>46</v>
      </c>
      <c r="C37" s="78"/>
      <c r="D37" s="83" t="s">
        <v>19</v>
      </c>
      <c r="E37" s="75" t="s">
        <v>47</v>
      </c>
      <c r="F37" s="3"/>
    </row>
    <row r="38" spans="1:6" ht="20.25" customHeight="1">
      <c r="B38" s="73" t="s">
        <v>10</v>
      </c>
      <c r="C38" s="74"/>
      <c r="D38" s="84"/>
      <c r="E38" s="76"/>
      <c r="F38" s="3"/>
    </row>
    <row r="39" spans="1:6" ht="21" customHeight="1" thickBot="1">
      <c r="B39" s="70" t="s">
        <v>45</v>
      </c>
      <c r="C39" s="71"/>
      <c r="D39" s="51">
        <v>400</v>
      </c>
      <c r="E39" s="52">
        <f>D39*0.1308*8760</f>
        <v>458323.20000000001</v>
      </c>
      <c r="F39" s="3"/>
    </row>
    <row r="40" spans="1:6" ht="21" customHeight="1" thickBot="1">
      <c r="B40" s="68" t="s">
        <v>5</v>
      </c>
      <c r="C40" s="69"/>
      <c r="D40" s="49">
        <f>SUM(D39:D39)</f>
        <v>400</v>
      </c>
      <c r="E40" s="50">
        <f>SUM(E39:E39)</f>
        <v>458323.20000000001</v>
      </c>
      <c r="F40" s="3"/>
    </row>
    <row r="41" spans="1:6" ht="15" customHeight="1">
      <c r="B41" s="36"/>
      <c r="C41" s="36"/>
      <c r="D41" s="37"/>
      <c r="E41" s="38"/>
      <c r="F41" s="3"/>
    </row>
    <row r="42" spans="1:6" ht="68.25" customHeight="1">
      <c r="B42" s="82" t="s">
        <v>48</v>
      </c>
      <c r="C42" s="82"/>
      <c r="D42" s="82"/>
      <c r="E42" s="82"/>
      <c r="F42" s="19"/>
    </row>
    <row r="43" spans="1:6" ht="27.75" customHeight="1">
      <c r="B43" s="79" t="s">
        <v>20</v>
      </c>
      <c r="C43" s="80"/>
      <c r="D43" s="80"/>
      <c r="E43" s="80"/>
      <c r="F43" s="19"/>
    </row>
    <row r="44" spans="1:6" ht="15" customHeight="1">
      <c r="B44" s="67" t="s">
        <v>49</v>
      </c>
      <c r="C44" s="67"/>
      <c r="D44" s="67"/>
      <c r="E44" s="67"/>
    </row>
  </sheetData>
  <mergeCells count="21">
    <mergeCell ref="B37:C37"/>
    <mergeCell ref="D37:D38"/>
    <mergeCell ref="E37:E38"/>
    <mergeCell ref="B38:C38"/>
    <mergeCell ref="B2:E2"/>
    <mergeCell ref="B3:E3"/>
    <mergeCell ref="B4:E4"/>
    <mergeCell ref="B5:E5"/>
    <mergeCell ref="B7:E7"/>
    <mergeCell ref="B8:E8"/>
    <mergeCell ref="B9:E9"/>
    <mergeCell ref="B12:E12"/>
    <mergeCell ref="B30:D30"/>
    <mergeCell ref="B34:D34"/>
    <mergeCell ref="B13:C13"/>
    <mergeCell ref="B14:E14"/>
    <mergeCell ref="B44:E44"/>
    <mergeCell ref="B39:C39"/>
    <mergeCell ref="B40:C40"/>
    <mergeCell ref="B42:E42"/>
    <mergeCell ref="B43:E43"/>
  </mergeCells>
  <hyperlinks>
    <hyperlink ref="B43" r:id="rId1"/>
  </hyperlinks>
  <pageMargins left="0.7" right="0.7" top="0.75" bottom="0.75" header="0.3" footer="0.3"/>
  <pageSetup scale="62"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Kelly, Kaitlin (ENE)</cp:lastModifiedBy>
  <cp:lastPrinted>2013-07-24T14:01:59Z</cp:lastPrinted>
  <dcterms:created xsi:type="dcterms:W3CDTF">2010-09-02T19:25:03Z</dcterms:created>
  <dcterms:modified xsi:type="dcterms:W3CDTF">2019-08-29T21:45:53Z</dcterms:modified>
</cp:coreProperties>
</file>